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Tables/pivotTable1.xml" ContentType="application/vnd.openxmlformats-officedocument.spreadsheetml.pivot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4.xml" ContentType="application/vnd.openxmlformats-officedocument.spreadsheetml.externalLink+xml"/>
  <Override PartName="/xl/comments5.xml" ContentType="application/vnd.openxmlformats-officedocument.spreadsheetml.comment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omments6.xml" ContentType="application/vnd.openxmlformats-officedocument.spreadsheetml.comments+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mments4.xml" ContentType="application/vnd.openxmlformats-officedocument.spreadsheetml.comments+xml"/>
  <Override PartName="/xl/externalLinks/externalLink3.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66925"/>
  <mc:AlternateContent xmlns:mc="http://schemas.openxmlformats.org/markup-compatibility/2006">
    <mc:Choice Requires="x15">
      <x15ac:absPath xmlns:x15ac="http://schemas.microsoft.com/office/spreadsheetml/2010/11/ac" url="https://eadres-my.sharepoint.com/personal/johanna_contreras_adres_gov_co/Documents/Comunicaciones ADRES/2021/Página web archivos/Transparencia/Planeación/Plan de acción integrado/Planes/"/>
    </mc:Choice>
  </mc:AlternateContent>
  <xr:revisionPtr revIDLastSave="0" documentId="10_ncr:100000_{7F4739F8-F841-4A42-8374-D116D2DE6F92}" xr6:coauthVersionLast="46" xr6:coauthVersionMax="46" xr10:uidLastSave="{00000000-0000-0000-0000-000000000000}"/>
  <workbookProtection workbookAlgorithmName="SHA-512" workbookHashValue="3C722EAJZ7OfFr1lf5nFJgUyFHFQDWoTMlbSgDa6Y79aFzFIp0J4ZgEoBBYWvjt6HKS8c0sqcobYMO1Zuffx3g==" workbookSaltValue="DlHErjPAjZsTPpkD5cwlYg==" workbookSpinCount="100000" lockStructure="1"/>
  <bookViews>
    <workbookView xWindow="-108" yWindow="-108" windowWidth="23256" windowHeight="12576" firstSheet="2" activeTab="2" xr2:uid="{00000000-000D-0000-FFFF-FFFF00000000}"/>
  </bookViews>
  <sheets>
    <sheet name="Plan de Accion Final" sheetId="14" state="hidden" r:id="rId1"/>
    <sheet name="Hoja2" sheetId="8" state="hidden" r:id="rId2"/>
    <sheet name="Plan de Accion 2018" sheetId="3" r:id="rId3"/>
    <sheet name="Cuadro Mando Integral Seguimien" sheetId="24" state="hidden" r:id="rId4"/>
    <sheet name="Cuadro Mando Integral Detallado" sheetId="15" state="hidden" r:id="rId5"/>
    <sheet name="Cumplimiento perspectivas conso" sheetId="17" state="hidden" r:id="rId6"/>
    <sheet name="Cumplimiento de objetivos" sheetId="16" state="hidden" r:id="rId7"/>
    <sheet name="Cumplimiento Dependencias" sheetId="18" state="hidden" r:id="rId8"/>
    <sheet name="Cumplimi actividades relevantes" sheetId="23" state="hidden" r:id="rId9"/>
    <sheet name="Control de Cambios" sheetId="25" r:id="rId10"/>
    <sheet name="Actividades relevantes Detalle" sheetId="22" state="hidden" r:id="rId11"/>
    <sheet name="PLAN DE ADQUISIONES COMPILADO" sheetId="13" state="hidden" r:id="rId12"/>
    <sheet name="TAB. REF. PA" sheetId="4"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xlnm._FilterDatabase" localSheetId="10" hidden="1">'Actividades relevantes Detalle'!$A$7:$BR$150</definedName>
    <definedName name="_xlnm._FilterDatabase" localSheetId="4" hidden="1">'Cuadro Mando Integral Detallado'!$B$14:$CA$217</definedName>
    <definedName name="_xlnm._FilterDatabase" localSheetId="2" hidden="1">'Plan de Accion 2018'!$A$7:$BU$306</definedName>
    <definedName name="_xlnm._FilterDatabase" localSheetId="0" hidden="1">'Plan de Accion Final'!$A$8:$BQ$152</definedName>
    <definedName name="Central_de_Costos">'TAB. REF. PA'!$A$4:$A$14</definedName>
    <definedName name="CÓDIGO_AREA" localSheetId="12">'TAB. REF. PA'!$A$4:$A$14</definedName>
    <definedName name="Dimensión_MIPG">'TAB. REF. PA'!$F$2</definedName>
    <definedName name="Estrategia_Sectorial">'TAB. REF. PA'!$L$2</definedName>
    <definedName name="Fuente_de_Recursos">'TAB. REF. PA'!$W$2</definedName>
    <definedName name="Indicador">'TAB. REF. PA'!$S$2</definedName>
    <definedName name="Indicador_SINERGIA">'TAB. REF. PA'!$U$2</definedName>
    <definedName name="Objetivo_Especifico_PND">'TAB. REF. PA'!$J$2</definedName>
    <definedName name="OBJETIVO_ESTRATEGICO">'TAB. REF. PA'!$D$2</definedName>
    <definedName name="Política_MIPG">'TAB. REF. PA'!$H$2</definedName>
    <definedName name="Procedimiento">'TAB. REF. PA'!$P$2</definedName>
    <definedName name="Proceso">'TAB. REF. PA'!$N$2</definedName>
  </definedNames>
  <calcPr calcId="191029"/>
  <pivotCaches>
    <pivotCache cacheId="1"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10" i="3" l="1"/>
  <c r="L310" i="3"/>
  <c r="AS19" i="3"/>
  <c r="BE305" i="3" l="1"/>
  <c r="AU305" i="3"/>
  <c r="L105" i="3" l="1"/>
  <c r="C309" i="3" s="1"/>
  <c r="BU305" i="3" l="1"/>
  <c r="BT305" i="3"/>
  <c r="BS305" i="3"/>
  <c r="BR305" i="3"/>
  <c r="BQ305" i="3"/>
  <c r="BP305" i="3"/>
  <c r="BO305" i="3"/>
  <c r="BN305" i="3"/>
  <c r="BM305" i="3"/>
  <c r="BK305" i="3"/>
  <c r="BJ305" i="3"/>
  <c r="BI305" i="3"/>
  <c r="BH305" i="3"/>
  <c r="BA305" i="3"/>
  <c r="AZ305" i="3"/>
  <c r="AY305" i="3"/>
  <c r="AX305" i="3"/>
  <c r="AQ305" i="3"/>
  <c r="AP305" i="3"/>
  <c r="AO305" i="3"/>
  <c r="AN305" i="3"/>
  <c r="AG305" i="3"/>
  <c r="AF305" i="3"/>
  <c r="AE305" i="3"/>
  <c r="AD305" i="3"/>
  <c r="V305" i="3"/>
  <c r="AT305" i="3" s="1"/>
  <c r="AJ305" i="3" l="1"/>
  <c r="Z305" i="3"/>
  <c r="BV305" i="3"/>
  <c r="BD305" i="3"/>
  <c r="L170" i="3" l="1"/>
  <c r="AZ303" i="3" l="1"/>
  <c r="BT303" i="3"/>
  <c r="BS303" i="3"/>
  <c r="BR303" i="3"/>
  <c r="BQ303" i="3"/>
  <c r="BP303" i="3"/>
  <c r="BO303" i="3"/>
  <c r="BN303" i="3"/>
  <c r="BM303" i="3"/>
  <c r="BJ303" i="3"/>
  <c r="BI303" i="3"/>
  <c r="BH303" i="3"/>
  <c r="AY303" i="3"/>
  <c r="BW303" i="3"/>
  <c r="AX303" i="3"/>
  <c r="BU303" i="3"/>
  <c r="AP303" i="3"/>
  <c r="AO303" i="3"/>
  <c r="AN303" i="3"/>
  <c r="AF303" i="3"/>
  <c r="AE303" i="3"/>
  <c r="AD303" i="3"/>
  <c r="W303" i="3"/>
  <c r="BK303" i="3" s="1"/>
  <c r="V303" i="3"/>
  <c r="AJ303" i="3" s="1"/>
  <c r="AG303" i="3" l="1"/>
  <c r="AQ303" i="3"/>
  <c r="BA303" i="3"/>
  <c r="Z303" i="3"/>
  <c r="BD303" i="3"/>
  <c r="AT303" i="3"/>
  <c r="BV303" i="3"/>
  <c r="BB80" i="3" l="1"/>
  <c r="BU79" i="3"/>
  <c r="L98" i="3" l="1"/>
  <c r="BW91" i="3"/>
  <c r="BU91" i="3"/>
  <c r="BT91" i="3"/>
  <c r="BS91" i="3"/>
  <c r="BR91" i="3"/>
  <c r="BQ91" i="3"/>
  <c r="BP91" i="3"/>
  <c r="BO91" i="3"/>
  <c r="BN91" i="3"/>
  <c r="BM91" i="3"/>
  <c r="BW90" i="3"/>
  <c r="BU90" i="3"/>
  <c r="BT90" i="3"/>
  <c r="BS90" i="3"/>
  <c r="BR90" i="3"/>
  <c r="BQ90" i="3"/>
  <c r="BP90" i="3"/>
  <c r="BO90" i="3"/>
  <c r="BN90" i="3"/>
  <c r="BM90" i="3"/>
  <c r="BW89" i="3"/>
  <c r="BU89" i="3"/>
  <c r="BT89" i="3"/>
  <c r="BS89" i="3"/>
  <c r="BR89" i="3"/>
  <c r="BQ89" i="3"/>
  <c r="BP89" i="3"/>
  <c r="BO89" i="3"/>
  <c r="BN89" i="3"/>
  <c r="BM89" i="3"/>
  <c r="BJ91" i="3"/>
  <c r="BI91" i="3"/>
  <c r="BH91" i="3"/>
  <c r="BJ90" i="3"/>
  <c r="BI90" i="3"/>
  <c r="BH90" i="3"/>
  <c r="BJ89" i="3"/>
  <c r="BI89" i="3"/>
  <c r="BH89" i="3"/>
  <c r="AZ91" i="3"/>
  <c r="AY91" i="3"/>
  <c r="AX91" i="3"/>
  <c r="AZ90" i="3"/>
  <c r="AY90" i="3"/>
  <c r="AX90" i="3"/>
  <c r="AZ89" i="3"/>
  <c r="AY89" i="3"/>
  <c r="AX89" i="3"/>
  <c r="AP91" i="3"/>
  <c r="AO91" i="3"/>
  <c r="AN91" i="3"/>
  <c r="AP90" i="3"/>
  <c r="AO90" i="3"/>
  <c r="AN90" i="3"/>
  <c r="AP89" i="3"/>
  <c r="AO89" i="3"/>
  <c r="AN89" i="3"/>
  <c r="AF91" i="3"/>
  <c r="AE91" i="3"/>
  <c r="AD91" i="3"/>
  <c r="AF90" i="3"/>
  <c r="AE90" i="3"/>
  <c r="AD90" i="3"/>
  <c r="AF89" i="3"/>
  <c r="AE89" i="3"/>
  <c r="AD89" i="3"/>
  <c r="W91" i="3"/>
  <c r="BK91" i="3" s="1"/>
  <c r="V91" i="3"/>
  <c r="Z91" i="3" s="1"/>
  <c r="W90" i="3"/>
  <c r="BA90" i="3" s="1"/>
  <c r="V90" i="3"/>
  <c r="Z90" i="3" s="1"/>
  <c r="W89" i="3"/>
  <c r="BA89" i="3" s="1"/>
  <c r="V89" i="3"/>
  <c r="Z89" i="3" s="1"/>
  <c r="BU87" i="3"/>
  <c r="BW88" i="3"/>
  <c r="BU88" i="3"/>
  <c r="BW87" i="3"/>
  <c r="BW86" i="3"/>
  <c r="BU86" i="3"/>
  <c r="BW85" i="3"/>
  <c r="BU85" i="3"/>
  <c r="BT88" i="3"/>
  <c r="BS88" i="3"/>
  <c r="BR88" i="3"/>
  <c r="BQ88" i="3"/>
  <c r="BP88" i="3"/>
  <c r="BO88" i="3"/>
  <c r="BN88" i="3"/>
  <c r="BM88" i="3"/>
  <c r="BT87" i="3"/>
  <c r="BS87" i="3"/>
  <c r="BR87" i="3"/>
  <c r="BQ87" i="3"/>
  <c r="BP87" i="3"/>
  <c r="BO87" i="3"/>
  <c r="BN87" i="3"/>
  <c r="BM87" i="3"/>
  <c r="BT86" i="3"/>
  <c r="BS86" i="3"/>
  <c r="BR86" i="3"/>
  <c r="BQ86" i="3"/>
  <c r="BP86" i="3"/>
  <c r="BO86" i="3"/>
  <c r="BN86" i="3"/>
  <c r="BM86" i="3"/>
  <c r="BT85" i="3"/>
  <c r="BS85" i="3"/>
  <c r="BR85" i="3"/>
  <c r="BQ85" i="3"/>
  <c r="BP85" i="3"/>
  <c r="BO85" i="3"/>
  <c r="BN85" i="3"/>
  <c r="BM85" i="3"/>
  <c r="BJ88" i="3"/>
  <c r="BI88" i="3"/>
  <c r="BH88" i="3"/>
  <c r="BJ87" i="3"/>
  <c r="BI87" i="3"/>
  <c r="BH87" i="3"/>
  <c r="BJ86" i="3"/>
  <c r="BI86" i="3"/>
  <c r="BH86" i="3"/>
  <c r="BJ85" i="3"/>
  <c r="BI85" i="3"/>
  <c r="BH85" i="3"/>
  <c r="AZ88" i="3"/>
  <c r="AY88" i="3"/>
  <c r="AX88" i="3"/>
  <c r="AZ87" i="3"/>
  <c r="AY87" i="3"/>
  <c r="AX87" i="3"/>
  <c r="AZ86" i="3"/>
  <c r="AY86" i="3"/>
  <c r="AX86" i="3"/>
  <c r="AZ85" i="3"/>
  <c r="AY85" i="3"/>
  <c r="AX85" i="3"/>
  <c r="AP88" i="3"/>
  <c r="AO88" i="3"/>
  <c r="AN88" i="3"/>
  <c r="AP87" i="3"/>
  <c r="AO87" i="3"/>
  <c r="AN87" i="3"/>
  <c r="AP86" i="3"/>
  <c r="AO86" i="3"/>
  <c r="AN86" i="3"/>
  <c r="AP85" i="3"/>
  <c r="AO85" i="3"/>
  <c r="AN85" i="3"/>
  <c r="AF88" i="3"/>
  <c r="AE88" i="3"/>
  <c r="AD88" i="3"/>
  <c r="AF87" i="3"/>
  <c r="AE87" i="3"/>
  <c r="AD87" i="3"/>
  <c r="AF86" i="3"/>
  <c r="AE86" i="3"/>
  <c r="AD86" i="3"/>
  <c r="AF85" i="3"/>
  <c r="AE85" i="3"/>
  <c r="AD85" i="3"/>
  <c r="W85" i="3"/>
  <c r="BA85" i="3" s="1"/>
  <c r="W86" i="3"/>
  <c r="BK86" i="3" s="1"/>
  <c r="W87" i="3"/>
  <c r="BA87" i="3" s="1"/>
  <c r="W88" i="3"/>
  <c r="BK88" i="3" s="1"/>
  <c r="V88" i="3"/>
  <c r="BV88" i="3" s="1"/>
  <c r="V87" i="3"/>
  <c r="Z87" i="3" s="1"/>
  <c r="V86" i="3"/>
  <c r="Z86" i="3" s="1"/>
  <c r="V85" i="3"/>
  <c r="AJ85" i="3" s="1"/>
  <c r="BW83" i="3"/>
  <c r="BU83" i="3"/>
  <c r="BT83" i="3"/>
  <c r="BS83" i="3"/>
  <c r="BR83" i="3"/>
  <c r="BQ83" i="3"/>
  <c r="BP83" i="3"/>
  <c r="BO83" i="3"/>
  <c r="BN83" i="3"/>
  <c r="BM83" i="3"/>
  <c r="BW82" i="3"/>
  <c r="BU82" i="3"/>
  <c r="BT82" i="3"/>
  <c r="BS82" i="3"/>
  <c r="BR82" i="3"/>
  <c r="BQ82" i="3"/>
  <c r="BP82" i="3"/>
  <c r="BO82" i="3"/>
  <c r="BN82" i="3"/>
  <c r="BM82" i="3"/>
  <c r="BW81" i="3"/>
  <c r="BU81" i="3"/>
  <c r="BT81" i="3"/>
  <c r="BS81" i="3"/>
  <c r="BR81" i="3"/>
  <c r="BQ81" i="3"/>
  <c r="BP81" i="3"/>
  <c r="BO81" i="3"/>
  <c r="BN81" i="3"/>
  <c r="BM81" i="3"/>
  <c r="BW80" i="3"/>
  <c r="BU80" i="3"/>
  <c r="BT80" i="3"/>
  <c r="BS80" i="3"/>
  <c r="BR80" i="3"/>
  <c r="BQ80" i="3"/>
  <c r="BP80" i="3"/>
  <c r="BO80" i="3"/>
  <c r="BN80" i="3"/>
  <c r="BM80" i="3"/>
  <c r="BJ83" i="3"/>
  <c r="BI83" i="3"/>
  <c r="BH83" i="3"/>
  <c r="BJ82" i="3"/>
  <c r="BI82" i="3"/>
  <c r="BH82" i="3"/>
  <c r="BJ81" i="3"/>
  <c r="BI81" i="3"/>
  <c r="BH81" i="3"/>
  <c r="BJ80" i="3"/>
  <c r="BI80" i="3"/>
  <c r="BH80" i="3"/>
  <c r="AZ83" i="3"/>
  <c r="AY83" i="3"/>
  <c r="AX83" i="3"/>
  <c r="AZ82" i="3"/>
  <c r="AY82" i="3"/>
  <c r="AX82" i="3"/>
  <c r="AZ81" i="3"/>
  <c r="AY81" i="3"/>
  <c r="AX81" i="3"/>
  <c r="AP83" i="3"/>
  <c r="AO83" i="3"/>
  <c r="AN83" i="3"/>
  <c r="AP82" i="3"/>
  <c r="AO82" i="3"/>
  <c r="AN82" i="3"/>
  <c r="AP81" i="3"/>
  <c r="AO81" i="3"/>
  <c r="AN81" i="3"/>
  <c r="AP80" i="3"/>
  <c r="AO80" i="3"/>
  <c r="AN80" i="3"/>
  <c r="AF83" i="3"/>
  <c r="AE83" i="3"/>
  <c r="AD83" i="3"/>
  <c r="AF82" i="3"/>
  <c r="AE82" i="3"/>
  <c r="AD82" i="3"/>
  <c r="AF81" i="3"/>
  <c r="AE81" i="3"/>
  <c r="AD81" i="3"/>
  <c r="AF80" i="3"/>
  <c r="AE80" i="3"/>
  <c r="AD80" i="3"/>
  <c r="W83" i="3"/>
  <c r="BK83" i="3" s="1"/>
  <c r="V83" i="3"/>
  <c r="BD83" i="3" s="1"/>
  <c r="W82" i="3"/>
  <c r="AQ82" i="3" s="1"/>
  <c r="V82" i="3"/>
  <c r="Z82" i="3" s="1"/>
  <c r="W81" i="3"/>
  <c r="BK81" i="3" s="1"/>
  <c r="V81" i="3"/>
  <c r="BD81" i="3" s="1"/>
  <c r="AZ80" i="3"/>
  <c r="AY80" i="3"/>
  <c r="AX80" i="3"/>
  <c r="W80" i="3"/>
  <c r="AQ80" i="3" s="1"/>
  <c r="V80" i="3"/>
  <c r="Z80" i="3" s="1"/>
  <c r="AQ89" i="3" l="1"/>
  <c r="BK89" i="3"/>
  <c r="BV89" i="3"/>
  <c r="AJ91" i="3"/>
  <c r="BD91" i="3"/>
  <c r="Z83" i="3"/>
  <c r="BV86" i="3"/>
  <c r="AJ89" i="3"/>
  <c r="BA80" i="3"/>
  <c r="AG89" i="3"/>
  <c r="AG91" i="3"/>
  <c r="AQ90" i="3"/>
  <c r="BA91" i="3"/>
  <c r="BK90" i="3"/>
  <c r="AJ90" i="3"/>
  <c r="BV90" i="3"/>
  <c r="AT89" i="3"/>
  <c r="AT90" i="3"/>
  <c r="AT91" i="3"/>
  <c r="AG83" i="3"/>
  <c r="AG90" i="3"/>
  <c r="AQ91" i="3"/>
  <c r="BV91" i="3"/>
  <c r="BD89" i="3"/>
  <c r="BD90" i="3"/>
  <c r="BV80" i="3"/>
  <c r="AT82" i="3"/>
  <c r="AG88" i="3"/>
  <c r="AQ83" i="3"/>
  <c r="BD82" i="3"/>
  <c r="AQ81" i="3"/>
  <c r="AG81" i="3"/>
  <c r="AJ80" i="3"/>
  <c r="AG86" i="3"/>
  <c r="AT80" i="3"/>
  <c r="BA82" i="3"/>
  <c r="BV83" i="3"/>
  <c r="AJ83" i="3"/>
  <c r="Z88" i="3"/>
  <c r="AQ85" i="3"/>
  <c r="AQ87" i="3"/>
  <c r="BV87" i="3"/>
  <c r="BD85" i="3"/>
  <c r="AJ88" i="3"/>
  <c r="Z81" i="3"/>
  <c r="BK80" i="3"/>
  <c r="BK82" i="3"/>
  <c r="AT83" i="3"/>
  <c r="AT85" i="3"/>
  <c r="BA86" i="3"/>
  <c r="BA88" i="3"/>
  <c r="BK85" i="3"/>
  <c r="BK87" i="3"/>
  <c r="AJ86" i="3"/>
  <c r="AT88" i="3"/>
  <c r="AG80" i="3"/>
  <c r="AG82" i="3"/>
  <c r="BV81" i="3"/>
  <c r="AJ81" i="3"/>
  <c r="AT86" i="3"/>
  <c r="BD88" i="3"/>
  <c r="AT87" i="3"/>
  <c r="AT81" i="3"/>
  <c r="AG85" i="3"/>
  <c r="AG87" i="3"/>
  <c r="BV85" i="3"/>
  <c r="BD86" i="3"/>
  <c r="BA81" i="3"/>
  <c r="BA83" i="3"/>
  <c r="Z85" i="3"/>
  <c r="AQ86" i="3"/>
  <c r="AQ88" i="3"/>
  <c r="AJ87" i="3"/>
  <c r="BD80" i="3"/>
  <c r="BV82" i="3"/>
  <c r="AJ82" i="3"/>
  <c r="BD87" i="3"/>
  <c r="BW302" i="3"/>
  <c r="BU302" i="3"/>
  <c r="BT302" i="3"/>
  <c r="BS302" i="3"/>
  <c r="BR302" i="3"/>
  <c r="BQ302" i="3"/>
  <c r="BP302" i="3"/>
  <c r="BO302" i="3"/>
  <c r="BN302" i="3"/>
  <c r="BM302" i="3"/>
  <c r="BJ302" i="3"/>
  <c r="BI302" i="3"/>
  <c r="BH302" i="3"/>
  <c r="AZ302" i="3"/>
  <c r="AY302" i="3"/>
  <c r="AX302" i="3"/>
  <c r="AP302" i="3"/>
  <c r="AO302" i="3"/>
  <c r="AN302" i="3"/>
  <c r="AF302" i="3"/>
  <c r="AE302" i="3"/>
  <c r="AD302" i="3"/>
  <c r="BW301" i="3"/>
  <c r="BU301" i="3"/>
  <c r="BT301" i="3"/>
  <c r="BS301" i="3"/>
  <c r="BR301" i="3"/>
  <c r="BQ301" i="3"/>
  <c r="BP301" i="3"/>
  <c r="BO301" i="3"/>
  <c r="BN301" i="3"/>
  <c r="BM301" i="3"/>
  <c r="BJ301" i="3"/>
  <c r="BI301" i="3"/>
  <c r="BH301" i="3"/>
  <c r="AZ301" i="3"/>
  <c r="AY301" i="3"/>
  <c r="AX301" i="3"/>
  <c r="AP301" i="3"/>
  <c r="AO301" i="3"/>
  <c r="AN301" i="3"/>
  <c r="AF301" i="3"/>
  <c r="AE301" i="3"/>
  <c r="AD301" i="3"/>
  <c r="BW300" i="3"/>
  <c r="BU300" i="3"/>
  <c r="BT300" i="3"/>
  <c r="BS300" i="3"/>
  <c r="BR300" i="3"/>
  <c r="BQ300" i="3"/>
  <c r="BP300" i="3"/>
  <c r="BO300" i="3"/>
  <c r="BN300" i="3"/>
  <c r="BM300" i="3"/>
  <c r="BJ300" i="3"/>
  <c r="BI300" i="3"/>
  <c r="BH300" i="3"/>
  <c r="AZ300" i="3"/>
  <c r="AY300" i="3"/>
  <c r="AX300" i="3"/>
  <c r="AP300" i="3"/>
  <c r="AO300" i="3"/>
  <c r="AN300" i="3"/>
  <c r="AF300" i="3"/>
  <c r="AE300" i="3"/>
  <c r="AD300" i="3"/>
  <c r="BW299" i="3"/>
  <c r="BU299" i="3"/>
  <c r="BT299" i="3"/>
  <c r="BS299" i="3"/>
  <c r="BR299" i="3"/>
  <c r="BQ299" i="3"/>
  <c r="BP299" i="3"/>
  <c r="BO299" i="3"/>
  <c r="BN299" i="3"/>
  <c r="BM299" i="3"/>
  <c r="BJ299" i="3"/>
  <c r="BI299" i="3"/>
  <c r="BH299" i="3"/>
  <c r="AZ299" i="3"/>
  <c r="AY299" i="3"/>
  <c r="AX299" i="3"/>
  <c r="AP299" i="3"/>
  <c r="AO299" i="3"/>
  <c r="AN299" i="3"/>
  <c r="AF299" i="3"/>
  <c r="AE299" i="3"/>
  <c r="AD299" i="3"/>
  <c r="BW298" i="3"/>
  <c r="BU298" i="3"/>
  <c r="BT298" i="3"/>
  <c r="BS298" i="3"/>
  <c r="BR298" i="3"/>
  <c r="BQ298" i="3"/>
  <c r="BP298" i="3"/>
  <c r="BO298" i="3"/>
  <c r="BN298" i="3"/>
  <c r="BM298" i="3"/>
  <c r="BJ298" i="3"/>
  <c r="BI298" i="3"/>
  <c r="BH298" i="3"/>
  <c r="AZ298" i="3"/>
  <c r="AY298" i="3"/>
  <c r="AX298" i="3"/>
  <c r="AP298" i="3"/>
  <c r="AO298" i="3"/>
  <c r="AN298" i="3"/>
  <c r="AF298" i="3"/>
  <c r="AE298" i="3"/>
  <c r="AD298" i="3"/>
  <c r="BW297" i="3"/>
  <c r="BU297" i="3"/>
  <c r="BT297" i="3"/>
  <c r="BS297" i="3"/>
  <c r="BR297" i="3"/>
  <c r="BQ297" i="3"/>
  <c r="BP297" i="3"/>
  <c r="BO297" i="3"/>
  <c r="BN297" i="3"/>
  <c r="BM297" i="3"/>
  <c r="BJ297" i="3"/>
  <c r="BI297" i="3"/>
  <c r="BH297" i="3"/>
  <c r="AZ297" i="3"/>
  <c r="AY297" i="3"/>
  <c r="AX297" i="3"/>
  <c r="AP297" i="3"/>
  <c r="AO297" i="3"/>
  <c r="AN297" i="3"/>
  <c r="AF297" i="3"/>
  <c r="AE297" i="3"/>
  <c r="AD297" i="3"/>
  <c r="BW296" i="3"/>
  <c r="BU296" i="3"/>
  <c r="BT296" i="3"/>
  <c r="BS296" i="3"/>
  <c r="BR296" i="3"/>
  <c r="BQ296" i="3"/>
  <c r="BP296" i="3"/>
  <c r="BO296" i="3"/>
  <c r="BN296" i="3"/>
  <c r="BM296" i="3"/>
  <c r="BJ296" i="3"/>
  <c r="BI296" i="3"/>
  <c r="BH296" i="3"/>
  <c r="AZ296" i="3"/>
  <c r="AY296" i="3"/>
  <c r="AX296" i="3"/>
  <c r="AP296" i="3"/>
  <c r="AO296" i="3"/>
  <c r="AN296" i="3"/>
  <c r="AF296" i="3"/>
  <c r="AE296" i="3"/>
  <c r="AD296" i="3"/>
  <c r="BW295" i="3"/>
  <c r="BU295" i="3"/>
  <c r="BT295" i="3"/>
  <c r="BS295" i="3"/>
  <c r="BR295" i="3"/>
  <c r="BQ295" i="3"/>
  <c r="BP295" i="3"/>
  <c r="BO295" i="3"/>
  <c r="BN295" i="3"/>
  <c r="BM295" i="3"/>
  <c r="BJ295" i="3"/>
  <c r="BI295" i="3"/>
  <c r="BH295" i="3"/>
  <c r="AZ295" i="3"/>
  <c r="AY295" i="3"/>
  <c r="AX295" i="3"/>
  <c r="AP295" i="3"/>
  <c r="AO295" i="3"/>
  <c r="AN295" i="3"/>
  <c r="AF295" i="3"/>
  <c r="AE295" i="3"/>
  <c r="AD295" i="3"/>
  <c r="V302" i="3"/>
  <c r="BV302" i="3" s="1"/>
  <c r="W302" i="3"/>
  <c r="AG302" i="3" s="1"/>
  <c r="W301" i="3"/>
  <c r="BK301" i="3" s="1"/>
  <c r="W300" i="3"/>
  <c r="AQ300" i="3" s="1"/>
  <c r="W299" i="3"/>
  <c r="BA299" i="3" s="1"/>
  <c r="W298" i="3"/>
  <c r="AG298" i="3" s="1"/>
  <c r="W297" i="3"/>
  <c r="BK297" i="3" s="1"/>
  <c r="W296" i="3"/>
  <c r="AQ296" i="3" s="1"/>
  <c r="W295" i="3"/>
  <c r="BA295" i="3" s="1"/>
  <c r="V301" i="3"/>
  <c r="Z301" i="3" s="1"/>
  <c r="V300" i="3"/>
  <c r="Z300" i="3" s="1"/>
  <c r="V299" i="3"/>
  <c r="BD299" i="3" s="1"/>
  <c r="V298" i="3"/>
  <c r="BV298" i="3" s="1"/>
  <c r="V297" i="3"/>
  <c r="AT297" i="3" s="1"/>
  <c r="V296" i="3"/>
  <c r="BD296" i="3" s="1"/>
  <c r="V295" i="3"/>
  <c r="BD295" i="3" s="1"/>
  <c r="AT296" i="3" l="1"/>
  <c r="Z296" i="3"/>
  <c r="AG295" i="3"/>
  <c r="Z298" i="3"/>
  <c r="Z302" i="3"/>
  <c r="BA297" i="3"/>
  <c r="BA298" i="3"/>
  <c r="AG297" i="3"/>
  <c r="AT300" i="3"/>
  <c r="AG301" i="3"/>
  <c r="BA302" i="3"/>
  <c r="AQ295" i="3"/>
  <c r="BK296" i="3"/>
  <c r="AJ297" i="3"/>
  <c r="BV297" i="3"/>
  <c r="BD298" i="3"/>
  <c r="AQ299" i="3"/>
  <c r="BK300" i="3"/>
  <c r="AJ301" i="3"/>
  <c r="BV301" i="3"/>
  <c r="BD302" i="3"/>
  <c r="AT299" i="3"/>
  <c r="AG300" i="3"/>
  <c r="BA301" i="3"/>
  <c r="AT295" i="3"/>
  <c r="AG296" i="3"/>
  <c r="Z297" i="3"/>
  <c r="BK295" i="3"/>
  <c r="AJ296" i="3"/>
  <c r="BV296" i="3"/>
  <c r="BD297" i="3"/>
  <c r="AQ298" i="3"/>
  <c r="BK299" i="3"/>
  <c r="AJ300" i="3"/>
  <c r="BV300" i="3"/>
  <c r="BD301" i="3"/>
  <c r="AQ302" i="3"/>
  <c r="BA296" i="3"/>
  <c r="AT298" i="3"/>
  <c r="AG299" i="3"/>
  <c r="BA300" i="3"/>
  <c r="AT302" i="3"/>
  <c r="Z299" i="3"/>
  <c r="AJ295" i="3"/>
  <c r="BV295" i="3"/>
  <c r="AQ297" i="3"/>
  <c r="BK298" i="3"/>
  <c r="AJ299" i="3"/>
  <c r="BV299" i="3"/>
  <c r="BD300" i="3"/>
  <c r="AQ301" i="3"/>
  <c r="BK302" i="3"/>
  <c r="AT301" i="3"/>
  <c r="AJ298" i="3"/>
  <c r="AJ302" i="3"/>
  <c r="Z295" i="3"/>
  <c r="BW136" i="3" l="1"/>
  <c r="BU136" i="3"/>
  <c r="BS136" i="3"/>
  <c r="BR136" i="3"/>
  <c r="BQ136" i="3"/>
  <c r="BP136" i="3"/>
  <c r="BO136" i="3"/>
  <c r="BN136" i="3"/>
  <c r="BM136" i="3"/>
  <c r="BJ136" i="3"/>
  <c r="BH136" i="3"/>
  <c r="BW135" i="3"/>
  <c r="BU135" i="3"/>
  <c r="BS135" i="3"/>
  <c r="BR135" i="3"/>
  <c r="BQ135" i="3"/>
  <c r="BP135" i="3"/>
  <c r="BO135" i="3"/>
  <c r="BN135" i="3"/>
  <c r="BM135" i="3"/>
  <c r="BJ135" i="3"/>
  <c r="BH135" i="3"/>
  <c r="BW134" i="3"/>
  <c r="BU134" i="3"/>
  <c r="BS134" i="3"/>
  <c r="BR134" i="3"/>
  <c r="BQ134" i="3"/>
  <c r="BP134" i="3"/>
  <c r="BO134" i="3"/>
  <c r="BN134" i="3"/>
  <c r="BM134" i="3"/>
  <c r="BJ134" i="3"/>
  <c r="BH134" i="3"/>
  <c r="BW133" i="3"/>
  <c r="BU133" i="3"/>
  <c r="BS133" i="3"/>
  <c r="BR133" i="3"/>
  <c r="BQ133" i="3"/>
  <c r="BP133" i="3"/>
  <c r="BO133" i="3"/>
  <c r="BN133" i="3"/>
  <c r="BM133" i="3"/>
  <c r="BJ133" i="3"/>
  <c r="BH133" i="3"/>
  <c r="BW132" i="3"/>
  <c r="BV132" i="3"/>
  <c r="BU132" i="3"/>
  <c r="BS132" i="3"/>
  <c r="BR132" i="3"/>
  <c r="BQ132" i="3"/>
  <c r="BP132" i="3"/>
  <c r="BO132" i="3"/>
  <c r="BN132" i="3"/>
  <c r="BM132" i="3"/>
  <c r="BJ132" i="3"/>
  <c r="BH132" i="3"/>
  <c r="BW131" i="3"/>
  <c r="BV131" i="3"/>
  <c r="BU131" i="3"/>
  <c r="BS131" i="3"/>
  <c r="BR131" i="3"/>
  <c r="BQ131" i="3"/>
  <c r="BP131" i="3"/>
  <c r="BO131" i="3"/>
  <c r="BN131" i="3"/>
  <c r="BM131" i="3"/>
  <c r="BJ131" i="3"/>
  <c r="BH131" i="3"/>
  <c r="BW130" i="3"/>
  <c r="BU130" i="3"/>
  <c r="BS130" i="3"/>
  <c r="BR130" i="3"/>
  <c r="BQ130" i="3"/>
  <c r="BP130" i="3"/>
  <c r="BO130" i="3"/>
  <c r="BN130" i="3"/>
  <c r="BM130" i="3"/>
  <c r="BJ130" i="3"/>
  <c r="BH130" i="3"/>
  <c r="BW129" i="3"/>
  <c r="BU129" i="3"/>
  <c r="BS129" i="3"/>
  <c r="BR129" i="3"/>
  <c r="BQ129" i="3"/>
  <c r="BP129" i="3"/>
  <c r="BO129" i="3"/>
  <c r="BN129" i="3"/>
  <c r="BM129" i="3"/>
  <c r="BJ129" i="3"/>
  <c r="BH129" i="3"/>
  <c r="BW128" i="3"/>
  <c r="BU128" i="3"/>
  <c r="BS128" i="3"/>
  <c r="BR128" i="3"/>
  <c r="BQ128" i="3"/>
  <c r="BP128" i="3"/>
  <c r="BO128" i="3"/>
  <c r="BN128" i="3"/>
  <c r="BM128" i="3"/>
  <c r="BJ128" i="3"/>
  <c r="BH128" i="3"/>
  <c r="BW127" i="3"/>
  <c r="BU127" i="3"/>
  <c r="BS127" i="3"/>
  <c r="BR127" i="3"/>
  <c r="BQ127" i="3"/>
  <c r="BP127" i="3"/>
  <c r="BO127" i="3"/>
  <c r="BN127" i="3"/>
  <c r="BM127" i="3"/>
  <c r="BJ127" i="3"/>
  <c r="BH127" i="3"/>
  <c r="BW126" i="3"/>
  <c r="BU126" i="3"/>
  <c r="BS126" i="3"/>
  <c r="BR126" i="3"/>
  <c r="BQ126" i="3"/>
  <c r="BP126" i="3"/>
  <c r="BO126" i="3"/>
  <c r="BN126" i="3"/>
  <c r="BM126" i="3"/>
  <c r="BJ126" i="3"/>
  <c r="BH126" i="3"/>
  <c r="BW125" i="3"/>
  <c r="BU125" i="3"/>
  <c r="BS125" i="3"/>
  <c r="BR125" i="3"/>
  <c r="BQ125" i="3"/>
  <c r="BP125" i="3"/>
  <c r="BO125" i="3"/>
  <c r="BN125" i="3"/>
  <c r="BM125" i="3"/>
  <c r="BJ125" i="3"/>
  <c r="BH125" i="3"/>
  <c r="BW124" i="3"/>
  <c r="BU124" i="3"/>
  <c r="BS124" i="3"/>
  <c r="BR124" i="3"/>
  <c r="BQ124" i="3"/>
  <c r="BP124" i="3"/>
  <c r="BO124" i="3"/>
  <c r="BN124" i="3"/>
  <c r="BM124" i="3"/>
  <c r="BJ124" i="3"/>
  <c r="BH124" i="3"/>
  <c r="BD132" i="3"/>
  <c r="BD131" i="3"/>
  <c r="AZ136" i="3"/>
  <c r="AY136" i="3"/>
  <c r="AX136" i="3"/>
  <c r="AZ135" i="3"/>
  <c r="AY135" i="3"/>
  <c r="AX135" i="3"/>
  <c r="AZ134" i="3"/>
  <c r="AY134" i="3"/>
  <c r="AX134" i="3"/>
  <c r="AZ133" i="3"/>
  <c r="AY133" i="3"/>
  <c r="AX133" i="3"/>
  <c r="AZ132" i="3"/>
  <c r="AY132" i="3"/>
  <c r="AX132" i="3"/>
  <c r="AZ131" i="3"/>
  <c r="AY131" i="3"/>
  <c r="AX131" i="3"/>
  <c r="AZ130" i="3"/>
  <c r="AY130" i="3"/>
  <c r="AX130" i="3"/>
  <c r="AZ129" i="3"/>
  <c r="AY129" i="3"/>
  <c r="AX129" i="3"/>
  <c r="AZ128" i="3"/>
  <c r="AY128" i="3"/>
  <c r="AX128" i="3"/>
  <c r="AZ127" i="3"/>
  <c r="AY127" i="3"/>
  <c r="AX127" i="3"/>
  <c r="AZ126" i="3"/>
  <c r="AY126" i="3"/>
  <c r="AX126" i="3"/>
  <c r="AZ125" i="3"/>
  <c r="AY125" i="3"/>
  <c r="AX125" i="3"/>
  <c r="AZ124" i="3"/>
  <c r="AY124" i="3"/>
  <c r="AX124" i="3"/>
  <c r="AT132" i="3"/>
  <c r="AT131" i="3"/>
  <c r="AP136" i="3"/>
  <c r="AO136" i="3"/>
  <c r="AN136" i="3"/>
  <c r="AP135" i="3"/>
  <c r="AO135" i="3"/>
  <c r="AN135" i="3"/>
  <c r="AP134" i="3"/>
  <c r="AO134" i="3"/>
  <c r="AN134" i="3"/>
  <c r="AP133" i="3"/>
  <c r="AO133" i="3"/>
  <c r="AN133" i="3"/>
  <c r="AP132" i="3"/>
  <c r="AO132" i="3"/>
  <c r="AN132" i="3"/>
  <c r="AP131" i="3"/>
  <c r="AO131" i="3"/>
  <c r="AN131" i="3"/>
  <c r="AP130" i="3"/>
  <c r="AO130" i="3"/>
  <c r="AN130" i="3"/>
  <c r="AP129" i="3"/>
  <c r="AO129" i="3"/>
  <c r="AN129" i="3"/>
  <c r="AP128" i="3"/>
  <c r="AO128" i="3"/>
  <c r="AN128" i="3"/>
  <c r="AP127" i="3"/>
  <c r="AO127" i="3"/>
  <c r="AN127" i="3"/>
  <c r="AP126" i="3"/>
  <c r="AO126" i="3"/>
  <c r="AN126" i="3"/>
  <c r="AP125" i="3"/>
  <c r="AO125" i="3"/>
  <c r="AN125" i="3"/>
  <c r="AP124" i="3"/>
  <c r="AO124" i="3"/>
  <c r="AN124" i="3"/>
  <c r="AF136" i="3"/>
  <c r="AE136" i="3"/>
  <c r="AD136" i="3"/>
  <c r="AF135" i="3"/>
  <c r="AE135" i="3"/>
  <c r="AD135" i="3"/>
  <c r="AF134" i="3"/>
  <c r="AE134" i="3"/>
  <c r="AD134" i="3"/>
  <c r="AF133" i="3"/>
  <c r="AE133" i="3"/>
  <c r="AD133" i="3"/>
  <c r="AF132" i="3"/>
  <c r="AE132" i="3"/>
  <c r="AD132" i="3"/>
  <c r="AF131" i="3"/>
  <c r="AE131" i="3"/>
  <c r="AD131" i="3"/>
  <c r="AF130" i="3"/>
  <c r="AE130" i="3"/>
  <c r="AD130" i="3"/>
  <c r="AF129" i="3"/>
  <c r="AE129" i="3"/>
  <c r="AD129" i="3"/>
  <c r="AF128" i="3"/>
  <c r="AE128" i="3"/>
  <c r="AD128" i="3"/>
  <c r="AF127" i="3"/>
  <c r="AE127" i="3"/>
  <c r="AD127" i="3"/>
  <c r="AF126" i="3"/>
  <c r="AE126" i="3"/>
  <c r="AD126" i="3"/>
  <c r="AF125" i="3"/>
  <c r="AE125" i="3"/>
  <c r="AD125" i="3"/>
  <c r="AF124" i="3"/>
  <c r="AE124" i="3"/>
  <c r="AD124" i="3"/>
  <c r="Z136" i="3"/>
  <c r="Z135" i="3"/>
  <c r="Z134" i="3"/>
  <c r="Z133" i="3"/>
  <c r="Z130" i="3"/>
  <c r="Z129" i="3"/>
  <c r="Z128" i="3"/>
  <c r="Z127" i="3"/>
  <c r="Z126" i="3"/>
  <c r="Z125" i="3"/>
  <c r="Z124" i="3"/>
  <c r="W132" i="3"/>
  <c r="BA132" i="3" s="1"/>
  <c r="W131" i="3"/>
  <c r="BE131" i="3" s="1"/>
  <c r="W136" i="3"/>
  <c r="BK136" i="3" s="1"/>
  <c r="V136" i="3"/>
  <c r="BD136" i="3" s="1"/>
  <c r="W135" i="3"/>
  <c r="BK135" i="3" s="1"/>
  <c r="V135" i="3"/>
  <c r="BV135" i="3" s="1"/>
  <c r="W134" i="3"/>
  <c r="BK134" i="3" s="1"/>
  <c r="V134" i="3"/>
  <c r="BD134" i="3" s="1"/>
  <c r="W133" i="3"/>
  <c r="BK133" i="3" s="1"/>
  <c r="V133" i="3"/>
  <c r="BD133" i="3" s="1"/>
  <c r="W130" i="3"/>
  <c r="BK130" i="3" s="1"/>
  <c r="V130" i="3"/>
  <c r="BV130" i="3" s="1"/>
  <c r="W129" i="3"/>
  <c r="BE129" i="3" s="1"/>
  <c r="V129" i="3"/>
  <c r="AT129" i="3" s="1"/>
  <c r="W128" i="3"/>
  <c r="BK128" i="3" s="1"/>
  <c r="V128" i="3"/>
  <c r="BD128" i="3" s="1"/>
  <c r="W127" i="3"/>
  <c r="BA127" i="3" s="1"/>
  <c r="V127" i="3"/>
  <c r="BV127" i="3" s="1"/>
  <c r="W126" i="3"/>
  <c r="AQ126" i="3" s="1"/>
  <c r="V126" i="3"/>
  <c r="BV126" i="3" s="1"/>
  <c r="W125" i="3"/>
  <c r="BK125" i="3" s="1"/>
  <c r="V125" i="3"/>
  <c r="BD125" i="3" s="1"/>
  <c r="W124" i="3"/>
  <c r="BA124" i="3" s="1"/>
  <c r="V124" i="3"/>
  <c r="BD124" i="3" s="1"/>
  <c r="L123" i="3"/>
  <c r="BU122" i="3"/>
  <c r="BT122" i="3"/>
  <c r="BS122" i="3"/>
  <c r="BR122" i="3"/>
  <c r="BQ122" i="3"/>
  <c r="BP122" i="3"/>
  <c r="BO122" i="3"/>
  <c r="BN122" i="3"/>
  <c r="BM122" i="3"/>
  <c r="BU121" i="3"/>
  <c r="BT121" i="3"/>
  <c r="BS121" i="3"/>
  <c r="BR121" i="3"/>
  <c r="BQ121" i="3"/>
  <c r="BP121" i="3"/>
  <c r="BO121" i="3"/>
  <c r="BN121" i="3"/>
  <c r="BM121" i="3"/>
  <c r="BU120" i="3"/>
  <c r="BT120" i="3"/>
  <c r="BS120" i="3"/>
  <c r="BR120" i="3"/>
  <c r="BQ120" i="3"/>
  <c r="BP120" i="3"/>
  <c r="BO120" i="3"/>
  <c r="BN120" i="3"/>
  <c r="BM120" i="3"/>
  <c r="BU119" i="3"/>
  <c r="BT119" i="3"/>
  <c r="BS119" i="3"/>
  <c r="BR119" i="3"/>
  <c r="BQ119" i="3"/>
  <c r="BP119" i="3"/>
  <c r="BO119" i="3"/>
  <c r="BN119" i="3"/>
  <c r="BM119" i="3"/>
  <c r="BU118" i="3"/>
  <c r="BT118" i="3"/>
  <c r="BS118" i="3"/>
  <c r="BR118" i="3"/>
  <c r="BQ118" i="3"/>
  <c r="BP118" i="3"/>
  <c r="BO118" i="3"/>
  <c r="BN118" i="3"/>
  <c r="BM118" i="3"/>
  <c r="BU117" i="3"/>
  <c r="BT117" i="3"/>
  <c r="BS117" i="3"/>
  <c r="BR117" i="3"/>
  <c r="BQ117" i="3"/>
  <c r="BP117" i="3"/>
  <c r="BO117" i="3"/>
  <c r="BN117" i="3"/>
  <c r="BM117" i="3"/>
  <c r="BW116" i="3"/>
  <c r="BU116" i="3"/>
  <c r="BS116" i="3"/>
  <c r="BR116" i="3"/>
  <c r="BQ116" i="3"/>
  <c r="BP116" i="3"/>
  <c r="BO116" i="3"/>
  <c r="BN116" i="3"/>
  <c r="BM116" i="3"/>
  <c r="BW115" i="3"/>
  <c r="BU115" i="3"/>
  <c r="BS115" i="3"/>
  <c r="BR115" i="3"/>
  <c r="BQ115" i="3"/>
  <c r="BP115" i="3"/>
  <c r="BO115" i="3"/>
  <c r="BN115" i="3"/>
  <c r="BM115" i="3"/>
  <c r="BU114" i="3"/>
  <c r="BS114" i="3"/>
  <c r="BQ114" i="3"/>
  <c r="BO114" i="3"/>
  <c r="BM114" i="3"/>
  <c r="BW113" i="3"/>
  <c r="BU113" i="3"/>
  <c r="BS113" i="3"/>
  <c r="BR113" i="3"/>
  <c r="BQ113" i="3"/>
  <c r="BP113" i="3"/>
  <c r="BO113" i="3"/>
  <c r="BN113" i="3"/>
  <c r="BM113" i="3"/>
  <c r="BJ122" i="3"/>
  <c r="BH122" i="3"/>
  <c r="BJ121" i="3"/>
  <c r="BH121" i="3"/>
  <c r="BJ120" i="3"/>
  <c r="BH120" i="3"/>
  <c r="BJ119" i="3"/>
  <c r="BH119" i="3"/>
  <c r="BJ118" i="3"/>
  <c r="BH118" i="3"/>
  <c r="BJ117" i="3"/>
  <c r="BH117" i="3"/>
  <c r="BJ116" i="3"/>
  <c r="BH116" i="3"/>
  <c r="BJ115" i="3"/>
  <c r="BH115" i="3"/>
  <c r="BJ114" i="3"/>
  <c r="BH114" i="3"/>
  <c r="BJ113" i="3"/>
  <c r="BH113" i="3"/>
  <c r="AZ122" i="3"/>
  <c r="AX122" i="3"/>
  <c r="AZ121" i="3"/>
  <c r="AX121" i="3"/>
  <c r="AZ120" i="3"/>
  <c r="AX120" i="3"/>
  <c r="AZ119" i="3"/>
  <c r="AX119" i="3"/>
  <c r="AZ118" i="3"/>
  <c r="AX118" i="3"/>
  <c r="AZ117" i="3"/>
  <c r="AX117" i="3"/>
  <c r="AZ116" i="3"/>
  <c r="AY116" i="3"/>
  <c r="AX116" i="3"/>
  <c r="AZ115" i="3"/>
  <c r="AY115" i="3"/>
  <c r="AX115" i="3"/>
  <c r="AZ114" i="3"/>
  <c r="AX114" i="3"/>
  <c r="AZ113" i="3"/>
  <c r="AY113" i="3"/>
  <c r="AX113" i="3"/>
  <c r="AO113" i="3"/>
  <c r="AP122" i="3"/>
  <c r="AN122" i="3"/>
  <c r="AP121" i="3"/>
  <c r="AN121" i="3"/>
  <c r="AP120" i="3"/>
  <c r="AN120" i="3"/>
  <c r="AP119" i="3"/>
  <c r="AN119" i="3"/>
  <c r="AP118" i="3"/>
  <c r="AN118" i="3"/>
  <c r="AP117" i="3"/>
  <c r="AN117" i="3"/>
  <c r="AP116" i="3"/>
  <c r="AO116" i="3"/>
  <c r="AN116" i="3"/>
  <c r="AP115" i="3"/>
  <c r="AO115" i="3"/>
  <c r="AN115" i="3"/>
  <c r="AP114" i="3"/>
  <c r="AN114" i="3"/>
  <c r="AP113" i="3"/>
  <c r="AN113" i="3"/>
  <c r="AF122" i="3"/>
  <c r="AD122" i="3"/>
  <c r="AF121" i="3"/>
  <c r="AD121" i="3"/>
  <c r="AF120" i="3"/>
  <c r="AD120" i="3"/>
  <c r="AF119" i="3"/>
  <c r="AD119" i="3"/>
  <c r="AF118" i="3"/>
  <c r="AD118" i="3"/>
  <c r="AF117" i="3"/>
  <c r="AD117" i="3"/>
  <c r="AF116" i="3"/>
  <c r="AE116" i="3"/>
  <c r="AD116" i="3"/>
  <c r="AF115" i="3"/>
  <c r="AE115" i="3"/>
  <c r="AD115" i="3"/>
  <c r="AF114" i="3"/>
  <c r="AD114" i="3"/>
  <c r="AF113" i="3"/>
  <c r="AE113" i="3"/>
  <c r="AD113" i="3"/>
  <c r="W116" i="3"/>
  <c r="AG116" i="3" s="1"/>
  <c r="W115" i="3"/>
  <c r="AQ115" i="3" s="1"/>
  <c r="W113" i="3"/>
  <c r="BK113" i="3" s="1"/>
  <c r="V116" i="3"/>
  <c r="BD116" i="3" s="1"/>
  <c r="V115" i="3"/>
  <c r="BV115" i="3" s="1"/>
  <c r="V113" i="3"/>
  <c r="BV113" i="3" s="1"/>
  <c r="L112" i="3"/>
  <c r="AJ134" i="3" l="1"/>
  <c r="BE132" i="3"/>
  <c r="BI132" i="3" s="1"/>
  <c r="AG125" i="3"/>
  <c r="AJ129" i="3"/>
  <c r="AQ125" i="3"/>
  <c r="AQ135" i="3"/>
  <c r="BA126" i="3"/>
  <c r="BE130" i="3"/>
  <c r="BK132" i="3"/>
  <c r="BV134" i="3"/>
  <c r="AG130" i="3"/>
  <c r="AG135" i="3"/>
  <c r="BA129" i="3"/>
  <c r="BA136" i="3"/>
  <c r="AG115" i="3"/>
  <c r="BK116" i="3"/>
  <c r="BD129" i="3"/>
  <c r="BK126" i="3"/>
  <c r="AG126" i="3"/>
  <c r="BA125" i="3"/>
  <c r="BK124" i="3"/>
  <c r="AQ113" i="3"/>
  <c r="AQ129" i="3"/>
  <c r="BA116" i="3"/>
  <c r="AG129" i="3"/>
  <c r="AG136" i="3"/>
  <c r="BA130" i="3"/>
  <c r="BA135" i="3"/>
  <c r="BE124" i="3"/>
  <c r="AJ124" i="3"/>
  <c r="BE126" i="3"/>
  <c r="BT126" i="3" s="1"/>
  <c r="BT129" i="3"/>
  <c r="BI129" i="3"/>
  <c r="BI131" i="3"/>
  <c r="BT131" i="3"/>
  <c r="AQ116" i="3"/>
  <c r="AJ130" i="3"/>
  <c r="AQ124" i="3"/>
  <c r="AQ128" i="3"/>
  <c r="AQ130" i="3"/>
  <c r="AQ132" i="3"/>
  <c r="AQ134" i="3"/>
  <c r="AQ136" i="3"/>
  <c r="BD130" i="3"/>
  <c r="BE125" i="3"/>
  <c r="BE133" i="3"/>
  <c r="BV125" i="3"/>
  <c r="BK131" i="3"/>
  <c r="BV133" i="3"/>
  <c r="AT130" i="3"/>
  <c r="AG124" i="3"/>
  <c r="AG128" i="3"/>
  <c r="AG132" i="3"/>
  <c r="AG134" i="3"/>
  <c r="AJ133" i="3"/>
  <c r="AT124" i="3"/>
  <c r="BA128" i="3"/>
  <c r="BA134" i="3"/>
  <c r="BE134" i="3"/>
  <c r="BV124" i="3"/>
  <c r="AT125" i="3"/>
  <c r="AT133" i="3"/>
  <c r="BE127" i="3"/>
  <c r="BE135" i="3"/>
  <c r="BK129" i="3"/>
  <c r="AJ125" i="3"/>
  <c r="AJ135" i="3"/>
  <c r="AT126" i="3"/>
  <c r="AT134" i="3"/>
  <c r="BE128" i="3"/>
  <c r="BE136" i="3"/>
  <c r="Z115" i="3"/>
  <c r="AJ115" i="3" s="1"/>
  <c r="AJ126" i="3"/>
  <c r="AJ136" i="3"/>
  <c r="AQ127" i="3"/>
  <c r="AQ131" i="3"/>
  <c r="AQ133" i="3"/>
  <c r="AT127" i="3"/>
  <c r="AT135" i="3"/>
  <c r="BD126" i="3"/>
  <c r="BK127" i="3"/>
  <c r="BV129" i="3"/>
  <c r="AG127" i="3"/>
  <c r="AG131" i="3"/>
  <c r="AG133" i="3"/>
  <c r="AJ127" i="3"/>
  <c r="AT128" i="3"/>
  <c r="AT136" i="3"/>
  <c r="BA131" i="3"/>
  <c r="BA133" i="3"/>
  <c r="BD127" i="3"/>
  <c r="BD135" i="3"/>
  <c r="BV128" i="3"/>
  <c r="BV136" i="3"/>
  <c r="BE116" i="3"/>
  <c r="BT116" i="3" s="1"/>
  <c r="AJ128" i="3"/>
  <c r="Z116" i="3"/>
  <c r="AJ116" i="3" s="1"/>
  <c r="BE113" i="3"/>
  <c r="AT115" i="3"/>
  <c r="BE115" i="3"/>
  <c r="BV116" i="3"/>
  <c r="BK115" i="3"/>
  <c r="AT116" i="3"/>
  <c r="AJ113" i="3"/>
  <c r="AG113" i="3"/>
  <c r="BA115" i="3"/>
  <c r="BD113" i="3"/>
  <c r="Z113" i="3"/>
  <c r="AT113" i="3" s="1"/>
  <c r="BA113" i="3"/>
  <c r="BD115" i="3"/>
  <c r="BI124" i="3" l="1"/>
  <c r="BE123" i="3"/>
  <c r="BE112" i="3"/>
  <c r="BI116" i="3"/>
  <c r="BT124" i="3"/>
  <c r="BI126" i="3"/>
  <c r="BT132" i="3"/>
  <c r="BT130" i="3"/>
  <c r="BI130" i="3"/>
  <c r="BT136" i="3"/>
  <c r="BI136" i="3"/>
  <c r="BT133" i="3"/>
  <c r="BI133" i="3"/>
  <c r="BT125" i="3"/>
  <c r="BI125" i="3"/>
  <c r="BT127" i="3"/>
  <c r="BI127" i="3"/>
  <c r="BT128" i="3"/>
  <c r="BI128" i="3"/>
  <c r="BT134" i="3"/>
  <c r="BI134" i="3"/>
  <c r="BT135" i="3"/>
  <c r="BI135" i="3"/>
  <c r="BT113" i="3"/>
  <c r="BI113" i="3"/>
  <c r="BT115" i="3"/>
  <c r="BI115" i="3"/>
  <c r="L92" i="3" l="1"/>
  <c r="L93" i="3"/>
  <c r="L94" i="3"/>
  <c r="L144" i="3"/>
  <c r="L110" i="3"/>
  <c r="BU294" i="3" l="1"/>
  <c r="BS294" i="3"/>
  <c r="BQ294" i="3"/>
  <c r="BO294" i="3"/>
  <c r="BM294" i="3"/>
  <c r="BJ294" i="3"/>
  <c r="BH294" i="3"/>
  <c r="AZ294" i="3"/>
  <c r="AX294" i="3"/>
  <c r="BU293" i="3"/>
  <c r="BS293" i="3"/>
  <c r="BQ293" i="3"/>
  <c r="BO293" i="3"/>
  <c r="BM293" i="3"/>
  <c r="BJ293" i="3"/>
  <c r="BH293" i="3"/>
  <c r="AZ293" i="3"/>
  <c r="AX293" i="3"/>
  <c r="AP294" i="3"/>
  <c r="AN294" i="3"/>
  <c r="AP293" i="3"/>
  <c r="AN293" i="3"/>
  <c r="AA294" i="3"/>
  <c r="AA293" i="3"/>
  <c r="BN293" i="3" s="1"/>
  <c r="W294" i="3"/>
  <c r="V294" i="3"/>
  <c r="BV294" i="3" s="1"/>
  <c r="BK294" i="3" l="1"/>
  <c r="BE294" i="3"/>
  <c r="AK294" i="3"/>
  <c r="AU294" i="3"/>
  <c r="AG294" i="3"/>
  <c r="BA294" i="3"/>
  <c r="AQ294" i="3"/>
  <c r="AJ294" i="3"/>
  <c r="BD294" i="3"/>
  <c r="Z294" i="3"/>
  <c r="AT294" i="3"/>
  <c r="BN294" i="3"/>
  <c r="AE294" i="3"/>
  <c r="AF293" i="3"/>
  <c r="AD293" i="3"/>
  <c r="AE293" i="3"/>
  <c r="BR294" i="3" l="1"/>
  <c r="AY294" i="3"/>
  <c r="BI294" i="3"/>
  <c r="BT294" i="3"/>
  <c r="BP294" i="3"/>
  <c r="AO294" i="3"/>
  <c r="BW294" i="3"/>
  <c r="AF294" i="3"/>
  <c r="AD294" i="3"/>
  <c r="W293" i="3" l="1"/>
  <c r="V293" i="3"/>
  <c r="BA293" i="3" l="1"/>
  <c r="AQ293" i="3"/>
  <c r="BK293" i="3"/>
  <c r="AG293" i="3"/>
  <c r="Z293" i="3"/>
  <c r="AJ293" i="3"/>
  <c r="BD293" i="3"/>
  <c r="BV293" i="3"/>
  <c r="AT293" i="3"/>
  <c r="BE186" i="3"/>
  <c r="AO293" i="3" l="1"/>
  <c r="BP293" i="3"/>
  <c r="BW293" i="3"/>
  <c r="BT293" i="3"/>
  <c r="BI293" i="3"/>
  <c r="AY293" i="3"/>
  <c r="BR293" i="3"/>
  <c r="L68" i="3" l="1"/>
  <c r="BW290" i="3"/>
  <c r="BU290" i="3"/>
  <c r="BT290" i="3"/>
  <c r="BS290" i="3"/>
  <c r="BR290" i="3"/>
  <c r="BQ290" i="3"/>
  <c r="BP290" i="3"/>
  <c r="BO290" i="3"/>
  <c r="BN290" i="3"/>
  <c r="BM290" i="3"/>
  <c r="BK290" i="3"/>
  <c r="BJ290" i="3"/>
  <c r="BI290" i="3"/>
  <c r="BH290" i="3"/>
  <c r="BA290" i="3"/>
  <c r="AZ290" i="3"/>
  <c r="AY290" i="3"/>
  <c r="AX290" i="3"/>
  <c r="AQ290" i="3"/>
  <c r="AP290" i="3"/>
  <c r="AO290" i="3"/>
  <c r="AN290" i="3"/>
  <c r="AG290" i="3"/>
  <c r="AF290" i="3"/>
  <c r="AE290" i="3"/>
  <c r="AD290" i="3"/>
  <c r="V290" i="3"/>
  <c r="BV290" i="3" s="1"/>
  <c r="Z290" i="3" l="1"/>
  <c r="BD290" i="3"/>
  <c r="AT290" i="3"/>
  <c r="AJ290" i="3"/>
  <c r="L189" i="3" l="1"/>
  <c r="BH232" i="3" l="1"/>
  <c r="AX232" i="3"/>
  <c r="BU232" i="3"/>
  <c r="AN232" i="3"/>
  <c r="AD232" i="3"/>
  <c r="BU292" i="3" l="1"/>
  <c r="BT292" i="3"/>
  <c r="BS292" i="3"/>
  <c r="BR292" i="3"/>
  <c r="BQ292" i="3"/>
  <c r="BP292" i="3"/>
  <c r="BO292" i="3"/>
  <c r="BN292" i="3"/>
  <c r="BM292" i="3"/>
  <c r="BJ292" i="3"/>
  <c r="BI292" i="3"/>
  <c r="BH292" i="3"/>
  <c r="AZ292" i="3"/>
  <c r="AY292" i="3"/>
  <c r="AX292" i="3"/>
  <c r="AP292" i="3"/>
  <c r="AO292" i="3"/>
  <c r="AN292" i="3"/>
  <c r="AF292" i="3"/>
  <c r="AE292" i="3"/>
  <c r="AD292" i="3"/>
  <c r="W292" i="3"/>
  <c r="BK292" i="3" s="1"/>
  <c r="V292" i="3"/>
  <c r="BV292" i="3" s="1"/>
  <c r="BW289" i="3"/>
  <c r="BW288" i="3"/>
  <c r="BU289" i="3"/>
  <c r="BU288" i="3"/>
  <c r="BU287" i="3"/>
  <c r="BW287" i="3"/>
  <c r="BT289" i="3"/>
  <c r="BS289" i="3"/>
  <c r="BR289" i="3"/>
  <c r="BQ289" i="3"/>
  <c r="BP289" i="3"/>
  <c r="BO289" i="3"/>
  <c r="BN289" i="3"/>
  <c r="BM289" i="3"/>
  <c r="BT288" i="3"/>
  <c r="BS288" i="3"/>
  <c r="BR288" i="3"/>
  <c r="BQ288" i="3"/>
  <c r="BP288" i="3"/>
  <c r="BO288" i="3"/>
  <c r="BN288" i="3"/>
  <c r="BM288" i="3"/>
  <c r="BJ289" i="3"/>
  <c r="BI289" i="3"/>
  <c r="BH289" i="3"/>
  <c r="BJ288" i="3"/>
  <c r="BI288" i="3"/>
  <c r="BH288" i="3"/>
  <c r="AZ289" i="3"/>
  <c r="AY289" i="3"/>
  <c r="AX289" i="3"/>
  <c r="AZ288" i="3"/>
  <c r="AY288" i="3"/>
  <c r="AX288" i="3"/>
  <c r="AP289" i="3"/>
  <c r="AO289" i="3"/>
  <c r="AN289" i="3"/>
  <c r="AP288" i="3"/>
  <c r="AO288" i="3"/>
  <c r="AN288" i="3"/>
  <c r="AF289" i="3"/>
  <c r="AE289" i="3"/>
  <c r="AD289" i="3"/>
  <c r="AF288" i="3"/>
  <c r="AE288" i="3"/>
  <c r="AD288" i="3"/>
  <c r="Z292" i="3" l="1"/>
  <c r="AT292" i="3"/>
  <c r="AG292" i="3"/>
  <c r="AJ292" i="3"/>
  <c r="BA292" i="3"/>
  <c r="BD292" i="3"/>
  <c r="AQ292" i="3"/>
  <c r="W289" i="3"/>
  <c r="V289" i="3"/>
  <c r="W288" i="3"/>
  <c r="V288" i="3"/>
  <c r="AG289" i="3" l="1"/>
  <c r="BK289" i="3"/>
  <c r="BA289" i="3"/>
  <c r="AQ289" i="3"/>
  <c r="BD288" i="3"/>
  <c r="AT288" i="3"/>
  <c r="BV288" i="3"/>
  <c r="Z288" i="3"/>
  <c r="AJ288" i="3" s="1"/>
  <c r="AG288" i="3"/>
  <c r="BK288" i="3"/>
  <c r="BA288" i="3"/>
  <c r="AQ288" i="3"/>
  <c r="Z289" i="3"/>
  <c r="AT289" i="3"/>
  <c r="BV289" i="3"/>
  <c r="BD289" i="3"/>
  <c r="AJ289" i="3"/>
  <c r="BU278" i="3"/>
  <c r="BT278" i="3"/>
  <c r="BS278" i="3"/>
  <c r="BR278" i="3"/>
  <c r="BQ278" i="3"/>
  <c r="BP278" i="3"/>
  <c r="BO278" i="3"/>
  <c r="BN278" i="3"/>
  <c r="BM278" i="3"/>
  <c r="BK278" i="3"/>
  <c r="BJ278" i="3"/>
  <c r="BI278" i="3"/>
  <c r="BH278" i="3"/>
  <c r="BA278" i="3"/>
  <c r="AZ278" i="3"/>
  <c r="AY278" i="3"/>
  <c r="AX278" i="3"/>
  <c r="AQ278" i="3"/>
  <c r="AP278" i="3"/>
  <c r="AO278" i="3"/>
  <c r="AN278" i="3"/>
  <c r="AG278" i="3"/>
  <c r="AF278" i="3"/>
  <c r="AE278" i="3"/>
  <c r="AD278" i="3"/>
  <c r="BT276" i="3"/>
  <c r="BS276" i="3"/>
  <c r="BR276" i="3"/>
  <c r="BQ276" i="3"/>
  <c r="BP276" i="3"/>
  <c r="BO276" i="3"/>
  <c r="BN276" i="3"/>
  <c r="BM276" i="3"/>
  <c r="BJ276" i="3"/>
  <c r="BI276" i="3"/>
  <c r="BH276" i="3"/>
  <c r="AZ276" i="3"/>
  <c r="AY276" i="3"/>
  <c r="AX276" i="3"/>
  <c r="AP276" i="3"/>
  <c r="AO276" i="3"/>
  <c r="AN276" i="3"/>
  <c r="AF276" i="3"/>
  <c r="AE276" i="3"/>
  <c r="AD276" i="3"/>
  <c r="BU276" i="3"/>
  <c r="BT243" i="3" l="1"/>
  <c r="BS243" i="3"/>
  <c r="BR243" i="3"/>
  <c r="BQ243" i="3"/>
  <c r="BP243" i="3"/>
  <c r="BO243" i="3"/>
  <c r="BN243" i="3"/>
  <c r="BM243" i="3"/>
  <c r="BJ243" i="3"/>
  <c r="BH243" i="3"/>
  <c r="AZ243" i="3"/>
  <c r="AX243" i="3"/>
  <c r="AP243" i="3"/>
  <c r="AN243" i="3"/>
  <c r="AF243" i="3"/>
  <c r="AF242" i="3"/>
  <c r="AD243" i="3"/>
  <c r="BU146" i="3"/>
  <c r="BT146" i="3"/>
  <c r="BS146" i="3"/>
  <c r="BR146" i="3"/>
  <c r="BQ146" i="3"/>
  <c r="BP146" i="3"/>
  <c r="BO146" i="3"/>
  <c r="BN146" i="3"/>
  <c r="BM146" i="3"/>
  <c r="BK146" i="3"/>
  <c r="BJ146" i="3"/>
  <c r="BI146" i="3"/>
  <c r="BH146" i="3"/>
  <c r="BA146" i="3"/>
  <c r="AZ146" i="3"/>
  <c r="AY146" i="3"/>
  <c r="AX146" i="3"/>
  <c r="AN146" i="3"/>
  <c r="AQ146" i="3"/>
  <c r="AP146" i="3"/>
  <c r="AO146" i="3"/>
  <c r="AE146" i="3"/>
  <c r="AG146" i="3"/>
  <c r="AD146" i="3"/>
  <c r="AF146" i="3"/>
  <c r="BT287" i="3" l="1"/>
  <c r="BS287" i="3"/>
  <c r="BR287" i="3"/>
  <c r="BQ287" i="3"/>
  <c r="BP287" i="3"/>
  <c r="BO287" i="3"/>
  <c r="BN287" i="3"/>
  <c r="BM287" i="3"/>
  <c r="BJ287" i="3"/>
  <c r="BI287" i="3"/>
  <c r="BH287" i="3"/>
  <c r="AZ287" i="3"/>
  <c r="AY287" i="3"/>
  <c r="AX287" i="3"/>
  <c r="AP287" i="3"/>
  <c r="AO287" i="3"/>
  <c r="AN287" i="3"/>
  <c r="AF287" i="3"/>
  <c r="AE287" i="3"/>
  <c r="AD287" i="3"/>
  <c r="W287" i="3"/>
  <c r="AG287" i="3" s="1"/>
  <c r="V287" i="3"/>
  <c r="BV287" i="3" s="1"/>
  <c r="BW286" i="3"/>
  <c r="BU286" i="3"/>
  <c r="BT286" i="3"/>
  <c r="BS286" i="3"/>
  <c r="BR286" i="3"/>
  <c r="BQ286" i="3"/>
  <c r="BP286" i="3"/>
  <c r="BO286" i="3"/>
  <c r="BN286" i="3"/>
  <c r="BM286" i="3"/>
  <c r="BJ286" i="3"/>
  <c r="BI286" i="3"/>
  <c r="BH286" i="3"/>
  <c r="AZ286" i="3"/>
  <c r="AY286" i="3"/>
  <c r="AX286" i="3"/>
  <c r="AP286" i="3"/>
  <c r="AO286" i="3"/>
  <c r="AN286" i="3"/>
  <c r="AF286" i="3"/>
  <c r="AE286" i="3"/>
  <c r="AD286" i="3"/>
  <c r="W286" i="3"/>
  <c r="BA286" i="3" s="1"/>
  <c r="V286" i="3"/>
  <c r="BV286" i="3" s="1"/>
  <c r="BW285" i="3"/>
  <c r="BU285" i="3"/>
  <c r="BT285" i="3"/>
  <c r="BS285" i="3"/>
  <c r="BR285" i="3"/>
  <c r="BQ285" i="3"/>
  <c r="BP285" i="3"/>
  <c r="BO285" i="3"/>
  <c r="BN285" i="3"/>
  <c r="BM285" i="3"/>
  <c r="BJ285" i="3"/>
  <c r="BI285" i="3"/>
  <c r="BH285" i="3"/>
  <c r="AZ285" i="3"/>
  <c r="AY285" i="3"/>
  <c r="AX285" i="3"/>
  <c r="AP285" i="3"/>
  <c r="AO285" i="3"/>
  <c r="AN285" i="3"/>
  <c r="AF285" i="3"/>
  <c r="AE285" i="3"/>
  <c r="AD285" i="3"/>
  <c r="W285" i="3"/>
  <c r="BA285" i="3" s="1"/>
  <c r="V285" i="3"/>
  <c r="AT285" i="3" s="1"/>
  <c r="BW284" i="3"/>
  <c r="BU284" i="3"/>
  <c r="BT284" i="3"/>
  <c r="BS284" i="3"/>
  <c r="BR284" i="3"/>
  <c r="BQ284" i="3"/>
  <c r="BP284" i="3"/>
  <c r="BO284" i="3"/>
  <c r="BN284" i="3"/>
  <c r="BM284" i="3"/>
  <c r="BJ284" i="3"/>
  <c r="BI284" i="3"/>
  <c r="BH284" i="3"/>
  <c r="AZ284" i="3"/>
  <c r="AY284" i="3"/>
  <c r="AX284" i="3"/>
  <c r="AP284" i="3"/>
  <c r="AO284" i="3"/>
  <c r="AN284" i="3"/>
  <c r="AF284" i="3"/>
  <c r="AE284" i="3"/>
  <c r="AD284" i="3"/>
  <c r="W284" i="3"/>
  <c r="BA284" i="3" s="1"/>
  <c r="V284" i="3"/>
  <c r="BD284" i="3" s="1"/>
  <c r="BW283" i="3"/>
  <c r="BU283" i="3"/>
  <c r="BT283" i="3"/>
  <c r="BS283" i="3"/>
  <c r="BR283" i="3"/>
  <c r="BQ283" i="3"/>
  <c r="BP283" i="3"/>
  <c r="BO283" i="3"/>
  <c r="BN283" i="3"/>
  <c r="BM283" i="3"/>
  <c r="BJ283" i="3"/>
  <c r="BI283" i="3"/>
  <c r="BH283" i="3"/>
  <c r="AZ283" i="3"/>
  <c r="AY283" i="3"/>
  <c r="AX283" i="3"/>
  <c r="AP283" i="3"/>
  <c r="AO283" i="3"/>
  <c r="AN283" i="3"/>
  <c r="AF283" i="3"/>
  <c r="AE283" i="3"/>
  <c r="AD283" i="3"/>
  <c r="W283" i="3"/>
  <c r="AG283" i="3" s="1"/>
  <c r="V283" i="3"/>
  <c r="BV283" i="3" s="1"/>
  <c r="BW282" i="3"/>
  <c r="BU282" i="3"/>
  <c r="BT282" i="3"/>
  <c r="BS282" i="3"/>
  <c r="BR282" i="3"/>
  <c r="BQ282" i="3"/>
  <c r="BP282" i="3"/>
  <c r="BO282" i="3"/>
  <c r="BN282" i="3"/>
  <c r="BM282" i="3"/>
  <c r="BJ282" i="3"/>
  <c r="BI282" i="3"/>
  <c r="BH282" i="3"/>
  <c r="AZ282" i="3"/>
  <c r="AY282" i="3"/>
  <c r="AX282" i="3"/>
  <c r="AP282" i="3"/>
  <c r="AO282" i="3"/>
  <c r="AN282" i="3"/>
  <c r="AF282" i="3"/>
  <c r="AE282" i="3"/>
  <c r="AD282" i="3"/>
  <c r="W282" i="3"/>
  <c r="BA282" i="3" s="1"/>
  <c r="V282" i="3"/>
  <c r="BV282" i="3" s="1"/>
  <c r="BW281" i="3"/>
  <c r="BU281" i="3"/>
  <c r="BT281" i="3"/>
  <c r="BS281" i="3"/>
  <c r="BR281" i="3"/>
  <c r="BQ281" i="3"/>
  <c r="BP281" i="3"/>
  <c r="BO281" i="3"/>
  <c r="BN281" i="3"/>
  <c r="BM281" i="3"/>
  <c r="BJ281" i="3"/>
  <c r="BI281" i="3"/>
  <c r="BH281" i="3"/>
  <c r="AZ281" i="3"/>
  <c r="AY281" i="3"/>
  <c r="AX281" i="3"/>
  <c r="AP281" i="3"/>
  <c r="AO281" i="3"/>
  <c r="AN281" i="3"/>
  <c r="AF281" i="3"/>
  <c r="AE281" i="3"/>
  <c r="AD281" i="3"/>
  <c r="W281" i="3"/>
  <c r="BA281" i="3" s="1"/>
  <c r="V281" i="3"/>
  <c r="BD281" i="3" s="1"/>
  <c r="Z286" i="3" l="1"/>
  <c r="AT286" i="3"/>
  <c r="Z284" i="3"/>
  <c r="AJ286" i="3"/>
  <c r="BD286" i="3"/>
  <c r="BA287" i="3"/>
  <c r="BD287" i="3"/>
  <c r="AQ286" i="3"/>
  <c r="Z287" i="3"/>
  <c r="AQ287" i="3"/>
  <c r="BK286" i="3"/>
  <c r="AT287" i="3"/>
  <c r="BK287" i="3"/>
  <c r="AG286" i="3"/>
  <c r="AJ287" i="3"/>
  <c r="AG284" i="3"/>
  <c r="BK285" i="3"/>
  <c r="Z285" i="3"/>
  <c r="BV285" i="3"/>
  <c r="BD285" i="3"/>
  <c r="AJ285" i="3"/>
  <c r="AQ285" i="3"/>
  <c r="AG285" i="3"/>
  <c r="AQ281" i="3"/>
  <c r="Z281" i="3"/>
  <c r="Z282" i="3"/>
  <c r="AQ284" i="3"/>
  <c r="AT284" i="3"/>
  <c r="BK284" i="3"/>
  <c r="AJ284" i="3"/>
  <c r="BV284" i="3"/>
  <c r="BD282" i="3"/>
  <c r="AG281" i="3"/>
  <c r="BA283" i="3"/>
  <c r="AT281" i="3"/>
  <c r="AQ282" i="3"/>
  <c r="Z283" i="3"/>
  <c r="BD283" i="3"/>
  <c r="BK281" i="3"/>
  <c r="AT282" i="3"/>
  <c r="AQ283" i="3"/>
  <c r="AJ281" i="3"/>
  <c r="BV281" i="3"/>
  <c r="AG282" i="3"/>
  <c r="BK283" i="3"/>
  <c r="AJ282" i="3"/>
  <c r="BK282" i="3"/>
  <c r="AT283" i="3"/>
  <c r="AJ283" i="3"/>
  <c r="BW278" i="3"/>
  <c r="BU279" i="3"/>
  <c r="BT279" i="3"/>
  <c r="BS279" i="3"/>
  <c r="BR279" i="3"/>
  <c r="BQ279" i="3"/>
  <c r="BP279" i="3"/>
  <c r="BO279" i="3"/>
  <c r="BN279" i="3"/>
  <c r="BM279" i="3"/>
  <c r="BJ279" i="3"/>
  <c r="BH279" i="3"/>
  <c r="AZ279" i="3"/>
  <c r="AX279" i="3"/>
  <c r="AP279" i="3"/>
  <c r="AN279" i="3"/>
  <c r="AF279" i="3"/>
  <c r="AD279" i="3"/>
  <c r="W278" i="3"/>
  <c r="V278" i="3"/>
  <c r="BV278" i="3" s="1"/>
  <c r="BW276" i="3"/>
  <c r="BU277" i="3"/>
  <c r="BT277" i="3"/>
  <c r="BS277" i="3"/>
  <c r="BR277" i="3"/>
  <c r="BQ277" i="3"/>
  <c r="BP277" i="3"/>
  <c r="BO277" i="3"/>
  <c r="BN277" i="3"/>
  <c r="BM277" i="3"/>
  <c r="BJ277" i="3"/>
  <c r="BH277" i="3"/>
  <c r="AZ277" i="3"/>
  <c r="AX277" i="3"/>
  <c r="AP277" i="3"/>
  <c r="AN277" i="3"/>
  <c r="AF277" i="3"/>
  <c r="AD277" i="3"/>
  <c r="W276" i="3"/>
  <c r="V276" i="3"/>
  <c r="BV276" i="3" s="1"/>
  <c r="BW275" i="3"/>
  <c r="BU275" i="3"/>
  <c r="BT275" i="3"/>
  <c r="BS275" i="3"/>
  <c r="BR275" i="3"/>
  <c r="BQ275" i="3"/>
  <c r="BP275" i="3"/>
  <c r="BO275" i="3"/>
  <c r="BN275" i="3"/>
  <c r="BM275" i="3"/>
  <c r="BJ275" i="3"/>
  <c r="BI275" i="3"/>
  <c r="BH275" i="3"/>
  <c r="AZ275" i="3"/>
  <c r="AY275" i="3"/>
  <c r="AX275" i="3"/>
  <c r="AP275" i="3"/>
  <c r="AO275" i="3"/>
  <c r="AN275" i="3"/>
  <c r="AF275" i="3"/>
  <c r="AE275" i="3"/>
  <c r="AD275" i="3"/>
  <c r="W275" i="3"/>
  <c r="V275" i="3"/>
  <c r="BV275" i="3" s="1"/>
  <c r="BW274" i="3"/>
  <c r="BU274" i="3"/>
  <c r="BT274" i="3"/>
  <c r="BS274" i="3"/>
  <c r="BR274" i="3"/>
  <c r="BQ274" i="3"/>
  <c r="BP274" i="3"/>
  <c r="BO274" i="3"/>
  <c r="BN274" i="3"/>
  <c r="BM274" i="3"/>
  <c r="BJ274" i="3"/>
  <c r="BI274" i="3"/>
  <c r="BH274" i="3"/>
  <c r="AZ274" i="3"/>
  <c r="AY274" i="3"/>
  <c r="AX274" i="3"/>
  <c r="AP274" i="3"/>
  <c r="AO274" i="3"/>
  <c r="AN274" i="3"/>
  <c r="AF274" i="3"/>
  <c r="AE274" i="3"/>
  <c r="AD274" i="3"/>
  <c r="W274" i="3"/>
  <c r="BA274" i="3" s="1"/>
  <c r="V274" i="3"/>
  <c r="BV274" i="3" s="1"/>
  <c r="BW273" i="3"/>
  <c r="BU273" i="3"/>
  <c r="BT273" i="3"/>
  <c r="BS273" i="3"/>
  <c r="BR273" i="3"/>
  <c r="BQ273" i="3"/>
  <c r="BP273" i="3"/>
  <c r="BO273" i="3"/>
  <c r="BN273" i="3"/>
  <c r="BM273" i="3"/>
  <c r="BJ273" i="3"/>
  <c r="BI273" i="3"/>
  <c r="BH273" i="3"/>
  <c r="AZ273" i="3"/>
  <c r="AY273" i="3"/>
  <c r="AX273" i="3"/>
  <c r="AP273" i="3"/>
  <c r="AO273" i="3"/>
  <c r="AN273" i="3"/>
  <c r="AF273" i="3"/>
  <c r="AE273" i="3"/>
  <c r="AD273" i="3"/>
  <c r="W273" i="3"/>
  <c r="AG273" i="3" s="1"/>
  <c r="V273" i="3"/>
  <c r="BV273" i="3" s="1"/>
  <c r="BW272" i="3"/>
  <c r="BU272" i="3"/>
  <c r="BT272" i="3"/>
  <c r="BS272" i="3"/>
  <c r="BR272" i="3"/>
  <c r="BQ272" i="3"/>
  <c r="BP272" i="3"/>
  <c r="BO272" i="3"/>
  <c r="BN272" i="3"/>
  <c r="BM272" i="3"/>
  <c r="BJ272" i="3"/>
  <c r="BI272" i="3"/>
  <c r="BH272" i="3"/>
  <c r="AZ272" i="3"/>
  <c r="AY272" i="3"/>
  <c r="AX272" i="3"/>
  <c r="AP272" i="3"/>
  <c r="AO272" i="3"/>
  <c r="AN272" i="3"/>
  <c r="AF272" i="3"/>
  <c r="AE272" i="3"/>
  <c r="AD272" i="3"/>
  <c r="W272" i="3"/>
  <c r="BA272" i="3" s="1"/>
  <c r="V272" i="3"/>
  <c r="BV272" i="3" s="1"/>
  <c r="BU270" i="3"/>
  <c r="BS270" i="3"/>
  <c r="BQ270" i="3"/>
  <c r="BP270" i="3"/>
  <c r="BO270" i="3"/>
  <c r="BN270" i="3"/>
  <c r="BM270" i="3"/>
  <c r="BJ270" i="3"/>
  <c r="BH270" i="3"/>
  <c r="AZ270" i="3"/>
  <c r="AX270" i="3"/>
  <c r="AP270" i="3"/>
  <c r="AO270" i="3"/>
  <c r="AN270" i="3"/>
  <c r="AF270" i="3"/>
  <c r="AE270" i="3"/>
  <c r="AD270" i="3"/>
  <c r="W270" i="3"/>
  <c r="V270" i="3"/>
  <c r="BV270" i="3" s="1"/>
  <c r="BW269" i="3"/>
  <c r="BU269" i="3"/>
  <c r="BT269" i="3"/>
  <c r="BS269" i="3"/>
  <c r="BR269" i="3"/>
  <c r="BQ269" i="3"/>
  <c r="BP269" i="3"/>
  <c r="BO269" i="3"/>
  <c r="BN269" i="3"/>
  <c r="BM269" i="3"/>
  <c r="BJ269" i="3"/>
  <c r="BI269" i="3"/>
  <c r="BH269" i="3"/>
  <c r="AZ269" i="3"/>
  <c r="AY269" i="3"/>
  <c r="AX269" i="3"/>
  <c r="AP269" i="3"/>
  <c r="AO269" i="3"/>
  <c r="AN269" i="3"/>
  <c r="AF269" i="3"/>
  <c r="AE269" i="3"/>
  <c r="AD269" i="3"/>
  <c r="W269" i="3"/>
  <c r="BA269" i="3" s="1"/>
  <c r="V269" i="3"/>
  <c r="AT269" i="3" s="1"/>
  <c r="BW268" i="3"/>
  <c r="BU268" i="3"/>
  <c r="BT268" i="3"/>
  <c r="BS268" i="3"/>
  <c r="BR268" i="3"/>
  <c r="BQ268" i="3"/>
  <c r="BP268" i="3"/>
  <c r="BO268" i="3"/>
  <c r="BN268" i="3"/>
  <c r="BM268" i="3"/>
  <c r="BJ268" i="3"/>
  <c r="BI268" i="3"/>
  <c r="BH268" i="3"/>
  <c r="AZ268" i="3"/>
  <c r="AY268" i="3"/>
  <c r="AX268" i="3"/>
  <c r="AP268" i="3"/>
  <c r="AO268" i="3"/>
  <c r="AN268" i="3"/>
  <c r="AF268" i="3"/>
  <c r="AE268" i="3"/>
  <c r="AD268" i="3"/>
  <c r="W268" i="3"/>
  <c r="BK268" i="3" s="1"/>
  <c r="V268" i="3"/>
  <c r="BD268" i="3" s="1"/>
  <c r="BW267" i="3"/>
  <c r="BU267" i="3"/>
  <c r="BT267" i="3"/>
  <c r="BS267" i="3"/>
  <c r="BR267" i="3"/>
  <c r="BQ267" i="3"/>
  <c r="BP267" i="3"/>
  <c r="BO267" i="3"/>
  <c r="BN267" i="3"/>
  <c r="BM267" i="3"/>
  <c r="BJ267" i="3"/>
  <c r="BI267" i="3"/>
  <c r="BH267" i="3"/>
  <c r="AZ267" i="3"/>
  <c r="AY267" i="3"/>
  <c r="AX267" i="3"/>
  <c r="AP267" i="3"/>
  <c r="AO267" i="3"/>
  <c r="AN267" i="3"/>
  <c r="AF267" i="3"/>
  <c r="AE267" i="3"/>
  <c r="AD267" i="3"/>
  <c r="W267" i="3"/>
  <c r="AG267" i="3" s="1"/>
  <c r="V267" i="3"/>
  <c r="Z267" i="3" s="1"/>
  <c r="BW271" i="3"/>
  <c r="BU271" i="3"/>
  <c r="BT271" i="3"/>
  <c r="BS271" i="3"/>
  <c r="BR271" i="3"/>
  <c r="BQ271" i="3"/>
  <c r="BP271" i="3"/>
  <c r="BO271" i="3"/>
  <c r="BN271" i="3"/>
  <c r="BM271" i="3"/>
  <c r="BJ271" i="3"/>
  <c r="BI271" i="3"/>
  <c r="BH271" i="3"/>
  <c r="AZ271" i="3"/>
  <c r="AY271" i="3"/>
  <c r="AX271" i="3"/>
  <c r="AP271" i="3"/>
  <c r="AO271" i="3"/>
  <c r="AN271" i="3"/>
  <c r="AF271" i="3"/>
  <c r="AE271" i="3"/>
  <c r="AD271" i="3"/>
  <c r="W271" i="3"/>
  <c r="BA271" i="3" s="1"/>
  <c r="V271" i="3"/>
  <c r="BV271" i="3" s="1"/>
  <c r="BW266" i="3"/>
  <c r="BU266" i="3"/>
  <c r="BT266" i="3"/>
  <c r="BS266" i="3"/>
  <c r="BR266" i="3"/>
  <c r="BQ266" i="3"/>
  <c r="BP266" i="3"/>
  <c r="BO266" i="3"/>
  <c r="BN266" i="3"/>
  <c r="BM266" i="3"/>
  <c r="BJ266" i="3"/>
  <c r="BI266" i="3"/>
  <c r="BH266" i="3"/>
  <c r="AZ266" i="3"/>
  <c r="AY266" i="3"/>
  <c r="AX266" i="3"/>
  <c r="AP266" i="3"/>
  <c r="AO266" i="3"/>
  <c r="AN266" i="3"/>
  <c r="AF266" i="3"/>
  <c r="AE266" i="3"/>
  <c r="AD266" i="3"/>
  <c r="W266" i="3"/>
  <c r="BA266" i="3" s="1"/>
  <c r="V266" i="3"/>
  <c r="AT266" i="3" s="1"/>
  <c r="BW265" i="3"/>
  <c r="BU265" i="3"/>
  <c r="BT265" i="3"/>
  <c r="BS265" i="3"/>
  <c r="BR265" i="3"/>
  <c r="BQ265" i="3"/>
  <c r="BP265" i="3"/>
  <c r="BO265" i="3"/>
  <c r="BN265" i="3"/>
  <c r="BM265" i="3"/>
  <c r="BJ265" i="3"/>
  <c r="BI265" i="3"/>
  <c r="BH265" i="3"/>
  <c r="AZ265" i="3"/>
  <c r="AY265" i="3"/>
  <c r="AX265" i="3"/>
  <c r="AP265" i="3"/>
  <c r="AO265" i="3"/>
  <c r="AN265" i="3"/>
  <c r="AF265" i="3"/>
  <c r="AE265" i="3"/>
  <c r="AD265" i="3"/>
  <c r="W265" i="3"/>
  <c r="AG265" i="3" s="1"/>
  <c r="V265" i="3"/>
  <c r="BV265" i="3" s="1"/>
  <c r="BW264" i="3"/>
  <c r="BU264" i="3"/>
  <c r="BT264" i="3"/>
  <c r="BS264" i="3"/>
  <c r="BR264" i="3"/>
  <c r="BQ264" i="3"/>
  <c r="BP264" i="3"/>
  <c r="BO264" i="3"/>
  <c r="BN264" i="3"/>
  <c r="BM264" i="3"/>
  <c r="BJ264" i="3"/>
  <c r="BI264" i="3"/>
  <c r="BH264" i="3"/>
  <c r="AZ264" i="3"/>
  <c r="AY264" i="3"/>
  <c r="AX264" i="3"/>
  <c r="AP264" i="3"/>
  <c r="AO264" i="3"/>
  <c r="AN264" i="3"/>
  <c r="AF264" i="3"/>
  <c r="AE264" i="3"/>
  <c r="AD264" i="3"/>
  <c r="W264" i="3"/>
  <c r="AQ264" i="3" s="1"/>
  <c r="V264" i="3"/>
  <c r="BV264" i="3" s="1"/>
  <c r="BW263" i="3"/>
  <c r="BU263" i="3"/>
  <c r="BT263" i="3"/>
  <c r="BS263" i="3"/>
  <c r="BR263" i="3"/>
  <c r="BQ263" i="3"/>
  <c r="BP263" i="3"/>
  <c r="BO263" i="3"/>
  <c r="BN263" i="3"/>
  <c r="BM263" i="3"/>
  <c r="BJ263" i="3"/>
  <c r="BI263" i="3"/>
  <c r="BH263" i="3"/>
  <c r="AZ263" i="3"/>
  <c r="AY263" i="3"/>
  <c r="AX263" i="3"/>
  <c r="AP263" i="3"/>
  <c r="AO263" i="3"/>
  <c r="AN263" i="3"/>
  <c r="AF263" i="3"/>
  <c r="AE263" i="3"/>
  <c r="AD263" i="3"/>
  <c r="W263" i="3"/>
  <c r="BA263" i="3" s="1"/>
  <c r="V263" i="3"/>
  <c r="BV263" i="3" s="1"/>
  <c r="BW262" i="3"/>
  <c r="BU262" i="3"/>
  <c r="BT262" i="3"/>
  <c r="BS262" i="3"/>
  <c r="BR262" i="3"/>
  <c r="BQ262" i="3"/>
  <c r="BP262" i="3"/>
  <c r="BO262" i="3"/>
  <c r="BN262" i="3"/>
  <c r="BM262" i="3"/>
  <c r="BJ262" i="3"/>
  <c r="BI262" i="3"/>
  <c r="BH262" i="3"/>
  <c r="AZ262" i="3"/>
  <c r="AY262" i="3"/>
  <c r="AX262" i="3"/>
  <c r="AP262" i="3"/>
  <c r="AO262" i="3"/>
  <c r="AN262" i="3"/>
  <c r="AF262" i="3"/>
  <c r="AE262" i="3"/>
  <c r="AD262" i="3"/>
  <c r="W262" i="3"/>
  <c r="AG262" i="3" s="1"/>
  <c r="V262" i="3"/>
  <c r="BD262" i="3" s="1"/>
  <c r="BW261" i="3"/>
  <c r="BU261" i="3"/>
  <c r="BT261" i="3"/>
  <c r="BS261" i="3"/>
  <c r="BR261" i="3"/>
  <c r="BQ261" i="3"/>
  <c r="BP261" i="3"/>
  <c r="BO261" i="3"/>
  <c r="BN261" i="3"/>
  <c r="BM261" i="3"/>
  <c r="BJ261" i="3"/>
  <c r="BI261" i="3"/>
  <c r="BH261" i="3"/>
  <c r="AZ261" i="3"/>
  <c r="AY261" i="3"/>
  <c r="AX261" i="3"/>
  <c r="AP261" i="3"/>
  <c r="AO261" i="3"/>
  <c r="AN261" i="3"/>
  <c r="AF261" i="3"/>
  <c r="AE261" i="3"/>
  <c r="AD261" i="3"/>
  <c r="W261" i="3"/>
  <c r="BA261" i="3" s="1"/>
  <c r="V261" i="3"/>
  <c r="BV261" i="3" s="1"/>
  <c r="BW260" i="3"/>
  <c r="BU260" i="3"/>
  <c r="BT260" i="3"/>
  <c r="BS260" i="3"/>
  <c r="BR260" i="3"/>
  <c r="BQ260" i="3"/>
  <c r="BP260" i="3"/>
  <c r="BO260" i="3"/>
  <c r="BN260" i="3"/>
  <c r="BM260" i="3"/>
  <c r="BJ260" i="3"/>
  <c r="BI260" i="3"/>
  <c r="BH260" i="3"/>
  <c r="AZ260" i="3"/>
  <c r="AY260" i="3"/>
  <c r="AX260" i="3"/>
  <c r="AP260" i="3"/>
  <c r="AO260" i="3"/>
  <c r="AN260" i="3"/>
  <c r="AF260" i="3"/>
  <c r="AE260" i="3"/>
  <c r="AD260" i="3"/>
  <c r="W260" i="3"/>
  <c r="BA260" i="3" s="1"/>
  <c r="V260" i="3"/>
  <c r="BV260" i="3" s="1"/>
  <c r="BW259" i="3"/>
  <c r="BU259" i="3"/>
  <c r="BT259" i="3"/>
  <c r="BS259" i="3"/>
  <c r="BR259" i="3"/>
  <c r="BQ259" i="3"/>
  <c r="BP259" i="3"/>
  <c r="BO259" i="3"/>
  <c r="BN259" i="3"/>
  <c r="BM259" i="3"/>
  <c r="BJ259" i="3"/>
  <c r="BI259" i="3"/>
  <c r="BH259" i="3"/>
  <c r="AZ259" i="3"/>
  <c r="AY259" i="3"/>
  <c r="AX259" i="3"/>
  <c r="AP259" i="3"/>
  <c r="AO259" i="3"/>
  <c r="AN259" i="3"/>
  <c r="AF259" i="3"/>
  <c r="AE259" i="3"/>
  <c r="AD259" i="3"/>
  <c r="W259" i="3"/>
  <c r="BK259" i="3" s="1"/>
  <c r="V259" i="3"/>
  <c r="BD259" i="3" s="1"/>
  <c r="BW258" i="3"/>
  <c r="BU258" i="3"/>
  <c r="BT258" i="3"/>
  <c r="BS258" i="3"/>
  <c r="BR258" i="3"/>
  <c r="BQ258" i="3"/>
  <c r="BP258" i="3"/>
  <c r="BO258" i="3"/>
  <c r="BN258" i="3"/>
  <c r="BM258" i="3"/>
  <c r="BJ258" i="3"/>
  <c r="BI258" i="3"/>
  <c r="BH258" i="3"/>
  <c r="AZ258" i="3"/>
  <c r="AY258" i="3"/>
  <c r="AX258" i="3"/>
  <c r="AP258" i="3"/>
  <c r="AO258" i="3"/>
  <c r="AN258" i="3"/>
  <c r="AF258" i="3"/>
  <c r="AE258" i="3"/>
  <c r="AD258" i="3"/>
  <c r="W258" i="3"/>
  <c r="BA258" i="3" s="1"/>
  <c r="V258" i="3"/>
  <c r="AT258" i="3" s="1"/>
  <c r="BW257" i="3"/>
  <c r="BU257" i="3"/>
  <c r="BT257" i="3"/>
  <c r="BS257" i="3"/>
  <c r="BR257" i="3"/>
  <c r="BQ257" i="3"/>
  <c r="BP257" i="3"/>
  <c r="BO257" i="3"/>
  <c r="BN257" i="3"/>
  <c r="BM257" i="3"/>
  <c r="BJ257" i="3"/>
  <c r="BI257" i="3"/>
  <c r="BH257" i="3"/>
  <c r="AZ257" i="3"/>
  <c r="AY257" i="3"/>
  <c r="AX257" i="3"/>
  <c r="AP257" i="3"/>
  <c r="AO257" i="3"/>
  <c r="AN257" i="3"/>
  <c r="AF257" i="3"/>
  <c r="AE257" i="3"/>
  <c r="AD257" i="3"/>
  <c r="W257" i="3"/>
  <c r="AG257" i="3" s="1"/>
  <c r="V257" i="3"/>
  <c r="BD257" i="3" s="1"/>
  <c r="BW256" i="3"/>
  <c r="BU256" i="3"/>
  <c r="BT256" i="3"/>
  <c r="BS256" i="3"/>
  <c r="BR256" i="3"/>
  <c r="BQ256" i="3"/>
  <c r="BP256" i="3"/>
  <c r="BO256" i="3"/>
  <c r="BN256" i="3"/>
  <c r="BM256" i="3"/>
  <c r="BJ256" i="3"/>
  <c r="BI256" i="3"/>
  <c r="BH256" i="3"/>
  <c r="AZ256" i="3"/>
  <c r="AY256" i="3"/>
  <c r="AX256" i="3"/>
  <c r="AP256" i="3"/>
  <c r="AO256" i="3"/>
  <c r="AN256" i="3"/>
  <c r="AF256" i="3"/>
  <c r="AE256" i="3"/>
  <c r="AD256" i="3"/>
  <c r="W256" i="3"/>
  <c r="BA256" i="3" s="1"/>
  <c r="V256" i="3"/>
  <c r="Z256" i="3" s="1"/>
  <c r="BW255" i="3"/>
  <c r="BU255" i="3"/>
  <c r="BT255" i="3"/>
  <c r="BS255" i="3"/>
  <c r="BR255" i="3"/>
  <c r="BQ255" i="3"/>
  <c r="BP255" i="3"/>
  <c r="BO255" i="3"/>
  <c r="BN255" i="3"/>
  <c r="BM255" i="3"/>
  <c r="BJ255" i="3"/>
  <c r="BI255" i="3"/>
  <c r="BH255" i="3"/>
  <c r="AZ255" i="3"/>
  <c r="AY255" i="3"/>
  <c r="AX255" i="3"/>
  <c r="AP255" i="3"/>
  <c r="AO255" i="3"/>
  <c r="AN255" i="3"/>
  <c r="AF255" i="3"/>
  <c r="AE255" i="3"/>
  <c r="AD255" i="3"/>
  <c r="W255" i="3"/>
  <c r="AQ255" i="3" s="1"/>
  <c r="V255" i="3"/>
  <c r="BV255" i="3" s="1"/>
  <c r="BW254" i="3"/>
  <c r="BU254" i="3"/>
  <c r="BT254" i="3"/>
  <c r="BS254" i="3"/>
  <c r="BR254" i="3"/>
  <c r="BQ254" i="3"/>
  <c r="BP254" i="3"/>
  <c r="BO254" i="3"/>
  <c r="BN254" i="3"/>
  <c r="BM254" i="3"/>
  <c r="BJ254" i="3"/>
  <c r="BI254" i="3"/>
  <c r="BH254" i="3"/>
  <c r="AZ254" i="3"/>
  <c r="AY254" i="3"/>
  <c r="AX254" i="3"/>
  <c r="AP254" i="3"/>
  <c r="AO254" i="3"/>
  <c r="AN254" i="3"/>
  <c r="AF254" i="3"/>
  <c r="AE254" i="3"/>
  <c r="AD254" i="3"/>
  <c r="W254" i="3"/>
  <c r="BA254" i="3" s="1"/>
  <c r="V254" i="3"/>
  <c r="BV254" i="3" s="1"/>
  <c r="BA270" i="3" l="1"/>
  <c r="BE270" i="3"/>
  <c r="AU270" i="3"/>
  <c r="BA275" i="3"/>
  <c r="AG276" i="3"/>
  <c r="BA276" i="3"/>
  <c r="BK276" i="3"/>
  <c r="AQ276" i="3"/>
  <c r="AG272" i="3"/>
  <c r="AT272" i="3"/>
  <c r="BA273" i="3"/>
  <c r="AQ272" i="3"/>
  <c r="BK272" i="3"/>
  <c r="BD278" i="3"/>
  <c r="BD274" i="3"/>
  <c r="Z278" i="3"/>
  <c r="AT278" i="3"/>
  <c r="AJ278" i="3"/>
  <c r="BD276" i="3"/>
  <c r="Z276" i="3"/>
  <c r="AT276" i="3"/>
  <c r="AJ276" i="3"/>
  <c r="BD275" i="3"/>
  <c r="Z275" i="3"/>
  <c r="AQ275" i="3"/>
  <c r="AT275" i="3"/>
  <c r="BK275" i="3"/>
  <c r="AG275" i="3"/>
  <c r="AJ275" i="3"/>
  <c r="Z274" i="3"/>
  <c r="AQ274" i="3"/>
  <c r="AT274" i="3"/>
  <c r="BK274" i="3"/>
  <c r="AG274" i="3"/>
  <c r="AJ274" i="3"/>
  <c r="BD273" i="3"/>
  <c r="Z273" i="3"/>
  <c r="AQ273" i="3"/>
  <c r="AT273" i="3"/>
  <c r="BK273" i="3"/>
  <c r="AJ273" i="3"/>
  <c r="BD272" i="3"/>
  <c r="Z272" i="3"/>
  <c r="AJ272" i="3"/>
  <c r="BA267" i="3"/>
  <c r="Z270" i="3"/>
  <c r="AG268" i="3"/>
  <c r="BD270" i="3"/>
  <c r="AQ270" i="3"/>
  <c r="AT270" i="3"/>
  <c r="BK270" i="3"/>
  <c r="AG270" i="3"/>
  <c r="AJ270" i="3"/>
  <c r="BA268" i="3"/>
  <c r="AQ267" i="3"/>
  <c r="AQ268" i="3"/>
  <c r="Z269" i="3"/>
  <c r="BV269" i="3"/>
  <c r="BD269" i="3"/>
  <c r="AJ269" i="3"/>
  <c r="Z268" i="3"/>
  <c r="AT267" i="3"/>
  <c r="BK267" i="3"/>
  <c r="AT268" i="3"/>
  <c r="AQ269" i="3"/>
  <c r="AJ267" i="3"/>
  <c r="BV267" i="3"/>
  <c r="BK269" i="3"/>
  <c r="AJ268" i="3"/>
  <c r="BV268" i="3"/>
  <c r="AG269" i="3"/>
  <c r="BD267" i="3"/>
  <c r="BD271" i="3"/>
  <c r="Z271" i="3"/>
  <c r="AQ271" i="3"/>
  <c r="AT271" i="3"/>
  <c r="BK271" i="3"/>
  <c r="AG271" i="3"/>
  <c r="AJ271" i="3"/>
  <c r="AJ266" i="3"/>
  <c r="BV266" i="3"/>
  <c r="BD266" i="3"/>
  <c r="Z266" i="3"/>
  <c r="AQ266" i="3"/>
  <c r="BK266" i="3"/>
  <c r="AG266" i="3"/>
  <c r="BA265" i="3"/>
  <c r="BD265" i="3"/>
  <c r="AQ265" i="3"/>
  <c r="BK265" i="3"/>
  <c r="Z265" i="3"/>
  <c r="AT265" i="3"/>
  <c r="AJ265" i="3"/>
  <c r="BA264" i="3"/>
  <c r="AG264" i="3"/>
  <c r="BK264" i="3"/>
  <c r="AT264" i="3"/>
  <c r="Z264" i="3"/>
  <c r="BD264" i="3"/>
  <c r="AJ264" i="3"/>
  <c r="Z263" i="3"/>
  <c r="BD263" i="3"/>
  <c r="AQ263" i="3"/>
  <c r="AT263" i="3"/>
  <c r="BK263" i="3"/>
  <c r="AG263" i="3"/>
  <c r="AJ263" i="3"/>
  <c r="BA262" i="3"/>
  <c r="BK262" i="3"/>
  <c r="AJ262" i="3"/>
  <c r="AT262" i="3"/>
  <c r="BV262" i="3"/>
  <c r="Z262" i="3"/>
  <c r="AQ262" i="3"/>
  <c r="BA257" i="3"/>
  <c r="BA259" i="3"/>
  <c r="AG259" i="3"/>
  <c r="Z261" i="3"/>
  <c r="BD261" i="3"/>
  <c r="AQ261" i="3"/>
  <c r="AT261" i="3"/>
  <c r="BK261" i="3"/>
  <c r="AG261" i="3"/>
  <c r="AJ261" i="3"/>
  <c r="AQ254" i="3"/>
  <c r="AQ256" i="3"/>
  <c r="AQ257" i="3"/>
  <c r="BD258" i="3"/>
  <c r="BD260" i="3"/>
  <c r="AJ260" i="3"/>
  <c r="AJ258" i="3"/>
  <c r="Z258" i="3"/>
  <c r="BV258" i="3"/>
  <c r="Z257" i="3"/>
  <c r="BD256" i="3"/>
  <c r="AT256" i="3"/>
  <c r="Z255" i="3"/>
  <c r="AT255" i="3"/>
  <c r="BD255" i="3"/>
  <c r="BK255" i="3"/>
  <c r="BK256" i="3"/>
  <c r="Z259" i="3"/>
  <c r="AJ255" i="3"/>
  <c r="AG256" i="3"/>
  <c r="BK257" i="3"/>
  <c r="AQ259" i="3"/>
  <c r="Z260" i="3"/>
  <c r="AG255" i="3"/>
  <c r="AT257" i="3"/>
  <c r="AQ258" i="3"/>
  <c r="BA255" i="3"/>
  <c r="AJ256" i="3"/>
  <c r="BV256" i="3"/>
  <c r="BK258" i="3"/>
  <c r="AT259" i="3"/>
  <c r="AQ260" i="3"/>
  <c r="AJ257" i="3"/>
  <c r="BV257" i="3"/>
  <c r="AG258" i="3"/>
  <c r="AT260" i="3"/>
  <c r="BK260" i="3"/>
  <c r="AJ259" i="3"/>
  <c r="BV259" i="3"/>
  <c r="AG260" i="3"/>
  <c r="BD254" i="3"/>
  <c r="Z254" i="3"/>
  <c r="AT254" i="3"/>
  <c r="BK254" i="3"/>
  <c r="AG254" i="3"/>
  <c r="AJ254" i="3"/>
  <c r="BW306" i="3"/>
  <c r="BU306" i="3"/>
  <c r="BT306" i="3"/>
  <c r="BS306" i="3"/>
  <c r="BR306" i="3"/>
  <c r="BQ306" i="3"/>
  <c r="BP306" i="3"/>
  <c r="BO306" i="3"/>
  <c r="BN306" i="3"/>
  <c r="BM306" i="3"/>
  <c r="BJ306" i="3"/>
  <c r="BI306" i="3"/>
  <c r="BH306" i="3"/>
  <c r="AZ306" i="3"/>
  <c r="AY306" i="3"/>
  <c r="AX306" i="3"/>
  <c r="AP306" i="3"/>
  <c r="AO306" i="3"/>
  <c r="AN306" i="3"/>
  <c r="AF306" i="3"/>
  <c r="AE306" i="3"/>
  <c r="AD306" i="3"/>
  <c r="W306" i="3"/>
  <c r="AQ306" i="3" s="1"/>
  <c r="V306" i="3"/>
  <c r="BV306" i="3" s="1"/>
  <c r="BW253" i="3"/>
  <c r="BU253" i="3"/>
  <c r="BT253" i="3"/>
  <c r="BS253" i="3"/>
  <c r="BR253" i="3"/>
  <c r="BQ253" i="3"/>
  <c r="BP253" i="3"/>
  <c r="BO253" i="3"/>
  <c r="BN253" i="3"/>
  <c r="BM253" i="3"/>
  <c r="BJ253" i="3"/>
  <c r="BI253" i="3"/>
  <c r="BH253" i="3"/>
  <c r="AZ253" i="3"/>
  <c r="AY253" i="3"/>
  <c r="AX253" i="3"/>
  <c r="AP253" i="3"/>
  <c r="AO253" i="3"/>
  <c r="AN253" i="3"/>
  <c r="AF253" i="3"/>
  <c r="AE253" i="3"/>
  <c r="AD253" i="3"/>
  <c r="W253" i="3"/>
  <c r="BA253" i="3" s="1"/>
  <c r="V253" i="3"/>
  <c r="BV253" i="3" s="1"/>
  <c r="BW252" i="3"/>
  <c r="BU252" i="3"/>
  <c r="BT252" i="3"/>
  <c r="BS252" i="3"/>
  <c r="BR252" i="3"/>
  <c r="BQ252" i="3"/>
  <c r="BP252" i="3"/>
  <c r="BO252" i="3"/>
  <c r="BN252" i="3"/>
  <c r="BM252" i="3"/>
  <c r="BJ252" i="3"/>
  <c r="BI252" i="3"/>
  <c r="BH252" i="3"/>
  <c r="AZ252" i="3"/>
  <c r="AY252" i="3"/>
  <c r="AX252" i="3"/>
  <c r="AP252" i="3"/>
  <c r="AO252" i="3"/>
  <c r="AN252" i="3"/>
  <c r="AF252" i="3"/>
  <c r="AE252" i="3"/>
  <c r="AD252" i="3"/>
  <c r="W252" i="3"/>
  <c r="BA252" i="3" s="1"/>
  <c r="V252" i="3"/>
  <c r="AT252" i="3" s="1"/>
  <c r="BW251" i="3"/>
  <c r="BU251" i="3"/>
  <c r="BT251" i="3"/>
  <c r="BS251" i="3"/>
  <c r="BR251" i="3"/>
  <c r="BQ251" i="3"/>
  <c r="BP251" i="3"/>
  <c r="BO251" i="3"/>
  <c r="BN251" i="3"/>
  <c r="BM251" i="3"/>
  <c r="BJ251" i="3"/>
  <c r="BI251" i="3"/>
  <c r="BH251" i="3"/>
  <c r="AZ251" i="3"/>
  <c r="AY251" i="3"/>
  <c r="AX251" i="3"/>
  <c r="AP251" i="3"/>
  <c r="AO251" i="3"/>
  <c r="AN251" i="3"/>
  <c r="AF251" i="3"/>
  <c r="AE251" i="3"/>
  <c r="AD251" i="3"/>
  <c r="W251" i="3"/>
  <c r="AG251" i="3" s="1"/>
  <c r="V251" i="3"/>
  <c r="BV251" i="3" s="1"/>
  <c r="BW250" i="3"/>
  <c r="BU250" i="3"/>
  <c r="BT250" i="3"/>
  <c r="BS250" i="3"/>
  <c r="BR250" i="3"/>
  <c r="BQ250" i="3"/>
  <c r="BP250" i="3"/>
  <c r="BO250" i="3"/>
  <c r="BN250" i="3"/>
  <c r="BM250" i="3"/>
  <c r="BJ250" i="3"/>
  <c r="BI250" i="3"/>
  <c r="BH250" i="3"/>
  <c r="AZ250" i="3"/>
  <c r="AY250" i="3"/>
  <c r="AX250" i="3"/>
  <c r="AP250" i="3"/>
  <c r="AO250" i="3"/>
  <c r="AN250" i="3"/>
  <c r="AF250" i="3"/>
  <c r="AE250" i="3"/>
  <c r="AD250" i="3"/>
  <c r="W250" i="3"/>
  <c r="BA250" i="3" s="1"/>
  <c r="V250" i="3"/>
  <c r="AT250" i="3" s="1"/>
  <c r="BW249" i="3"/>
  <c r="BU249" i="3"/>
  <c r="BT249" i="3"/>
  <c r="BS249" i="3"/>
  <c r="BR249" i="3"/>
  <c r="BQ249" i="3"/>
  <c r="BP249" i="3"/>
  <c r="BO249" i="3"/>
  <c r="BN249" i="3"/>
  <c r="BM249" i="3"/>
  <c r="BJ249" i="3"/>
  <c r="BI249" i="3"/>
  <c r="BH249" i="3"/>
  <c r="AZ249" i="3"/>
  <c r="AY249" i="3"/>
  <c r="AX249" i="3"/>
  <c r="AP249" i="3"/>
  <c r="AO249" i="3"/>
  <c r="AN249" i="3"/>
  <c r="AF249" i="3"/>
  <c r="AE249" i="3"/>
  <c r="AD249" i="3"/>
  <c r="W249" i="3"/>
  <c r="BA249" i="3" s="1"/>
  <c r="V249" i="3"/>
  <c r="BD249" i="3" s="1"/>
  <c r="BW248" i="3"/>
  <c r="BU248" i="3"/>
  <c r="BT248" i="3"/>
  <c r="BS248" i="3"/>
  <c r="BR248" i="3"/>
  <c r="BQ248" i="3"/>
  <c r="BP248" i="3"/>
  <c r="BO248" i="3"/>
  <c r="BN248" i="3"/>
  <c r="BM248" i="3"/>
  <c r="BJ248" i="3"/>
  <c r="BI248" i="3"/>
  <c r="BH248" i="3"/>
  <c r="AZ248" i="3"/>
  <c r="AY248" i="3"/>
  <c r="AX248" i="3"/>
  <c r="AP248" i="3"/>
  <c r="AO248" i="3"/>
  <c r="AN248" i="3"/>
  <c r="AF248" i="3"/>
  <c r="AE248" i="3"/>
  <c r="AD248" i="3"/>
  <c r="W248" i="3"/>
  <c r="BA248" i="3" s="1"/>
  <c r="V248" i="3"/>
  <c r="AT248" i="3" s="1"/>
  <c r="BW247" i="3"/>
  <c r="BU247" i="3"/>
  <c r="BT247" i="3"/>
  <c r="BS247" i="3"/>
  <c r="BR247" i="3"/>
  <c r="BQ247" i="3"/>
  <c r="BP247" i="3"/>
  <c r="BO247" i="3"/>
  <c r="BN247" i="3"/>
  <c r="BM247" i="3"/>
  <c r="BJ247" i="3"/>
  <c r="BI247" i="3"/>
  <c r="BH247" i="3"/>
  <c r="AZ247" i="3"/>
  <c r="AY247" i="3"/>
  <c r="AX247" i="3"/>
  <c r="AP247" i="3"/>
  <c r="AO247" i="3"/>
  <c r="AN247" i="3"/>
  <c r="AF247" i="3"/>
  <c r="AE247" i="3"/>
  <c r="AD247" i="3"/>
  <c r="W247" i="3"/>
  <c r="AG247" i="3" s="1"/>
  <c r="V247" i="3"/>
  <c r="Z247" i="3" s="1"/>
  <c r="BW246" i="3"/>
  <c r="BU246" i="3"/>
  <c r="BT246" i="3"/>
  <c r="BS246" i="3"/>
  <c r="BR246" i="3"/>
  <c r="BQ246" i="3"/>
  <c r="BP246" i="3"/>
  <c r="BO246" i="3"/>
  <c r="BN246" i="3"/>
  <c r="BM246" i="3"/>
  <c r="BJ246" i="3"/>
  <c r="BI246" i="3"/>
  <c r="BH246" i="3"/>
  <c r="AZ246" i="3"/>
  <c r="AY246" i="3"/>
  <c r="AX246" i="3"/>
  <c r="AP246" i="3"/>
  <c r="AO246" i="3"/>
  <c r="AN246" i="3"/>
  <c r="AF246" i="3"/>
  <c r="AE246" i="3"/>
  <c r="AD246" i="3"/>
  <c r="W246" i="3"/>
  <c r="AQ246" i="3" s="1"/>
  <c r="V246" i="3"/>
  <c r="AT246" i="3" s="1"/>
  <c r="BW245" i="3"/>
  <c r="BU245" i="3"/>
  <c r="BT245" i="3"/>
  <c r="BS245" i="3"/>
  <c r="BR245" i="3"/>
  <c r="BQ245" i="3"/>
  <c r="BP245" i="3"/>
  <c r="BO245" i="3"/>
  <c r="BN245" i="3"/>
  <c r="BM245" i="3"/>
  <c r="BJ245" i="3"/>
  <c r="BI245" i="3"/>
  <c r="BH245" i="3"/>
  <c r="AZ245" i="3"/>
  <c r="AY245" i="3"/>
  <c r="AX245" i="3"/>
  <c r="AP245" i="3"/>
  <c r="AO245" i="3"/>
  <c r="AN245" i="3"/>
  <c r="AF245" i="3"/>
  <c r="AE245" i="3"/>
  <c r="AD245" i="3"/>
  <c r="W245" i="3"/>
  <c r="BK245" i="3" s="1"/>
  <c r="V245" i="3"/>
  <c r="BV245" i="3" s="1"/>
  <c r="BW244" i="3"/>
  <c r="BU244" i="3"/>
  <c r="BT244" i="3"/>
  <c r="BS244" i="3"/>
  <c r="BR244" i="3"/>
  <c r="BQ244" i="3"/>
  <c r="BP244" i="3"/>
  <c r="BO244" i="3"/>
  <c r="BN244" i="3"/>
  <c r="BM244" i="3"/>
  <c r="BJ244" i="3"/>
  <c r="BI244" i="3"/>
  <c r="BH244" i="3"/>
  <c r="AZ244" i="3"/>
  <c r="AY244" i="3"/>
  <c r="AX244" i="3"/>
  <c r="AP244" i="3"/>
  <c r="AO244" i="3"/>
  <c r="AN244" i="3"/>
  <c r="AF244" i="3"/>
  <c r="AE244" i="3"/>
  <c r="AD244" i="3"/>
  <c r="W244" i="3"/>
  <c r="BA244" i="3" s="1"/>
  <c r="V244" i="3"/>
  <c r="BD244" i="3" s="1"/>
  <c r="BW242" i="3"/>
  <c r="BU242" i="3"/>
  <c r="BT242" i="3"/>
  <c r="BS242" i="3"/>
  <c r="BR242" i="3"/>
  <c r="BQ242" i="3"/>
  <c r="BP242" i="3"/>
  <c r="BO242" i="3"/>
  <c r="BN242" i="3"/>
  <c r="BM242" i="3"/>
  <c r="BJ242" i="3"/>
  <c r="BI242" i="3"/>
  <c r="BH242" i="3"/>
  <c r="AZ242" i="3"/>
  <c r="AY242" i="3"/>
  <c r="AX242" i="3"/>
  <c r="AP242" i="3"/>
  <c r="AO242" i="3"/>
  <c r="AN242" i="3"/>
  <c r="AE242" i="3"/>
  <c r="AD242" i="3"/>
  <c r="W242" i="3"/>
  <c r="BK242" i="3" s="1"/>
  <c r="V242" i="3"/>
  <c r="BV242" i="3" s="1"/>
  <c r="BW241" i="3"/>
  <c r="BU241" i="3"/>
  <c r="BT241" i="3"/>
  <c r="BS241" i="3"/>
  <c r="BR241" i="3"/>
  <c r="BQ241" i="3"/>
  <c r="BP241" i="3"/>
  <c r="BO241" i="3"/>
  <c r="BN241" i="3"/>
  <c r="BM241" i="3"/>
  <c r="BJ241" i="3"/>
  <c r="BI241" i="3"/>
  <c r="BH241" i="3"/>
  <c r="AZ241" i="3"/>
  <c r="AY241" i="3"/>
  <c r="AX241" i="3"/>
  <c r="AP241" i="3"/>
  <c r="AO241" i="3"/>
  <c r="AN241" i="3"/>
  <c r="AF241" i="3"/>
  <c r="AE241" i="3"/>
  <c r="AD241" i="3"/>
  <c r="W241" i="3"/>
  <c r="BA241" i="3" s="1"/>
  <c r="V241" i="3"/>
  <c r="BV241" i="3" s="1"/>
  <c r="BW240" i="3"/>
  <c r="BU240" i="3"/>
  <c r="BT240" i="3"/>
  <c r="BS240" i="3"/>
  <c r="BR240" i="3"/>
  <c r="BQ240" i="3"/>
  <c r="BP240" i="3"/>
  <c r="BO240" i="3"/>
  <c r="BN240" i="3"/>
  <c r="BM240" i="3"/>
  <c r="BJ240" i="3"/>
  <c r="BI240" i="3"/>
  <c r="BH240" i="3"/>
  <c r="AZ240" i="3"/>
  <c r="AY240" i="3"/>
  <c r="AX240" i="3"/>
  <c r="AP240" i="3"/>
  <c r="AO240" i="3"/>
  <c r="AN240" i="3"/>
  <c r="AF240" i="3"/>
  <c r="AE240" i="3"/>
  <c r="AD240" i="3"/>
  <c r="W240" i="3"/>
  <c r="BA240" i="3" s="1"/>
  <c r="V240" i="3"/>
  <c r="BV240" i="3" s="1"/>
  <c r="BW239" i="3"/>
  <c r="BU239" i="3"/>
  <c r="BT239" i="3"/>
  <c r="BS239" i="3"/>
  <c r="BR239" i="3"/>
  <c r="BQ239" i="3"/>
  <c r="BP239" i="3"/>
  <c r="BO239" i="3"/>
  <c r="BN239" i="3"/>
  <c r="BM239" i="3"/>
  <c r="BJ239" i="3"/>
  <c r="BI239" i="3"/>
  <c r="BH239" i="3"/>
  <c r="AZ239" i="3"/>
  <c r="AY239" i="3"/>
  <c r="AX239" i="3"/>
  <c r="AP239" i="3"/>
  <c r="AO239" i="3"/>
  <c r="AN239" i="3"/>
  <c r="AF239" i="3"/>
  <c r="AE239" i="3"/>
  <c r="AD239" i="3"/>
  <c r="W239" i="3"/>
  <c r="BA239" i="3" s="1"/>
  <c r="V239" i="3"/>
  <c r="BV239" i="3" s="1"/>
  <c r="BW238" i="3"/>
  <c r="BU238" i="3"/>
  <c r="BT238" i="3"/>
  <c r="BS238" i="3"/>
  <c r="BR238" i="3"/>
  <c r="BQ238" i="3"/>
  <c r="BP238" i="3"/>
  <c r="BO238" i="3"/>
  <c r="BN238" i="3"/>
  <c r="BM238" i="3"/>
  <c r="BJ238" i="3"/>
  <c r="BI238" i="3"/>
  <c r="BH238" i="3"/>
  <c r="AZ238" i="3"/>
  <c r="AY238" i="3"/>
  <c r="AX238" i="3"/>
  <c r="AP238" i="3"/>
  <c r="AO238" i="3"/>
  <c r="AN238" i="3"/>
  <c r="AF238" i="3"/>
  <c r="AE238" i="3"/>
  <c r="AD238" i="3"/>
  <c r="W238" i="3"/>
  <c r="AG238" i="3" s="1"/>
  <c r="V238" i="3"/>
  <c r="BV238" i="3" s="1"/>
  <c r="BW237" i="3"/>
  <c r="BU237" i="3"/>
  <c r="BT237" i="3"/>
  <c r="BS237" i="3"/>
  <c r="BR237" i="3"/>
  <c r="BQ237" i="3"/>
  <c r="BP237" i="3"/>
  <c r="BO237" i="3"/>
  <c r="BN237" i="3"/>
  <c r="BM237" i="3"/>
  <c r="BJ237" i="3"/>
  <c r="BI237" i="3"/>
  <c r="BH237" i="3"/>
  <c r="AZ237" i="3"/>
  <c r="AY237" i="3"/>
  <c r="AX237" i="3"/>
  <c r="AP237" i="3"/>
  <c r="AO237" i="3"/>
  <c r="AN237" i="3"/>
  <c r="AF237" i="3"/>
  <c r="AE237" i="3"/>
  <c r="AD237" i="3"/>
  <c r="W237" i="3"/>
  <c r="BA237" i="3" s="1"/>
  <c r="V237" i="3"/>
  <c r="BV237" i="3" s="1"/>
  <c r="BW236" i="3"/>
  <c r="BU236" i="3"/>
  <c r="BT236" i="3"/>
  <c r="BS236" i="3"/>
  <c r="BR236" i="3"/>
  <c r="BQ236" i="3"/>
  <c r="BP236" i="3"/>
  <c r="BO236" i="3"/>
  <c r="BN236" i="3"/>
  <c r="BM236" i="3"/>
  <c r="BJ236" i="3"/>
  <c r="BI236" i="3"/>
  <c r="BH236" i="3"/>
  <c r="AZ236" i="3"/>
  <c r="AY236" i="3"/>
  <c r="AX236" i="3"/>
  <c r="AP236" i="3"/>
  <c r="AO236" i="3"/>
  <c r="AN236" i="3"/>
  <c r="AF236" i="3"/>
  <c r="AE236" i="3"/>
  <c r="AD236" i="3"/>
  <c r="W236" i="3"/>
  <c r="BA236" i="3" s="1"/>
  <c r="V236" i="3"/>
  <c r="BV236" i="3" s="1"/>
  <c r="BW235" i="3"/>
  <c r="BU235" i="3"/>
  <c r="BT235" i="3"/>
  <c r="BS235" i="3"/>
  <c r="BR235" i="3"/>
  <c r="BQ235" i="3"/>
  <c r="BP235" i="3"/>
  <c r="BO235" i="3"/>
  <c r="BN235" i="3"/>
  <c r="BM235" i="3"/>
  <c r="BJ235" i="3"/>
  <c r="BI235" i="3"/>
  <c r="BH235" i="3"/>
  <c r="AZ235" i="3"/>
  <c r="AY235" i="3"/>
  <c r="AX235" i="3"/>
  <c r="AP235" i="3"/>
  <c r="AO235" i="3"/>
  <c r="AN235" i="3"/>
  <c r="AF235" i="3"/>
  <c r="AE235" i="3"/>
  <c r="AD235" i="3"/>
  <c r="W235" i="3"/>
  <c r="BA235" i="3" s="1"/>
  <c r="V235" i="3"/>
  <c r="BV235" i="3" s="1"/>
  <c r="BW234" i="3"/>
  <c r="BU234" i="3"/>
  <c r="BT234" i="3"/>
  <c r="BS234" i="3"/>
  <c r="BR234" i="3"/>
  <c r="BQ234" i="3"/>
  <c r="BP234" i="3"/>
  <c r="BO234" i="3"/>
  <c r="BN234" i="3"/>
  <c r="BM234" i="3"/>
  <c r="BJ234" i="3"/>
  <c r="BI234" i="3"/>
  <c r="BH234" i="3"/>
  <c r="AZ234" i="3"/>
  <c r="AY234" i="3"/>
  <c r="AX234" i="3"/>
  <c r="AP234" i="3"/>
  <c r="AO234" i="3"/>
  <c r="AN234" i="3"/>
  <c r="AF234" i="3"/>
  <c r="AE234" i="3"/>
  <c r="AD234" i="3"/>
  <c r="W234" i="3"/>
  <c r="AQ234" i="3" s="1"/>
  <c r="V234" i="3"/>
  <c r="BV234" i="3" s="1"/>
  <c r="BW233" i="3"/>
  <c r="BU233" i="3"/>
  <c r="BT233" i="3"/>
  <c r="BS233" i="3"/>
  <c r="BR233" i="3"/>
  <c r="BQ233" i="3"/>
  <c r="BP233" i="3"/>
  <c r="BO233" i="3"/>
  <c r="BN233" i="3"/>
  <c r="BM233" i="3"/>
  <c r="BJ233" i="3"/>
  <c r="BI233" i="3"/>
  <c r="BH233" i="3"/>
  <c r="AZ233" i="3"/>
  <c r="AY233" i="3"/>
  <c r="AX233" i="3"/>
  <c r="AP233" i="3"/>
  <c r="AO233" i="3"/>
  <c r="AN233" i="3"/>
  <c r="AF233" i="3"/>
  <c r="AE233" i="3"/>
  <c r="AD233" i="3"/>
  <c r="W232" i="3"/>
  <c r="AG233" i="3" s="1"/>
  <c r="V232" i="3"/>
  <c r="BV233" i="3" s="1"/>
  <c r="BW231" i="3"/>
  <c r="BU231" i="3"/>
  <c r="BT231" i="3"/>
  <c r="BS231" i="3"/>
  <c r="BR231" i="3"/>
  <c r="BQ231" i="3"/>
  <c r="BP231" i="3"/>
  <c r="BO231" i="3"/>
  <c r="BN231" i="3"/>
  <c r="BM231" i="3"/>
  <c r="BJ231" i="3"/>
  <c r="BI231" i="3"/>
  <c r="BH231" i="3"/>
  <c r="AZ231" i="3"/>
  <c r="AY231" i="3"/>
  <c r="AX231" i="3"/>
  <c r="AP231" i="3"/>
  <c r="AO231" i="3"/>
  <c r="AN231" i="3"/>
  <c r="AF231" i="3"/>
  <c r="AE231" i="3"/>
  <c r="AD231" i="3"/>
  <c r="W231" i="3"/>
  <c r="BA231" i="3" s="1"/>
  <c r="V231" i="3"/>
  <c r="BV231" i="3" s="1"/>
  <c r="BW230" i="3"/>
  <c r="BU230" i="3"/>
  <c r="BT230" i="3"/>
  <c r="BS230" i="3"/>
  <c r="BR230" i="3"/>
  <c r="BQ230" i="3"/>
  <c r="BP230" i="3"/>
  <c r="BO230" i="3"/>
  <c r="BN230" i="3"/>
  <c r="BM230" i="3"/>
  <c r="BJ230" i="3"/>
  <c r="BI230" i="3"/>
  <c r="BH230" i="3"/>
  <c r="AZ230" i="3"/>
  <c r="AY230" i="3"/>
  <c r="AX230" i="3"/>
  <c r="AP230" i="3"/>
  <c r="AO230" i="3"/>
  <c r="AN230" i="3"/>
  <c r="AF230" i="3"/>
  <c r="AE230" i="3"/>
  <c r="AD230" i="3"/>
  <c r="W230" i="3"/>
  <c r="BA230" i="3" s="1"/>
  <c r="V230" i="3"/>
  <c r="BV230" i="3" s="1"/>
  <c r="BW229" i="3"/>
  <c r="BU229" i="3"/>
  <c r="BT229" i="3"/>
  <c r="BS229" i="3"/>
  <c r="BR229" i="3"/>
  <c r="BQ229" i="3"/>
  <c r="BP229" i="3"/>
  <c r="BO229" i="3"/>
  <c r="BN229" i="3"/>
  <c r="BM229" i="3"/>
  <c r="BJ229" i="3"/>
  <c r="BI229" i="3"/>
  <c r="BH229" i="3"/>
  <c r="AZ229" i="3"/>
  <c r="AY229" i="3"/>
  <c r="AX229" i="3"/>
  <c r="AP229" i="3"/>
  <c r="AO229" i="3"/>
  <c r="AN229" i="3"/>
  <c r="AF229" i="3"/>
  <c r="AE229" i="3"/>
  <c r="AD229" i="3"/>
  <c r="W229" i="3"/>
  <c r="BA229" i="3" s="1"/>
  <c r="V229" i="3"/>
  <c r="BV229" i="3" s="1"/>
  <c r="BW228" i="3"/>
  <c r="BU228" i="3"/>
  <c r="BT228" i="3"/>
  <c r="BS228" i="3"/>
  <c r="BR228" i="3"/>
  <c r="BQ228" i="3"/>
  <c r="BP228" i="3"/>
  <c r="BO228" i="3"/>
  <c r="BN228" i="3"/>
  <c r="BM228" i="3"/>
  <c r="BJ228" i="3"/>
  <c r="BI228" i="3"/>
  <c r="BH228" i="3"/>
  <c r="AZ228" i="3"/>
  <c r="AY228" i="3"/>
  <c r="AX228" i="3"/>
  <c r="AP228" i="3"/>
  <c r="AO228" i="3"/>
  <c r="AN228" i="3"/>
  <c r="AF228" i="3"/>
  <c r="AE228" i="3"/>
  <c r="AD228" i="3"/>
  <c r="W228" i="3"/>
  <c r="BA228" i="3" s="1"/>
  <c r="V228" i="3"/>
  <c r="BD228" i="3" s="1"/>
  <c r="BW227" i="3"/>
  <c r="BU227" i="3"/>
  <c r="BT227" i="3"/>
  <c r="BS227" i="3"/>
  <c r="BR227" i="3"/>
  <c r="BQ227" i="3"/>
  <c r="BP227" i="3"/>
  <c r="BO227" i="3"/>
  <c r="BN227" i="3"/>
  <c r="BM227" i="3"/>
  <c r="BJ227" i="3"/>
  <c r="BI227" i="3"/>
  <c r="BH227" i="3"/>
  <c r="AZ227" i="3"/>
  <c r="AY227" i="3"/>
  <c r="AX227" i="3"/>
  <c r="AP227" i="3"/>
  <c r="AO227" i="3"/>
  <c r="AN227" i="3"/>
  <c r="AF227" i="3"/>
  <c r="AE227" i="3"/>
  <c r="AD227" i="3"/>
  <c r="W227" i="3"/>
  <c r="AG227" i="3" s="1"/>
  <c r="V227" i="3"/>
  <c r="BV227" i="3" s="1"/>
  <c r="BW291" i="3"/>
  <c r="BU291" i="3"/>
  <c r="BT291" i="3"/>
  <c r="BS291" i="3"/>
  <c r="BR291" i="3"/>
  <c r="BQ291" i="3"/>
  <c r="BP291" i="3"/>
  <c r="BO291" i="3"/>
  <c r="BN291" i="3"/>
  <c r="BM291" i="3"/>
  <c r="BJ291" i="3"/>
  <c r="BI291" i="3"/>
  <c r="BH291" i="3"/>
  <c r="AZ291" i="3"/>
  <c r="AY291" i="3"/>
  <c r="AX291" i="3"/>
  <c r="AP291" i="3"/>
  <c r="AO291" i="3"/>
  <c r="AN291" i="3"/>
  <c r="AF291" i="3"/>
  <c r="AE291" i="3"/>
  <c r="AD291" i="3"/>
  <c r="W291" i="3"/>
  <c r="AG291" i="3" s="1"/>
  <c r="V291" i="3"/>
  <c r="BV291" i="3" s="1"/>
  <c r="BW226" i="3"/>
  <c r="BU226" i="3"/>
  <c r="BT226" i="3"/>
  <c r="BS226" i="3"/>
  <c r="BR226" i="3"/>
  <c r="BQ226" i="3"/>
  <c r="BP226" i="3"/>
  <c r="BO226" i="3"/>
  <c r="BN226" i="3"/>
  <c r="BM226" i="3"/>
  <c r="BJ226" i="3"/>
  <c r="BI226" i="3"/>
  <c r="BH226" i="3"/>
  <c r="AZ226" i="3"/>
  <c r="AY226" i="3"/>
  <c r="AX226" i="3"/>
  <c r="AP226" i="3"/>
  <c r="AO226" i="3"/>
  <c r="AN226" i="3"/>
  <c r="AF226" i="3"/>
  <c r="AE226" i="3"/>
  <c r="AD226" i="3"/>
  <c r="W226" i="3"/>
  <c r="BA226" i="3" s="1"/>
  <c r="V226" i="3"/>
  <c r="BV226" i="3" s="1"/>
  <c r="BW225" i="3"/>
  <c r="BU225" i="3"/>
  <c r="BT225" i="3"/>
  <c r="BS225" i="3"/>
  <c r="BR225" i="3"/>
  <c r="BQ225" i="3"/>
  <c r="BP225" i="3"/>
  <c r="BO225" i="3"/>
  <c r="BN225" i="3"/>
  <c r="BM225" i="3"/>
  <c r="BJ225" i="3"/>
  <c r="BI225" i="3"/>
  <c r="BH225" i="3"/>
  <c r="AZ225" i="3"/>
  <c r="AY225" i="3"/>
  <c r="AX225" i="3"/>
  <c r="AP225" i="3"/>
  <c r="AO225" i="3"/>
  <c r="AN225" i="3"/>
  <c r="AF225" i="3"/>
  <c r="AE225" i="3"/>
  <c r="AD225" i="3"/>
  <c r="W225" i="3"/>
  <c r="BA225" i="3" s="1"/>
  <c r="V225" i="3"/>
  <c r="BV225" i="3" s="1"/>
  <c r="BW224" i="3"/>
  <c r="BU224" i="3"/>
  <c r="BT224" i="3"/>
  <c r="BS224" i="3"/>
  <c r="BR224" i="3"/>
  <c r="BQ224" i="3"/>
  <c r="BP224" i="3"/>
  <c r="BO224" i="3"/>
  <c r="BN224" i="3"/>
  <c r="BM224" i="3"/>
  <c r="BJ224" i="3"/>
  <c r="BI224" i="3"/>
  <c r="BH224" i="3"/>
  <c r="AZ224" i="3"/>
  <c r="AY224" i="3"/>
  <c r="AX224" i="3"/>
  <c r="AP224" i="3"/>
  <c r="AO224" i="3"/>
  <c r="AN224" i="3"/>
  <c r="AF224" i="3"/>
  <c r="AE224" i="3"/>
  <c r="AD224" i="3"/>
  <c r="W224" i="3"/>
  <c r="AG224" i="3" s="1"/>
  <c r="V224" i="3"/>
  <c r="BV224" i="3" s="1"/>
  <c r="BW223" i="3"/>
  <c r="BU223" i="3"/>
  <c r="BT223" i="3"/>
  <c r="BS223" i="3"/>
  <c r="BR223" i="3"/>
  <c r="BQ223" i="3"/>
  <c r="BP223" i="3"/>
  <c r="BO223" i="3"/>
  <c r="BN223" i="3"/>
  <c r="BM223" i="3"/>
  <c r="BJ223" i="3"/>
  <c r="BI223" i="3"/>
  <c r="BH223" i="3"/>
  <c r="AZ223" i="3"/>
  <c r="AY223" i="3"/>
  <c r="AX223" i="3"/>
  <c r="AP223" i="3"/>
  <c r="AO223" i="3"/>
  <c r="AN223" i="3"/>
  <c r="AF223" i="3"/>
  <c r="AE223" i="3"/>
  <c r="AD223" i="3"/>
  <c r="W223" i="3"/>
  <c r="BA223" i="3" s="1"/>
  <c r="V223" i="3"/>
  <c r="AT223" i="3" s="1"/>
  <c r="BW222" i="3"/>
  <c r="BU222" i="3"/>
  <c r="BT222" i="3"/>
  <c r="BS222" i="3"/>
  <c r="BR222" i="3"/>
  <c r="BQ222" i="3"/>
  <c r="BP222" i="3"/>
  <c r="BO222" i="3"/>
  <c r="BN222" i="3"/>
  <c r="BM222" i="3"/>
  <c r="BJ222" i="3"/>
  <c r="BI222" i="3"/>
  <c r="BH222" i="3"/>
  <c r="AZ222" i="3"/>
  <c r="AY222" i="3"/>
  <c r="AX222" i="3"/>
  <c r="AP222" i="3"/>
  <c r="AO222" i="3"/>
  <c r="AN222" i="3"/>
  <c r="AF222" i="3"/>
  <c r="AE222" i="3"/>
  <c r="AD222" i="3"/>
  <c r="W222" i="3"/>
  <c r="BA222" i="3" s="1"/>
  <c r="V222" i="3"/>
  <c r="BV222" i="3" s="1"/>
  <c r="BW221" i="3"/>
  <c r="BU221" i="3"/>
  <c r="BT221" i="3"/>
  <c r="BS221" i="3"/>
  <c r="BR221" i="3"/>
  <c r="BQ221" i="3"/>
  <c r="BP221" i="3"/>
  <c r="BO221" i="3"/>
  <c r="BN221" i="3"/>
  <c r="BM221" i="3"/>
  <c r="BJ221" i="3"/>
  <c r="BI221" i="3"/>
  <c r="BH221" i="3"/>
  <c r="AZ221" i="3"/>
  <c r="AY221" i="3"/>
  <c r="AX221" i="3"/>
  <c r="AP221" i="3"/>
  <c r="AO221" i="3"/>
  <c r="AN221" i="3"/>
  <c r="AF221" i="3"/>
  <c r="AE221" i="3"/>
  <c r="AD221" i="3"/>
  <c r="W221" i="3"/>
  <c r="BA221" i="3" s="1"/>
  <c r="V221" i="3"/>
  <c r="BV221" i="3" s="1"/>
  <c r="BW220" i="3"/>
  <c r="BU220" i="3"/>
  <c r="BT220" i="3"/>
  <c r="BS220" i="3"/>
  <c r="BR220" i="3"/>
  <c r="BQ220" i="3"/>
  <c r="BP220" i="3"/>
  <c r="BO220" i="3"/>
  <c r="BN220" i="3"/>
  <c r="BM220" i="3"/>
  <c r="BJ220" i="3"/>
  <c r="BI220" i="3"/>
  <c r="BH220" i="3"/>
  <c r="AZ220" i="3"/>
  <c r="AY220" i="3"/>
  <c r="AX220" i="3"/>
  <c r="AP220" i="3"/>
  <c r="AO220" i="3"/>
  <c r="AN220" i="3"/>
  <c r="AF220" i="3"/>
  <c r="AE220" i="3"/>
  <c r="AD220" i="3"/>
  <c r="W220" i="3"/>
  <c r="BA220" i="3" s="1"/>
  <c r="V220" i="3"/>
  <c r="AT220" i="3" s="1"/>
  <c r="BW219" i="3"/>
  <c r="BU219" i="3"/>
  <c r="BT219" i="3"/>
  <c r="BS219" i="3"/>
  <c r="BR219" i="3"/>
  <c r="BQ219" i="3"/>
  <c r="BP219" i="3"/>
  <c r="BO219" i="3"/>
  <c r="BN219" i="3"/>
  <c r="BM219" i="3"/>
  <c r="BJ219" i="3"/>
  <c r="BI219" i="3"/>
  <c r="BH219" i="3"/>
  <c r="AZ219" i="3"/>
  <c r="AY219" i="3"/>
  <c r="AX219" i="3"/>
  <c r="AP219" i="3"/>
  <c r="AO219" i="3"/>
  <c r="AN219" i="3"/>
  <c r="AF219" i="3"/>
  <c r="AE219" i="3"/>
  <c r="AD219" i="3"/>
  <c r="W219" i="3"/>
  <c r="BA219" i="3" s="1"/>
  <c r="V219" i="3"/>
  <c r="BV219" i="3" s="1"/>
  <c r="BW218" i="3"/>
  <c r="BU218" i="3"/>
  <c r="BT218" i="3"/>
  <c r="BS218" i="3"/>
  <c r="BR218" i="3"/>
  <c r="BQ218" i="3"/>
  <c r="BP218" i="3"/>
  <c r="BO218" i="3"/>
  <c r="BN218" i="3"/>
  <c r="BM218" i="3"/>
  <c r="BJ218" i="3"/>
  <c r="BI218" i="3"/>
  <c r="BH218" i="3"/>
  <c r="AZ218" i="3"/>
  <c r="AY218" i="3"/>
  <c r="AX218" i="3"/>
  <c r="AP218" i="3"/>
  <c r="AO218" i="3"/>
  <c r="AN218" i="3"/>
  <c r="AF218" i="3"/>
  <c r="AE218" i="3"/>
  <c r="AD218" i="3"/>
  <c r="W218" i="3"/>
  <c r="BA218" i="3" s="1"/>
  <c r="V218" i="3"/>
  <c r="BD218" i="3" s="1"/>
  <c r="BW217" i="3"/>
  <c r="BU217" i="3"/>
  <c r="BT217" i="3"/>
  <c r="BS217" i="3"/>
  <c r="BR217" i="3"/>
  <c r="BQ217" i="3"/>
  <c r="BP217" i="3"/>
  <c r="BO217" i="3"/>
  <c r="BN217" i="3"/>
  <c r="BM217" i="3"/>
  <c r="BJ217" i="3"/>
  <c r="BI217" i="3"/>
  <c r="BH217" i="3"/>
  <c r="AZ217" i="3"/>
  <c r="AY217" i="3"/>
  <c r="AX217" i="3"/>
  <c r="AP217" i="3"/>
  <c r="AO217" i="3"/>
  <c r="AN217" i="3"/>
  <c r="AF217" i="3"/>
  <c r="AE217" i="3"/>
  <c r="AD217" i="3"/>
  <c r="W217" i="3"/>
  <c r="AG217" i="3" s="1"/>
  <c r="V217" i="3"/>
  <c r="BV217" i="3" s="1"/>
  <c r="BW216" i="3"/>
  <c r="BU216" i="3"/>
  <c r="BT216" i="3"/>
  <c r="BS216" i="3"/>
  <c r="BR216" i="3"/>
  <c r="BQ216" i="3"/>
  <c r="BP216" i="3"/>
  <c r="BO216" i="3"/>
  <c r="BN216" i="3"/>
  <c r="BM216" i="3"/>
  <c r="BJ216" i="3"/>
  <c r="BI216" i="3"/>
  <c r="BH216" i="3"/>
  <c r="AZ216" i="3"/>
  <c r="AY216" i="3"/>
  <c r="AX216" i="3"/>
  <c r="AP216" i="3"/>
  <c r="AO216" i="3"/>
  <c r="AN216" i="3"/>
  <c r="AF216" i="3"/>
  <c r="AE216" i="3"/>
  <c r="AD216" i="3"/>
  <c r="W216" i="3"/>
  <c r="BA216" i="3" s="1"/>
  <c r="V216" i="3"/>
  <c r="BV216" i="3" s="1"/>
  <c r="BW215" i="3"/>
  <c r="BU215" i="3"/>
  <c r="BT215" i="3"/>
  <c r="BS215" i="3"/>
  <c r="BR215" i="3"/>
  <c r="BQ215" i="3"/>
  <c r="BP215" i="3"/>
  <c r="BO215" i="3"/>
  <c r="BN215" i="3"/>
  <c r="BM215" i="3"/>
  <c r="BJ215" i="3"/>
  <c r="BI215" i="3"/>
  <c r="BH215" i="3"/>
  <c r="AZ215" i="3"/>
  <c r="AY215" i="3"/>
  <c r="AX215" i="3"/>
  <c r="AP215" i="3"/>
  <c r="AO215" i="3"/>
  <c r="AN215" i="3"/>
  <c r="AF215" i="3"/>
  <c r="AE215" i="3"/>
  <c r="AD215" i="3"/>
  <c r="W215" i="3"/>
  <c r="AG215" i="3" s="1"/>
  <c r="V215" i="3"/>
  <c r="AT215" i="3" s="1"/>
  <c r="BW214" i="3"/>
  <c r="BU214" i="3"/>
  <c r="BT214" i="3"/>
  <c r="BS214" i="3"/>
  <c r="BR214" i="3"/>
  <c r="BQ214" i="3"/>
  <c r="BP214" i="3"/>
  <c r="BO214" i="3"/>
  <c r="BN214" i="3"/>
  <c r="BM214" i="3"/>
  <c r="BJ214" i="3"/>
  <c r="BI214" i="3"/>
  <c r="BH214" i="3"/>
  <c r="AZ214" i="3"/>
  <c r="AY214" i="3"/>
  <c r="AX214" i="3"/>
  <c r="AP214" i="3"/>
  <c r="AO214" i="3"/>
  <c r="AN214" i="3"/>
  <c r="AF214" i="3"/>
  <c r="AE214" i="3"/>
  <c r="AD214" i="3"/>
  <c r="W214" i="3"/>
  <c r="AG214" i="3" s="1"/>
  <c r="V214" i="3"/>
  <c r="BV214" i="3" s="1"/>
  <c r="BW213" i="3"/>
  <c r="BU213" i="3"/>
  <c r="BT213" i="3"/>
  <c r="BS213" i="3"/>
  <c r="BR213" i="3"/>
  <c r="BQ213" i="3"/>
  <c r="BP213" i="3"/>
  <c r="BO213" i="3"/>
  <c r="BN213" i="3"/>
  <c r="BM213" i="3"/>
  <c r="BJ213" i="3"/>
  <c r="BI213" i="3"/>
  <c r="BH213" i="3"/>
  <c r="AZ213" i="3"/>
  <c r="AY213" i="3"/>
  <c r="AX213" i="3"/>
  <c r="AP213" i="3"/>
  <c r="AO213" i="3"/>
  <c r="AN213" i="3"/>
  <c r="AF213" i="3"/>
  <c r="AE213" i="3"/>
  <c r="AD213" i="3"/>
  <c r="W213" i="3"/>
  <c r="BA213" i="3" s="1"/>
  <c r="V213" i="3"/>
  <c r="AT213" i="3" s="1"/>
  <c r="BW212" i="3"/>
  <c r="BU212" i="3"/>
  <c r="BT212" i="3"/>
  <c r="BS212" i="3"/>
  <c r="BR212" i="3"/>
  <c r="BQ212" i="3"/>
  <c r="BP212" i="3"/>
  <c r="BO212" i="3"/>
  <c r="BN212" i="3"/>
  <c r="BM212" i="3"/>
  <c r="BJ212" i="3"/>
  <c r="BI212" i="3"/>
  <c r="BH212" i="3"/>
  <c r="AZ212" i="3"/>
  <c r="AY212" i="3"/>
  <c r="AX212" i="3"/>
  <c r="AP212" i="3"/>
  <c r="AO212" i="3"/>
  <c r="AN212" i="3"/>
  <c r="AF212" i="3"/>
  <c r="AE212" i="3"/>
  <c r="AD212" i="3"/>
  <c r="W212" i="3"/>
  <c r="AG212" i="3" s="1"/>
  <c r="V212" i="3"/>
  <c r="BD212" i="3" s="1"/>
  <c r="BW211" i="3"/>
  <c r="BU211" i="3"/>
  <c r="BT211" i="3"/>
  <c r="BS211" i="3"/>
  <c r="BR211" i="3"/>
  <c r="BQ211" i="3"/>
  <c r="BP211" i="3"/>
  <c r="BO211" i="3"/>
  <c r="BN211" i="3"/>
  <c r="BM211" i="3"/>
  <c r="BJ211" i="3"/>
  <c r="BI211" i="3"/>
  <c r="BH211" i="3"/>
  <c r="AZ211" i="3"/>
  <c r="AY211" i="3"/>
  <c r="AX211" i="3"/>
  <c r="AP211" i="3"/>
  <c r="AO211" i="3"/>
  <c r="AN211" i="3"/>
  <c r="AF211" i="3"/>
  <c r="AE211" i="3"/>
  <c r="AD211" i="3"/>
  <c r="W211" i="3"/>
  <c r="BA211" i="3" s="1"/>
  <c r="V211" i="3"/>
  <c r="BV211" i="3" s="1"/>
  <c r="BW210" i="3"/>
  <c r="BU210" i="3"/>
  <c r="BT210" i="3"/>
  <c r="BS210" i="3"/>
  <c r="BR210" i="3"/>
  <c r="BQ210" i="3"/>
  <c r="BP210" i="3"/>
  <c r="BO210" i="3"/>
  <c r="BN210" i="3"/>
  <c r="BM210" i="3"/>
  <c r="BJ210" i="3"/>
  <c r="BI210" i="3"/>
  <c r="BH210" i="3"/>
  <c r="AZ210" i="3"/>
  <c r="AY210" i="3"/>
  <c r="AX210" i="3"/>
  <c r="AP210" i="3"/>
  <c r="AO210" i="3"/>
  <c r="AN210" i="3"/>
  <c r="AF210" i="3"/>
  <c r="AE210" i="3"/>
  <c r="AD210" i="3"/>
  <c r="W210" i="3"/>
  <c r="BA210" i="3" s="1"/>
  <c r="V210" i="3"/>
  <c r="BD210" i="3" s="1"/>
  <c r="BW280" i="3"/>
  <c r="BU280" i="3"/>
  <c r="BT280" i="3"/>
  <c r="BS280" i="3"/>
  <c r="BR280" i="3"/>
  <c r="BQ280" i="3"/>
  <c r="BP280" i="3"/>
  <c r="BO280" i="3"/>
  <c r="BN280" i="3"/>
  <c r="BM280" i="3"/>
  <c r="BJ280" i="3"/>
  <c r="BI280" i="3"/>
  <c r="BH280" i="3"/>
  <c r="AZ280" i="3"/>
  <c r="AY280" i="3"/>
  <c r="AX280" i="3"/>
  <c r="AP280" i="3"/>
  <c r="AO280" i="3"/>
  <c r="AN280" i="3"/>
  <c r="AF280" i="3"/>
  <c r="AE280" i="3"/>
  <c r="AD280" i="3"/>
  <c r="W280" i="3"/>
  <c r="BA280" i="3" s="1"/>
  <c r="V280" i="3"/>
  <c r="BV280" i="3" s="1"/>
  <c r="BW209" i="3"/>
  <c r="BU209" i="3"/>
  <c r="BT209" i="3"/>
  <c r="BS209" i="3"/>
  <c r="BR209" i="3"/>
  <c r="BQ209" i="3"/>
  <c r="BP209" i="3"/>
  <c r="BO209" i="3"/>
  <c r="BN209" i="3"/>
  <c r="BM209" i="3"/>
  <c r="BJ209" i="3"/>
  <c r="BI209" i="3"/>
  <c r="BH209" i="3"/>
  <c r="AZ209" i="3"/>
  <c r="AY209" i="3"/>
  <c r="AX209" i="3"/>
  <c r="AP209" i="3"/>
  <c r="AO209" i="3"/>
  <c r="AN209" i="3"/>
  <c r="AF209" i="3"/>
  <c r="AE209" i="3"/>
  <c r="AD209" i="3"/>
  <c r="W209" i="3"/>
  <c r="AG209" i="3" s="1"/>
  <c r="V209" i="3"/>
  <c r="AT209" i="3" s="1"/>
  <c r="BW208" i="3"/>
  <c r="BU208" i="3"/>
  <c r="BT208" i="3"/>
  <c r="BS208" i="3"/>
  <c r="BR208" i="3"/>
  <c r="BQ208" i="3"/>
  <c r="BP208" i="3"/>
  <c r="BO208" i="3"/>
  <c r="BN208" i="3"/>
  <c r="BM208" i="3"/>
  <c r="BJ208" i="3"/>
  <c r="BI208" i="3"/>
  <c r="BH208" i="3"/>
  <c r="AZ208" i="3"/>
  <c r="AY208" i="3"/>
  <c r="AX208" i="3"/>
  <c r="AP208" i="3"/>
  <c r="AO208" i="3"/>
  <c r="AN208" i="3"/>
  <c r="AF208" i="3"/>
  <c r="AE208" i="3"/>
  <c r="AD208" i="3"/>
  <c r="W208" i="3"/>
  <c r="AG208" i="3" s="1"/>
  <c r="V208" i="3"/>
  <c r="BV208" i="3" s="1"/>
  <c r="BW207" i="3"/>
  <c r="BU207" i="3"/>
  <c r="BT207" i="3"/>
  <c r="BS207" i="3"/>
  <c r="BR207" i="3"/>
  <c r="BQ207" i="3"/>
  <c r="BP207" i="3"/>
  <c r="BO207" i="3"/>
  <c r="BN207" i="3"/>
  <c r="BM207" i="3"/>
  <c r="BJ207" i="3"/>
  <c r="BI207" i="3"/>
  <c r="BH207" i="3"/>
  <c r="AZ207" i="3"/>
  <c r="AY207" i="3"/>
  <c r="AX207" i="3"/>
  <c r="AP207" i="3"/>
  <c r="AO207" i="3"/>
  <c r="AN207" i="3"/>
  <c r="AF207" i="3"/>
  <c r="AE207" i="3"/>
  <c r="AD207" i="3"/>
  <c r="W207" i="3"/>
  <c r="BA207" i="3" s="1"/>
  <c r="V207" i="3"/>
  <c r="BV207" i="3" s="1"/>
  <c r="BW206" i="3"/>
  <c r="BU206" i="3"/>
  <c r="BT206" i="3"/>
  <c r="BS206" i="3"/>
  <c r="BR206" i="3"/>
  <c r="BQ206" i="3"/>
  <c r="BP206" i="3"/>
  <c r="BO206" i="3"/>
  <c r="BN206" i="3"/>
  <c r="BM206" i="3"/>
  <c r="BJ206" i="3"/>
  <c r="BI206" i="3"/>
  <c r="BH206" i="3"/>
  <c r="AZ206" i="3"/>
  <c r="AY206" i="3"/>
  <c r="AX206" i="3"/>
  <c r="AP206" i="3"/>
  <c r="AO206" i="3"/>
  <c r="AN206" i="3"/>
  <c r="AF206" i="3"/>
  <c r="AE206" i="3"/>
  <c r="AD206" i="3"/>
  <c r="W206" i="3"/>
  <c r="BA206" i="3" s="1"/>
  <c r="V206" i="3"/>
  <c r="AT206" i="3" s="1"/>
  <c r="BW205" i="3"/>
  <c r="BU205" i="3"/>
  <c r="BT205" i="3"/>
  <c r="BS205" i="3"/>
  <c r="BR205" i="3"/>
  <c r="BQ205" i="3"/>
  <c r="BP205" i="3"/>
  <c r="BO205" i="3"/>
  <c r="BN205" i="3"/>
  <c r="BM205" i="3"/>
  <c r="BJ205" i="3"/>
  <c r="BI205" i="3"/>
  <c r="BH205" i="3"/>
  <c r="AZ205" i="3"/>
  <c r="AY205" i="3"/>
  <c r="AX205" i="3"/>
  <c r="AP205" i="3"/>
  <c r="AO205" i="3"/>
  <c r="AN205" i="3"/>
  <c r="AF205" i="3"/>
  <c r="AE205" i="3"/>
  <c r="AD205" i="3"/>
  <c r="W205" i="3"/>
  <c r="BK205" i="3" s="1"/>
  <c r="V205" i="3"/>
  <c r="BD205" i="3" s="1"/>
  <c r="BW204" i="3"/>
  <c r="BU204" i="3"/>
  <c r="BT204" i="3"/>
  <c r="BS204" i="3"/>
  <c r="BR204" i="3"/>
  <c r="BQ204" i="3"/>
  <c r="BP204" i="3"/>
  <c r="BO204" i="3"/>
  <c r="BN204" i="3"/>
  <c r="BM204" i="3"/>
  <c r="BJ204" i="3"/>
  <c r="BI204" i="3"/>
  <c r="BH204" i="3"/>
  <c r="AZ204" i="3"/>
  <c r="AY204" i="3"/>
  <c r="AX204" i="3"/>
  <c r="AP204" i="3"/>
  <c r="AO204" i="3"/>
  <c r="AN204" i="3"/>
  <c r="AF204" i="3"/>
  <c r="AE204" i="3"/>
  <c r="AD204" i="3"/>
  <c r="W204" i="3"/>
  <c r="AG204" i="3" s="1"/>
  <c r="V204" i="3"/>
  <c r="Z204" i="3" s="1"/>
  <c r="BW203" i="3"/>
  <c r="BU203" i="3"/>
  <c r="BT203" i="3"/>
  <c r="BS203" i="3"/>
  <c r="BR203" i="3"/>
  <c r="BQ203" i="3"/>
  <c r="BP203" i="3"/>
  <c r="BO203" i="3"/>
  <c r="BN203" i="3"/>
  <c r="BM203" i="3"/>
  <c r="BJ203" i="3"/>
  <c r="BI203" i="3"/>
  <c r="BH203" i="3"/>
  <c r="AZ203" i="3"/>
  <c r="AY203" i="3"/>
  <c r="AX203" i="3"/>
  <c r="AP203" i="3"/>
  <c r="AO203" i="3"/>
  <c r="AN203" i="3"/>
  <c r="AF203" i="3"/>
  <c r="AE203" i="3"/>
  <c r="AD203" i="3"/>
  <c r="W203" i="3"/>
  <c r="AQ203" i="3" s="1"/>
  <c r="V203" i="3"/>
  <c r="BV203" i="3" s="1"/>
  <c r="BW202" i="3"/>
  <c r="BU202" i="3"/>
  <c r="BT202" i="3"/>
  <c r="BS202" i="3"/>
  <c r="BR202" i="3"/>
  <c r="BQ202" i="3"/>
  <c r="BP202" i="3"/>
  <c r="BO202" i="3"/>
  <c r="BN202" i="3"/>
  <c r="BM202" i="3"/>
  <c r="BJ202" i="3"/>
  <c r="BI202" i="3"/>
  <c r="BH202" i="3"/>
  <c r="AZ202" i="3"/>
  <c r="AY202" i="3"/>
  <c r="AX202" i="3"/>
  <c r="AP202" i="3"/>
  <c r="AO202" i="3"/>
  <c r="AN202" i="3"/>
  <c r="AF202" i="3"/>
  <c r="AE202" i="3"/>
  <c r="AD202" i="3"/>
  <c r="W202" i="3"/>
  <c r="BA202" i="3" s="1"/>
  <c r="V202" i="3"/>
  <c r="AT202" i="3" s="1"/>
  <c r="BW201" i="3"/>
  <c r="BU201" i="3"/>
  <c r="BT201" i="3"/>
  <c r="BS201" i="3"/>
  <c r="BR201" i="3"/>
  <c r="BQ201" i="3"/>
  <c r="BP201" i="3"/>
  <c r="BO201" i="3"/>
  <c r="BN201" i="3"/>
  <c r="BM201" i="3"/>
  <c r="BJ201" i="3"/>
  <c r="BI201" i="3"/>
  <c r="BH201" i="3"/>
  <c r="AZ201" i="3"/>
  <c r="AY201" i="3"/>
  <c r="AX201" i="3"/>
  <c r="AP201" i="3"/>
  <c r="AO201" i="3"/>
  <c r="AN201" i="3"/>
  <c r="AF201" i="3"/>
  <c r="AE201" i="3"/>
  <c r="AD201" i="3"/>
  <c r="W201" i="3"/>
  <c r="AG201" i="3" s="1"/>
  <c r="V201" i="3"/>
  <c r="BV201" i="3" s="1"/>
  <c r="BW200" i="3"/>
  <c r="BU200" i="3"/>
  <c r="BT200" i="3"/>
  <c r="BS200" i="3"/>
  <c r="BR200" i="3"/>
  <c r="BQ200" i="3"/>
  <c r="BP200" i="3"/>
  <c r="BO200" i="3"/>
  <c r="BN200" i="3"/>
  <c r="BM200" i="3"/>
  <c r="BJ200" i="3"/>
  <c r="BI200" i="3"/>
  <c r="BH200" i="3"/>
  <c r="AZ200" i="3"/>
  <c r="AY200" i="3"/>
  <c r="AX200" i="3"/>
  <c r="AP200" i="3"/>
  <c r="AO200" i="3"/>
  <c r="AN200" i="3"/>
  <c r="AF200" i="3"/>
  <c r="AE200" i="3"/>
  <c r="AD200" i="3"/>
  <c r="W200" i="3"/>
  <c r="BA200" i="3" s="1"/>
  <c r="V200" i="3"/>
  <c r="BV200" i="3" s="1"/>
  <c r="BW199" i="3"/>
  <c r="BU199" i="3"/>
  <c r="BT199" i="3"/>
  <c r="BS199" i="3"/>
  <c r="BR199" i="3"/>
  <c r="BQ199" i="3"/>
  <c r="BP199" i="3"/>
  <c r="BO199" i="3"/>
  <c r="BN199" i="3"/>
  <c r="BM199" i="3"/>
  <c r="BJ199" i="3"/>
  <c r="BI199" i="3"/>
  <c r="BH199" i="3"/>
  <c r="AZ199" i="3"/>
  <c r="AY199" i="3"/>
  <c r="AX199" i="3"/>
  <c r="AP199" i="3"/>
  <c r="AO199" i="3"/>
  <c r="AN199" i="3"/>
  <c r="AF199" i="3"/>
  <c r="AE199" i="3"/>
  <c r="AD199" i="3"/>
  <c r="W199" i="3"/>
  <c r="AG199" i="3" s="1"/>
  <c r="V199" i="3"/>
  <c r="AT199" i="3" s="1"/>
  <c r="BW198" i="3"/>
  <c r="BU198" i="3"/>
  <c r="BT198" i="3"/>
  <c r="BS198" i="3"/>
  <c r="BR198" i="3"/>
  <c r="BQ198" i="3"/>
  <c r="BP198" i="3"/>
  <c r="BO198" i="3"/>
  <c r="BN198" i="3"/>
  <c r="BM198" i="3"/>
  <c r="BJ198" i="3"/>
  <c r="BI198" i="3"/>
  <c r="BH198" i="3"/>
  <c r="AZ198" i="3"/>
  <c r="AY198" i="3"/>
  <c r="AX198" i="3"/>
  <c r="AP198" i="3"/>
  <c r="AO198" i="3"/>
  <c r="AN198" i="3"/>
  <c r="AF198" i="3"/>
  <c r="AE198" i="3"/>
  <c r="AD198" i="3"/>
  <c r="W198" i="3"/>
  <c r="AG198" i="3" s="1"/>
  <c r="V198" i="3"/>
  <c r="AT198" i="3" s="1"/>
  <c r="BW197" i="3"/>
  <c r="BU197" i="3"/>
  <c r="BT197" i="3"/>
  <c r="BS197" i="3"/>
  <c r="BR197" i="3"/>
  <c r="BQ197" i="3"/>
  <c r="BP197" i="3"/>
  <c r="BO197" i="3"/>
  <c r="BN197" i="3"/>
  <c r="BM197" i="3"/>
  <c r="BJ197" i="3"/>
  <c r="BI197" i="3"/>
  <c r="BH197" i="3"/>
  <c r="AZ197" i="3"/>
  <c r="AY197" i="3"/>
  <c r="AX197" i="3"/>
  <c r="AP197" i="3"/>
  <c r="AO197" i="3"/>
  <c r="AN197" i="3"/>
  <c r="AF197" i="3"/>
  <c r="AE197" i="3"/>
  <c r="AD197" i="3"/>
  <c r="W197" i="3"/>
  <c r="BA197" i="3" s="1"/>
  <c r="V197" i="3"/>
  <c r="BV197" i="3" s="1"/>
  <c r="BW196" i="3"/>
  <c r="BU196" i="3"/>
  <c r="BT196" i="3"/>
  <c r="BS196" i="3"/>
  <c r="BR196" i="3"/>
  <c r="BQ196" i="3"/>
  <c r="BP196" i="3"/>
  <c r="BO196" i="3"/>
  <c r="BN196" i="3"/>
  <c r="BM196" i="3"/>
  <c r="BJ196" i="3"/>
  <c r="BI196" i="3"/>
  <c r="BH196" i="3"/>
  <c r="AZ196" i="3"/>
  <c r="AY196" i="3"/>
  <c r="AX196" i="3"/>
  <c r="AP196" i="3"/>
  <c r="AO196" i="3"/>
  <c r="AN196" i="3"/>
  <c r="AF196" i="3"/>
  <c r="AE196" i="3"/>
  <c r="AD196" i="3"/>
  <c r="W196" i="3"/>
  <c r="BK196" i="3" s="1"/>
  <c r="V196" i="3"/>
  <c r="AT196" i="3" s="1"/>
  <c r="BW195" i="3"/>
  <c r="BU195" i="3"/>
  <c r="BT195" i="3"/>
  <c r="BS195" i="3"/>
  <c r="BR195" i="3"/>
  <c r="BQ195" i="3"/>
  <c r="BP195" i="3"/>
  <c r="BO195" i="3"/>
  <c r="BN195" i="3"/>
  <c r="BM195" i="3"/>
  <c r="BJ195" i="3"/>
  <c r="BI195" i="3"/>
  <c r="BH195" i="3"/>
  <c r="AZ195" i="3"/>
  <c r="AY195" i="3"/>
  <c r="AX195" i="3"/>
  <c r="AP195" i="3"/>
  <c r="AO195" i="3"/>
  <c r="AN195" i="3"/>
  <c r="AF195" i="3"/>
  <c r="AE195" i="3"/>
  <c r="AD195" i="3"/>
  <c r="W195" i="3"/>
  <c r="BA195" i="3" s="1"/>
  <c r="V195" i="3"/>
  <c r="BV195" i="3" s="1"/>
  <c r="BW194" i="3"/>
  <c r="BU194" i="3"/>
  <c r="BT194" i="3"/>
  <c r="BS194" i="3"/>
  <c r="BR194" i="3"/>
  <c r="BQ194" i="3"/>
  <c r="BP194" i="3"/>
  <c r="BO194" i="3"/>
  <c r="BN194" i="3"/>
  <c r="BM194" i="3"/>
  <c r="BJ194" i="3"/>
  <c r="BI194" i="3"/>
  <c r="BH194" i="3"/>
  <c r="AZ194" i="3"/>
  <c r="AY194" i="3"/>
  <c r="AX194" i="3"/>
  <c r="AP194" i="3"/>
  <c r="AO194" i="3"/>
  <c r="AN194" i="3"/>
  <c r="AF194" i="3"/>
  <c r="AE194" i="3"/>
  <c r="AD194" i="3"/>
  <c r="W194" i="3"/>
  <c r="BA194" i="3" s="1"/>
  <c r="V194" i="3"/>
  <c r="AT194" i="3" s="1"/>
  <c r="BW193" i="3"/>
  <c r="BU193" i="3"/>
  <c r="BT193" i="3"/>
  <c r="BS193" i="3"/>
  <c r="BR193" i="3"/>
  <c r="BQ193" i="3"/>
  <c r="BP193" i="3"/>
  <c r="BO193" i="3"/>
  <c r="BN193" i="3"/>
  <c r="BM193" i="3"/>
  <c r="BJ193" i="3"/>
  <c r="BI193" i="3"/>
  <c r="BH193" i="3"/>
  <c r="AZ193" i="3"/>
  <c r="AY193" i="3"/>
  <c r="AX193" i="3"/>
  <c r="AP193" i="3"/>
  <c r="AO193" i="3"/>
  <c r="AN193" i="3"/>
  <c r="AF193" i="3"/>
  <c r="AE193" i="3"/>
  <c r="AD193" i="3"/>
  <c r="W193" i="3"/>
  <c r="AG193" i="3" s="1"/>
  <c r="V193" i="3"/>
  <c r="AT193" i="3" s="1"/>
  <c r="BW192" i="3"/>
  <c r="BU192" i="3"/>
  <c r="BT192" i="3"/>
  <c r="BS192" i="3"/>
  <c r="BR192" i="3"/>
  <c r="BQ192" i="3"/>
  <c r="BP192" i="3"/>
  <c r="BO192" i="3"/>
  <c r="BN192" i="3"/>
  <c r="BM192" i="3"/>
  <c r="BJ192" i="3"/>
  <c r="BI192" i="3"/>
  <c r="BH192" i="3"/>
  <c r="AZ192" i="3"/>
  <c r="AY192" i="3"/>
  <c r="AX192" i="3"/>
  <c r="AP192" i="3"/>
  <c r="AO192" i="3"/>
  <c r="AN192" i="3"/>
  <c r="AF192" i="3"/>
  <c r="AE192" i="3"/>
  <c r="AD192" i="3"/>
  <c r="W192" i="3"/>
  <c r="AG192" i="3" s="1"/>
  <c r="V192" i="3"/>
  <c r="AT192" i="3" s="1"/>
  <c r="BU191" i="3"/>
  <c r="V191" i="3"/>
  <c r="BV191" i="3" s="1"/>
  <c r="BW191" i="3"/>
  <c r="BT191" i="3"/>
  <c r="BS191" i="3"/>
  <c r="BR191" i="3"/>
  <c r="BQ191" i="3"/>
  <c r="BP191" i="3"/>
  <c r="BO191" i="3"/>
  <c r="BN191" i="3"/>
  <c r="BM191" i="3"/>
  <c r="BJ191" i="3"/>
  <c r="BI191" i="3"/>
  <c r="BH191" i="3"/>
  <c r="AZ191" i="3"/>
  <c r="AY191" i="3"/>
  <c r="AX191" i="3"/>
  <c r="AP191" i="3"/>
  <c r="AO191" i="3"/>
  <c r="AN191" i="3"/>
  <c r="AF191" i="3"/>
  <c r="AE191" i="3"/>
  <c r="AD191" i="3"/>
  <c r="W191" i="3"/>
  <c r="BK191" i="3" s="1"/>
  <c r="BW270" i="3" l="1"/>
  <c r="AY270" i="3"/>
  <c r="BR270" i="3"/>
  <c r="BT270" i="3"/>
  <c r="BI270" i="3"/>
  <c r="AG252" i="3"/>
  <c r="AJ252" i="3"/>
  <c r="BA306" i="3"/>
  <c r="AG306" i="3"/>
  <c r="Z251" i="3"/>
  <c r="BK306" i="3"/>
  <c r="BD253" i="3"/>
  <c r="Z306" i="3"/>
  <c r="BD306" i="3"/>
  <c r="AT306" i="3"/>
  <c r="AJ306" i="3"/>
  <c r="Z253" i="3"/>
  <c r="AQ253" i="3"/>
  <c r="AT253" i="3"/>
  <c r="BK253" i="3"/>
  <c r="AG253" i="3"/>
  <c r="AJ253" i="3"/>
  <c r="BK251" i="3"/>
  <c r="BA251" i="3"/>
  <c r="Z252" i="3"/>
  <c r="BV252" i="3"/>
  <c r="BD252" i="3"/>
  <c r="AQ252" i="3"/>
  <c r="BK252" i="3"/>
  <c r="BD251" i="3"/>
  <c r="AQ251" i="3"/>
  <c r="AT251" i="3"/>
  <c r="AJ251" i="3"/>
  <c r="BK244" i="3"/>
  <c r="AJ250" i="3"/>
  <c r="BK250" i="3"/>
  <c r="BV250" i="3"/>
  <c r="BD250" i="3"/>
  <c r="Z250" i="3"/>
  <c r="AQ250" i="3"/>
  <c r="AG250" i="3"/>
  <c r="AG244" i="3"/>
  <c r="BD248" i="3"/>
  <c r="AJ248" i="3"/>
  <c r="AQ244" i="3"/>
  <c r="AJ244" i="3"/>
  <c r="Z249" i="3"/>
  <c r="AG242" i="3"/>
  <c r="BA242" i="3"/>
  <c r="Z245" i="3"/>
  <c r="AT245" i="3"/>
  <c r="BK246" i="3"/>
  <c r="BA247" i="3"/>
  <c r="Z248" i="3"/>
  <c r="Z244" i="3"/>
  <c r="AQ248" i="3"/>
  <c r="BV248" i="3"/>
  <c r="AT244" i="3"/>
  <c r="AQ247" i="3"/>
  <c r="Z230" i="3"/>
  <c r="AQ242" i="3"/>
  <c r="BV244" i="3"/>
  <c r="AG245" i="3"/>
  <c r="BD245" i="3"/>
  <c r="AT247" i="3"/>
  <c r="AG248" i="3"/>
  <c r="BD241" i="3"/>
  <c r="Z240" i="3"/>
  <c r="BD240" i="3"/>
  <c r="AQ240" i="3"/>
  <c r="Z241" i="3"/>
  <c r="BD242" i="3"/>
  <c r="AJ245" i="3"/>
  <c r="AG246" i="3"/>
  <c r="BK247" i="3"/>
  <c r="AQ249" i="3"/>
  <c r="AT240" i="3"/>
  <c r="AQ241" i="3"/>
  <c r="Z242" i="3"/>
  <c r="BA245" i="3"/>
  <c r="AJ246" i="3"/>
  <c r="BV246" i="3"/>
  <c r="BK248" i="3"/>
  <c r="AT249" i="3"/>
  <c r="BK240" i="3"/>
  <c r="AT241" i="3"/>
  <c r="BA246" i="3"/>
  <c r="AJ247" i="3"/>
  <c r="BV247" i="3"/>
  <c r="BK249" i="3"/>
  <c r="AG240" i="3"/>
  <c r="BK241" i="3"/>
  <c r="AT242" i="3"/>
  <c r="BD246" i="3"/>
  <c r="AG249" i="3"/>
  <c r="AJ240" i="3"/>
  <c r="AG241" i="3"/>
  <c r="AQ245" i="3"/>
  <c r="Z246" i="3"/>
  <c r="BD247" i="3"/>
  <c r="AJ249" i="3"/>
  <c r="BV249" i="3"/>
  <c r="AJ241" i="3"/>
  <c r="AJ242" i="3"/>
  <c r="Z228" i="3"/>
  <c r="BK291" i="3"/>
  <c r="BA238" i="3"/>
  <c r="BD239" i="3"/>
  <c r="Z239" i="3"/>
  <c r="AQ239" i="3"/>
  <c r="AT239" i="3"/>
  <c r="BK239" i="3"/>
  <c r="AG239" i="3"/>
  <c r="AJ239" i="3"/>
  <c r="Z238" i="3"/>
  <c r="BD238" i="3"/>
  <c r="AQ238" i="3"/>
  <c r="AT238" i="3"/>
  <c r="BK238" i="3"/>
  <c r="AJ238" i="3"/>
  <c r="BA234" i="3"/>
  <c r="AG234" i="3"/>
  <c r="BK234" i="3"/>
  <c r="BD237" i="3"/>
  <c r="Z237" i="3"/>
  <c r="AQ237" i="3"/>
  <c r="AT237" i="3"/>
  <c r="BK237" i="3"/>
  <c r="AG237" i="3"/>
  <c r="AJ237" i="3"/>
  <c r="BD236" i="3"/>
  <c r="BD235" i="3"/>
  <c r="Z235" i="3"/>
  <c r="AQ235" i="3"/>
  <c r="Z236" i="3"/>
  <c r="AT235" i="3"/>
  <c r="AQ236" i="3"/>
  <c r="BK235" i="3"/>
  <c r="AT236" i="3"/>
  <c r="AG235" i="3"/>
  <c r="BK236" i="3"/>
  <c r="AJ235" i="3"/>
  <c r="AG236" i="3"/>
  <c r="AJ236" i="3"/>
  <c r="AT234" i="3"/>
  <c r="Z234" i="3"/>
  <c r="BD234" i="3"/>
  <c r="AJ234" i="3"/>
  <c r="AG228" i="3"/>
  <c r="BA233" i="3"/>
  <c r="AJ230" i="3"/>
  <c r="BA227" i="3"/>
  <c r="BD233" i="3"/>
  <c r="Z233" i="3"/>
  <c r="AQ233" i="3"/>
  <c r="AT233" i="3"/>
  <c r="BK233" i="3"/>
  <c r="AJ232" i="3"/>
  <c r="BD231" i="3"/>
  <c r="Z231" i="3"/>
  <c r="AQ231" i="3"/>
  <c r="AT231" i="3"/>
  <c r="BK231" i="3"/>
  <c r="AG231" i="3"/>
  <c r="AJ231" i="3"/>
  <c r="BD230" i="3"/>
  <c r="AQ230" i="3"/>
  <c r="AT230" i="3"/>
  <c r="BK230" i="3"/>
  <c r="AG230" i="3"/>
  <c r="BD229" i="3"/>
  <c r="AQ228" i="3"/>
  <c r="Z229" i="3"/>
  <c r="AT228" i="3"/>
  <c r="AQ229" i="3"/>
  <c r="BK228" i="3"/>
  <c r="AT229" i="3"/>
  <c r="BK229" i="3"/>
  <c r="AJ228" i="3"/>
  <c r="BV228" i="3"/>
  <c r="AG229" i="3"/>
  <c r="AJ229" i="3"/>
  <c r="BD227" i="3"/>
  <c r="Z227" i="3"/>
  <c r="AQ227" i="3"/>
  <c r="AT227" i="3"/>
  <c r="BK227" i="3"/>
  <c r="AJ227" i="3"/>
  <c r="BA291" i="3"/>
  <c r="Z291" i="3"/>
  <c r="BD291" i="3"/>
  <c r="AQ291" i="3"/>
  <c r="AT291" i="3"/>
  <c r="AJ291" i="3"/>
  <c r="Z226" i="3"/>
  <c r="AJ226" i="3"/>
  <c r="BD226" i="3"/>
  <c r="AQ226" i="3"/>
  <c r="AT226" i="3"/>
  <c r="BK226" i="3"/>
  <c r="AG226" i="3"/>
  <c r="BD225" i="3"/>
  <c r="Z225" i="3"/>
  <c r="AQ225" i="3"/>
  <c r="AT225" i="3"/>
  <c r="BK225" i="3"/>
  <c r="AG225" i="3"/>
  <c r="AJ225" i="3"/>
  <c r="BA224" i="3"/>
  <c r="AQ218" i="3"/>
  <c r="BV223" i="3"/>
  <c r="AG218" i="3"/>
  <c r="BK224" i="3"/>
  <c r="Z223" i="3"/>
  <c r="AJ220" i="3"/>
  <c r="Z224" i="3"/>
  <c r="BD224" i="3"/>
  <c r="AQ224" i="3"/>
  <c r="AT224" i="3"/>
  <c r="AJ224" i="3"/>
  <c r="Z219" i="3"/>
  <c r="AG223" i="3"/>
  <c r="BD220" i="3"/>
  <c r="Z218" i="3"/>
  <c r="AT218" i="3"/>
  <c r="AJ223" i="3"/>
  <c r="BD223" i="3"/>
  <c r="AQ223" i="3"/>
  <c r="BK223" i="3"/>
  <c r="Z220" i="3"/>
  <c r="BV220" i="3"/>
  <c r="BD222" i="3"/>
  <c r="BD221" i="3"/>
  <c r="Z222" i="3"/>
  <c r="AQ222" i="3"/>
  <c r="AT222" i="3"/>
  <c r="BK222" i="3"/>
  <c r="AG222" i="3"/>
  <c r="AJ222" i="3"/>
  <c r="AQ220" i="3"/>
  <c r="Z221" i="3"/>
  <c r="AQ221" i="3"/>
  <c r="BK220" i="3"/>
  <c r="AT221" i="3"/>
  <c r="AG220" i="3"/>
  <c r="BK221" i="3"/>
  <c r="AG221" i="3"/>
  <c r="AJ221" i="3"/>
  <c r="BD219" i="3"/>
  <c r="BK218" i="3"/>
  <c r="AT219" i="3"/>
  <c r="BK219" i="3"/>
  <c r="AJ218" i="3"/>
  <c r="BV218" i="3"/>
  <c r="AG219" i="3"/>
  <c r="AQ219" i="3"/>
  <c r="AJ219" i="3"/>
  <c r="BD216" i="3"/>
  <c r="BA217" i="3"/>
  <c r="BK217" i="3"/>
  <c r="BA209" i="3"/>
  <c r="Z216" i="3"/>
  <c r="BD217" i="3"/>
  <c r="AQ216" i="3"/>
  <c r="Z217" i="3"/>
  <c r="AT216" i="3"/>
  <c r="AQ217" i="3"/>
  <c r="BK216" i="3"/>
  <c r="AT217" i="3"/>
  <c r="AG216" i="3"/>
  <c r="AJ216" i="3"/>
  <c r="AJ217" i="3"/>
  <c r="AQ213" i="3"/>
  <c r="BV213" i="3"/>
  <c r="AJ215" i="3"/>
  <c r="BA215" i="3"/>
  <c r="AQ215" i="3"/>
  <c r="BA214" i="3"/>
  <c r="BV215" i="3"/>
  <c r="BD214" i="3"/>
  <c r="Z214" i="3"/>
  <c r="BD215" i="3"/>
  <c r="AQ214" i="3"/>
  <c r="Z215" i="3"/>
  <c r="BK214" i="3"/>
  <c r="BK215" i="3"/>
  <c r="AT214" i="3"/>
  <c r="AJ214" i="3"/>
  <c r="AQ212" i="3"/>
  <c r="AG213" i="3"/>
  <c r="AJ213" i="3"/>
  <c r="BA212" i="3"/>
  <c r="Z213" i="3"/>
  <c r="Z212" i="3"/>
  <c r="BD213" i="3"/>
  <c r="AT212" i="3"/>
  <c r="BK212" i="3"/>
  <c r="BK213" i="3"/>
  <c r="AJ212" i="3"/>
  <c r="BV212" i="3"/>
  <c r="AJ209" i="3"/>
  <c r="BV209" i="3"/>
  <c r="BA208" i="3"/>
  <c r="Z197" i="3"/>
  <c r="AJ193" i="3"/>
  <c r="Z210" i="3"/>
  <c r="BD211" i="3"/>
  <c r="AQ210" i="3"/>
  <c r="Z211" i="3"/>
  <c r="AT210" i="3"/>
  <c r="AQ211" i="3"/>
  <c r="BK210" i="3"/>
  <c r="AT211" i="3"/>
  <c r="AG210" i="3"/>
  <c r="BK211" i="3"/>
  <c r="AJ210" i="3"/>
  <c r="BV210" i="3"/>
  <c r="AG211" i="3"/>
  <c r="AJ211" i="3"/>
  <c r="BA201" i="3"/>
  <c r="Z202" i="3"/>
  <c r="BK209" i="3"/>
  <c r="BK194" i="3"/>
  <c r="AJ280" i="3"/>
  <c r="BD280" i="3"/>
  <c r="Z280" i="3"/>
  <c r="AT280" i="3"/>
  <c r="AQ280" i="3"/>
  <c r="BK280" i="3"/>
  <c r="AG280" i="3"/>
  <c r="Z208" i="3"/>
  <c r="AQ208" i="3"/>
  <c r="Z209" i="3"/>
  <c r="BD208" i="3"/>
  <c r="BD209" i="3"/>
  <c r="AT208" i="3"/>
  <c r="AQ209" i="3"/>
  <c r="BK208" i="3"/>
  <c r="AJ208" i="3"/>
  <c r="BA205" i="3"/>
  <c r="BA193" i="3"/>
  <c r="AQ199" i="3"/>
  <c r="AG205" i="3"/>
  <c r="AQ192" i="3"/>
  <c r="AQ200" i="3"/>
  <c r="BK200" i="3"/>
  <c r="BA199" i="3"/>
  <c r="AQ205" i="3"/>
  <c r="AG206" i="3"/>
  <c r="AQ198" i="3"/>
  <c r="BK198" i="3"/>
  <c r="AG202" i="3"/>
  <c r="BA204" i="3"/>
  <c r="AJ206" i="3"/>
  <c r="AQ193" i="3"/>
  <c r="AG196" i="3"/>
  <c r="BA196" i="3"/>
  <c r="AQ196" i="3"/>
  <c r="BA192" i="3"/>
  <c r="AG200" i="3"/>
  <c r="Z206" i="3"/>
  <c r="BV206" i="3"/>
  <c r="BA198" i="3"/>
  <c r="AQ202" i="3"/>
  <c r="BD207" i="3"/>
  <c r="Z207" i="3"/>
  <c r="AQ207" i="3"/>
  <c r="AT207" i="3"/>
  <c r="BK207" i="3"/>
  <c r="AG207" i="3"/>
  <c r="AJ207" i="3"/>
  <c r="BV205" i="3"/>
  <c r="AJ205" i="3"/>
  <c r="BD203" i="3"/>
  <c r="Z203" i="3"/>
  <c r="BD202" i="3"/>
  <c r="BK202" i="3"/>
  <c r="AT203" i="3"/>
  <c r="AQ204" i="3"/>
  <c r="Z205" i="3"/>
  <c r="BD206" i="3"/>
  <c r="BK203" i="3"/>
  <c r="AJ202" i="3"/>
  <c r="BV202" i="3"/>
  <c r="AG203" i="3"/>
  <c r="BK204" i="3"/>
  <c r="AT205" i="3"/>
  <c r="AQ206" i="3"/>
  <c r="AJ203" i="3"/>
  <c r="AT204" i="3"/>
  <c r="BA203" i="3"/>
  <c r="AJ204" i="3"/>
  <c r="BV204" i="3"/>
  <c r="BK206" i="3"/>
  <c r="BD204" i="3"/>
  <c r="AJ200" i="3"/>
  <c r="Z200" i="3"/>
  <c r="BV199" i="3"/>
  <c r="AJ199" i="3"/>
  <c r="Z198" i="3"/>
  <c r="BV198" i="3"/>
  <c r="AJ198" i="3"/>
  <c r="BD197" i="3"/>
  <c r="BD201" i="3"/>
  <c r="Z201" i="3"/>
  <c r="AQ201" i="3"/>
  <c r="AT201" i="3"/>
  <c r="BK201" i="3"/>
  <c r="AJ201" i="3"/>
  <c r="BD200" i="3"/>
  <c r="AT200" i="3"/>
  <c r="BD199" i="3"/>
  <c r="Z199" i="3"/>
  <c r="BK199" i="3"/>
  <c r="BD198" i="3"/>
  <c r="AQ197" i="3"/>
  <c r="AT197" i="3"/>
  <c r="BK197" i="3"/>
  <c r="AG197" i="3"/>
  <c r="AJ197" i="3"/>
  <c r="BV196" i="3"/>
  <c r="AJ196" i="3"/>
  <c r="Z196" i="3"/>
  <c r="BD195" i="3"/>
  <c r="Z195" i="3"/>
  <c r="Z194" i="3"/>
  <c r="BV194" i="3"/>
  <c r="AJ194" i="3"/>
  <c r="BV193" i="3"/>
  <c r="AJ192" i="3"/>
  <c r="BD196" i="3"/>
  <c r="AT195" i="3"/>
  <c r="BK195" i="3"/>
  <c r="AG195" i="3"/>
  <c r="AQ195" i="3"/>
  <c r="AJ195" i="3"/>
  <c r="BD194" i="3"/>
  <c r="AQ194" i="3"/>
  <c r="AG194" i="3"/>
  <c r="BD193" i="3"/>
  <c r="Z193" i="3"/>
  <c r="BK193" i="3"/>
  <c r="BV192" i="3"/>
  <c r="BD192" i="3"/>
  <c r="Z192" i="3"/>
  <c r="BK192" i="3"/>
  <c r="Z191" i="3"/>
  <c r="AJ191" i="3"/>
  <c r="AT191" i="3"/>
  <c r="BD191" i="3"/>
  <c r="AG191" i="3"/>
  <c r="BA191" i="3"/>
  <c r="AQ191" i="3"/>
  <c r="U9" i="3"/>
  <c r="I9" i="3"/>
  <c r="BT100" i="3" l="1"/>
  <c r="BS100" i="3"/>
  <c r="BR100" i="3"/>
  <c r="BQ100" i="3"/>
  <c r="BP100" i="3"/>
  <c r="BO100" i="3"/>
  <c r="BN100" i="3"/>
  <c r="BM100" i="3"/>
  <c r="D62" i="15" l="1"/>
  <c r="AD166" i="3" l="1"/>
  <c r="H206" i="15"/>
  <c r="F206" i="15"/>
  <c r="D206" i="15"/>
  <c r="D87" i="15"/>
  <c r="L185" i="3"/>
  <c r="W185" i="3" s="1"/>
  <c r="D100" i="15" l="1"/>
  <c r="D26" i="15"/>
  <c r="T77" i="15"/>
  <c r="T76" i="15"/>
  <c r="P77" i="15"/>
  <c r="P76" i="15"/>
  <c r="M77" i="15"/>
  <c r="L77" i="15"/>
  <c r="M76" i="15"/>
  <c r="L76" i="15"/>
  <c r="E101" i="15"/>
  <c r="E94" i="15"/>
  <c r="D97" i="15" l="1"/>
  <c r="L190" i="3" l="1"/>
  <c r="BU190" i="3" l="1"/>
  <c r="BT190" i="3"/>
  <c r="U100" i="15" s="1"/>
  <c r="BS190" i="3"/>
  <c r="BR190" i="3"/>
  <c r="Q100" i="15" s="1"/>
  <c r="BQ190" i="3"/>
  <c r="BO190" i="3"/>
  <c r="BI190" i="3"/>
  <c r="T100" i="15" s="1"/>
  <c r="BH190" i="3"/>
  <c r="AY190" i="3"/>
  <c r="P100" i="15" s="1"/>
  <c r="AX190" i="3"/>
  <c r="AN190" i="3"/>
  <c r="W190" i="3"/>
  <c r="V190" i="3"/>
  <c r="AJ190" i="3" s="1"/>
  <c r="BA190" i="3" l="1"/>
  <c r="R100" i="15" s="1"/>
  <c r="AA190" i="3"/>
  <c r="AG190" i="3"/>
  <c r="J100" i="15" s="1"/>
  <c r="AK190" i="3"/>
  <c r="BP190" i="3" s="1"/>
  <c r="M100" i="15" s="1"/>
  <c r="BK190" i="3"/>
  <c r="V100" i="15" s="1"/>
  <c r="AQ190" i="3"/>
  <c r="N100" i="15" s="1"/>
  <c r="BV190" i="3"/>
  <c r="Z190" i="3"/>
  <c r="BD190" i="3"/>
  <c r="AT190" i="3"/>
  <c r="BN190" i="3" l="1"/>
  <c r="I100" i="15" s="1"/>
  <c r="AE190" i="3"/>
  <c r="H100" i="15" s="1"/>
  <c r="AO190" i="3"/>
  <c r="L100" i="15" s="1"/>
  <c r="V105" i="3"/>
  <c r="AT105" i="3" s="1"/>
  <c r="V104" i="3"/>
  <c r="AT104" i="3" s="1"/>
  <c r="AT103" i="3"/>
  <c r="AJ103" i="3"/>
  <c r="Z103" i="3"/>
  <c r="BD103" i="3" s="1"/>
  <c r="BJ190" i="3" l="1"/>
  <c r="AF190" i="3"/>
  <c r="AP190" i="3"/>
  <c r="BM190" i="3"/>
  <c r="AD190" i="3"/>
  <c r="AZ190" i="3"/>
  <c r="BD104" i="3"/>
  <c r="AJ105" i="3"/>
  <c r="BD105" i="3"/>
  <c r="AJ104" i="3"/>
  <c r="AG185" i="3" l="1"/>
  <c r="J76" i="15" s="1"/>
  <c r="BH186" i="3"/>
  <c r="BS186" i="3"/>
  <c r="BP186" i="3"/>
  <c r="BO186" i="3"/>
  <c r="BN186" i="3"/>
  <c r="I77" i="15" s="1"/>
  <c r="AU186" i="3"/>
  <c r="BR186" i="3" s="1"/>
  <c r="Q77" i="15" s="1"/>
  <c r="AE186" i="3"/>
  <c r="H77" i="15" s="1"/>
  <c r="AP186" i="3"/>
  <c r="BT186" i="3"/>
  <c r="U77" i="15" s="1"/>
  <c r="AO186" i="3"/>
  <c r="AN186" i="3"/>
  <c r="AJ186" i="3"/>
  <c r="Z186" i="3"/>
  <c r="W186" i="3"/>
  <c r="BA186" i="3" s="1"/>
  <c r="R77" i="15" s="1"/>
  <c r="V186" i="3"/>
  <c r="AT186" i="3" s="1"/>
  <c r="BU185" i="3"/>
  <c r="BT185" i="3"/>
  <c r="U76" i="15" s="1"/>
  <c r="BS185" i="3"/>
  <c r="BR185" i="3"/>
  <c r="Q76" i="15" s="1"/>
  <c r="BQ185" i="3"/>
  <c r="BO185" i="3"/>
  <c r="BI185" i="3"/>
  <c r="BH185" i="3"/>
  <c r="AY185" i="3"/>
  <c r="AX185" i="3"/>
  <c r="AT185" i="3"/>
  <c r="AN185" i="3"/>
  <c r="AJ185" i="3"/>
  <c r="BT166" i="3"/>
  <c r="U87" i="15" s="1"/>
  <c r="BR166" i="3"/>
  <c r="Q87" i="15" s="1"/>
  <c r="BP166" i="3"/>
  <c r="M87" i="15" s="1"/>
  <c r="W166" i="3"/>
  <c r="V185" i="3"/>
  <c r="BV185" i="3" s="1"/>
  <c r="BS166" i="3"/>
  <c r="BQ166" i="3"/>
  <c r="BO166" i="3"/>
  <c r="BM166" i="3"/>
  <c r="I206" i="15" s="1"/>
  <c r="BJ166" i="3"/>
  <c r="BI166" i="3"/>
  <c r="T87" i="15" s="1"/>
  <c r="BH166" i="3"/>
  <c r="AZ166" i="3"/>
  <c r="AY166" i="3"/>
  <c r="P87" i="15" s="1"/>
  <c r="AX166" i="3"/>
  <c r="AP166" i="3"/>
  <c r="AO166" i="3"/>
  <c r="L87" i="15" s="1"/>
  <c r="AN166" i="3"/>
  <c r="AF166" i="3"/>
  <c r="J206" i="15" s="1"/>
  <c r="BU166" i="3"/>
  <c r="AJ166" i="3"/>
  <c r="V166" i="3"/>
  <c r="BV166" i="3" s="1"/>
  <c r="AN169" i="3"/>
  <c r="BI186" i="3" l="1"/>
  <c r="BA166" i="3"/>
  <c r="R87" i="15" s="1"/>
  <c r="AA166" i="3"/>
  <c r="AE166" i="3" s="1"/>
  <c r="BW186" i="3"/>
  <c r="AY186" i="3"/>
  <c r="AG166" i="3"/>
  <c r="J87" i="15" s="1"/>
  <c r="AQ186" i="3"/>
  <c r="N77" i="15" s="1"/>
  <c r="AS186" i="3"/>
  <c r="BJ186" i="3"/>
  <c r="Y186" i="3"/>
  <c r="AD186" i="3" s="1"/>
  <c r="BK186" i="3"/>
  <c r="V77" i="15" s="1"/>
  <c r="Z185" i="3"/>
  <c r="AA185" i="3"/>
  <c r="AE185" i="3" s="1"/>
  <c r="H76" i="15" s="1"/>
  <c r="BD185" i="3"/>
  <c r="AF186" i="3"/>
  <c r="AZ186" i="3"/>
  <c r="AG186" i="3"/>
  <c r="J77" i="15" s="1"/>
  <c r="AK185" i="3"/>
  <c r="BP185" i="3" s="1"/>
  <c r="BD186" i="3"/>
  <c r="BV186" i="3"/>
  <c r="BK185" i="3"/>
  <c r="V76" i="15" s="1"/>
  <c r="AQ185" i="3"/>
  <c r="N76" i="15" s="1"/>
  <c r="BA185" i="3"/>
  <c r="R76" i="15" s="1"/>
  <c r="BK166" i="3"/>
  <c r="V87" i="15" s="1"/>
  <c r="AQ166" i="3"/>
  <c r="N87" i="15" s="1"/>
  <c r="BD166" i="3"/>
  <c r="AT166" i="3"/>
  <c r="AF10" i="3"/>
  <c r="T135" i="15"/>
  <c r="P135" i="15"/>
  <c r="L135" i="15"/>
  <c r="H135" i="15"/>
  <c r="BW69" i="3"/>
  <c r="BU69" i="3"/>
  <c r="BS69" i="3"/>
  <c r="U135" i="15" s="1"/>
  <c r="BR69" i="3"/>
  <c r="Q102" i="15" s="1"/>
  <c r="BQ69" i="3"/>
  <c r="Q135" i="15" s="1"/>
  <c r="BP69" i="3"/>
  <c r="M102" i="15" s="1"/>
  <c r="BO69" i="3"/>
  <c r="M135" i="15" s="1"/>
  <c r="BN69" i="3"/>
  <c r="I102" i="15" s="1"/>
  <c r="BM69" i="3"/>
  <c r="I135" i="15" s="1"/>
  <c r="BJ69" i="3"/>
  <c r="V135" i="15" s="1"/>
  <c r="BH69" i="3"/>
  <c r="AZ69" i="3"/>
  <c r="R135" i="15" s="1"/>
  <c r="AY69" i="3"/>
  <c r="P102" i="15" s="1"/>
  <c r="AX69" i="3"/>
  <c r="AP69" i="3"/>
  <c r="N135" i="15" s="1"/>
  <c r="AO69" i="3"/>
  <c r="L102" i="15" s="1"/>
  <c r="AN69" i="3"/>
  <c r="AF69" i="3"/>
  <c r="J135" i="15" s="1"/>
  <c r="AE69" i="3"/>
  <c r="H102" i="15" s="1"/>
  <c r="AD69" i="3"/>
  <c r="V69" i="3"/>
  <c r="BV69" i="3" s="1"/>
  <c r="L69" i="3"/>
  <c r="BU68" i="3"/>
  <c r="BT68" i="3"/>
  <c r="BS68" i="3"/>
  <c r="BR68" i="3"/>
  <c r="BQ68" i="3"/>
  <c r="BP68" i="3"/>
  <c r="BO68" i="3"/>
  <c r="BI68" i="3"/>
  <c r="BH68" i="3"/>
  <c r="AY68" i="3"/>
  <c r="AX68" i="3"/>
  <c r="AO68" i="3"/>
  <c r="AN68" i="3"/>
  <c r="AP68" i="3"/>
  <c r="V68" i="3"/>
  <c r="BD68" i="3" s="1"/>
  <c r="W68" i="3"/>
  <c r="AA68" i="3" s="1"/>
  <c r="W69" i="3" l="1"/>
  <c r="BW166" i="3"/>
  <c r="BN166" i="3"/>
  <c r="I87" i="15" s="1"/>
  <c r="H87" i="15"/>
  <c r="AO185" i="3"/>
  <c r="BW185" i="3"/>
  <c r="BN185" i="3"/>
  <c r="I76" i="15" s="1"/>
  <c r="BU186" i="3"/>
  <c r="BM186" i="3"/>
  <c r="BQ186" i="3"/>
  <c r="AX186" i="3"/>
  <c r="BM68" i="3"/>
  <c r="AD68" i="3"/>
  <c r="AF68" i="3"/>
  <c r="BD69" i="3"/>
  <c r="AT69" i="3"/>
  <c r="BK68" i="3"/>
  <c r="BA68" i="3"/>
  <c r="AG68" i="3"/>
  <c r="AQ68" i="3"/>
  <c r="N101" i="15" s="1"/>
  <c r="AT68" i="3"/>
  <c r="BJ68" i="3"/>
  <c r="Z69" i="3"/>
  <c r="AJ68" i="3"/>
  <c r="AZ68" i="3"/>
  <c r="BV68" i="3"/>
  <c r="Z68" i="3"/>
  <c r="AJ69" i="3"/>
  <c r="BA69" i="3" l="1"/>
  <c r="R102" i="15" s="1"/>
  <c r="BE69" i="3"/>
  <c r="BT69" i="3" s="1"/>
  <c r="U102" i="15" s="1"/>
  <c r="BK69" i="3"/>
  <c r="V102" i="15" s="1"/>
  <c r="AQ69" i="3"/>
  <c r="N102" i="15" s="1"/>
  <c r="AG69" i="3"/>
  <c r="J102" i="15" s="1"/>
  <c r="BM185" i="3"/>
  <c r="AF185" i="3"/>
  <c r="AD185" i="3"/>
  <c r="AZ185" i="3"/>
  <c r="AP185" i="3"/>
  <c r="BJ185" i="3"/>
  <c r="BW68" i="3"/>
  <c r="BN68" i="3"/>
  <c r="AE68" i="3"/>
  <c r="AF78" i="3"/>
  <c r="J180" i="15" s="1"/>
  <c r="BI69" i="3" l="1"/>
  <c r="T102" i="15" s="1"/>
  <c r="W74" i="3"/>
  <c r="W67" i="3"/>
  <c r="L148" i="3" l="1"/>
  <c r="AA148" i="3" s="1"/>
  <c r="L143" i="3" l="1"/>
  <c r="L142" i="3"/>
  <c r="L99" i="3"/>
  <c r="L309" i="3" l="1"/>
  <c r="L311" i="3" s="1"/>
  <c r="AA99" i="3"/>
  <c r="AA123" i="3"/>
  <c r="L137" i="3"/>
  <c r="AA137" i="3" s="1"/>
  <c r="L103" i="3"/>
  <c r="AA103" i="3" l="1"/>
  <c r="W105" i="3"/>
  <c r="AA105" i="3" s="1"/>
  <c r="BW189" i="3"/>
  <c r="BU189" i="3"/>
  <c r="BT189" i="3"/>
  <c r="U26" i="15" s="1"/>
  <c r="BS189" i="3"/>
  <c r="BR189" i="3"/>
  <c r="Q26" i="15" s="1"/>
  <c r="BQ189" i="3"/>
  <c r="BP189" i="3"/>
  <c r="M26" i="15" s="1"/>
  <c r="BO189" i="3"/>
  <c r="BN189" i="3"/>
  <c r="I26" i="15" s="1"/>
  <c r="BI189" i="3"/>
  <c r="T26" i="15" s="1"/>
  <c r="BH189" i="3"/>
  <c r="AY189" i="3"/>
  <c r="P26" i="15" s="1"/>
  <c r="AX189" i="3"/>
  <c r="AO189" i="3"/>
  <c r="L26" i="15" s="1"/>
  <c r="AN189" i="3"/>
  <c r="AJ189" i="3"/>
  <c r="AE189" i="3"/>
  <c r="H26" i="15" s="1"/>
  <c r="AF189" i="3"/>
  <c r="V189" i="3"/>
  <c r="AT189" i="3" s="1"/>
  <c r="W189" i="3" l="1"/>
  <c r="AG189" i="3" s="1"/>
  <c r="J26" i="15" s="1"/>
  <c r="BD189" i="3"/>
  <c r="BV189" i="3"/>
  <c r="Z189" i="3"/>
  <c r="AP189" i="3"/>
  <c r="BJ189" i="3"/>
  <c r="BM189" i="3"/>
  <c r="AZ189" i="3"/>
  <c r="AD189" i="3"/>
  <c r="BK189" i="3" l="1"/>
  <c r="V26" i="15" s="1"/>
  <c r="BA189" i="3"/>
  <c r="R26" i="15" s="1"/>
  <c r="AQ189" i="3"/>
  <c r="N26" i="15" s="1"/>
  <c r="W52" i="3" l="1"/>
  <c r="H79" i="15" l="1"/>
  <c r="H81" i="15"/>
  <c r="H80" i="15"/>
  <c r="H21" i="15"/>
  <c r="H17" i="15"/>
  <c r="AE28" i="3"/>
  <c r="BM183" i="3" l="1"/>
  <c r="AD183" i="3"/>
  <c r="BM181" i="3"/>
  <c r="BI180" i="3"/>
  <c r="AO180" i="3"/>
  <c r="AN180" i="3"/>
  <c r="AD181" i="3"/>
  <c r="AG180" i="3"/>
  <c r="AE180" i="3"/>
  <c r="BN141" i="3"/>
  <c r="BS11" i="3"/>
  <c r="BS10" i="3"/>
  <c r="BQ11" i="3"/>
  <c r="BQ10" i="3"/>
  <c r="BO11" i="3"/>
  <c r="BO10" i="3"/>
  <c r="BM11" i="3"/>
  <c r="BM10" i="3"/>
  <c r="AF11" i="3"/>
  <c r="AD10" i="3"/>
  <c r="AD11" i="3"/>
  <c r="AD9" i="3" l="1"/>
  <c r="AF9" i="3"/>
  <c r="AG54" i="3" l="1"/>
  <c r="AF58" i="3"/>
  <c r="AP58" i="3"/>
  <c r="H118" i="15"/>
  <c r="BT52" i="3"/>
  <c r="U97" i="15" s="1"/>
  <c r="BR52" i="3"/>
  <c r="Q97" i="15" s="1"/>
  <c r="BP52" i="3"/>
  <c r="M97" i="15" s="1"/>
  <c r="BN52" i="3"/>
  <c r="I97" i="15" s="1"/>
  <c r="BI52" i="3"/>
  <c r="T97" i="15" s="1"/>
  <c r="AY52" i="3"/>
  <c r="P97" i="15" s="1"/>
  <c r="AY51" i="3"/>
  <c r="AO52" i="3"/>
  <c r="L97" i="15" s="1"/>
  <c r="BT54" i="3"/>
  <c r="BR54" i="3"/>
  <c r="BP54" i="3"/>
  <c r="BK54" i="3"/>
  <c r="BI54" i="3"/>
  <c r="BA54" i="3"/>
  <c r="AY54" i="3"/>
  <c r="AQ54" i="3"/>
  <c r="AO54" i="3"/>
  <c r="BN54" i="3"/>
  <c r="AE54" i="3"/>
  <c r="AE55" i="3"/>
  <c r="AD63" i="3"/>
  <c r="AD47" i="3"/>
  <c r="AD176" i="3" l="1"/>
  <c r="BW54" i="3" l="1"/>
  <c r="AE52" i="3"/>
  <c r="H97" i="15" s="1"/>
  <c r="H32" i="15" l="1"/>
  <c r="AD180" i="3" l="1"/>
  <c r="H38" i="15" l="1"/>
  <c r="W36" i="3"/>
  <c r="AA36" i="3" s="1"/>
  <c r="W28" i="3"/>
  <c r="W27" i="3"/>
  <c r="W23" i="3"/>
  <c r="W20" i="3"/>
  <c r="W18" i="3"/>
  <c r="W35" i="3"/>
  <c r="W34" i="3"/>
  <c r="W30" i="3"/>
  <c r="W26" i="3"/>
  <c r="W25" i="3"/>
  <c r="W22" i="3"/>
  <c r="W17" i="3"/>
  <c r="W16" i="3"/>
  <c r="W15" i="3"/>
  <c r="AA15" i="3" s="1"/>
  <c r="H37" i="15" s="1"/>
  <c r="W19" i="3"/>
  <c r="W21" i="3"/>
  <c r="W24" i="3"/>
  <c r="W29" i="3"/>
  <c r="W31" i="3"/>
  <c r="W32" i="3"/>
  <c r="AG32" i="3" s="1"/>
  <c r="W33" i="3"/>
  <c r="H40" i="15"/>
  <c r="H39" i="15"/>
  <c r="AU18" i="3" l="1"/>
  <c r="AK18" i="3"/>
  <c r="AI18" i="3" s="1"/>
  <c r="BE18" i="3"/>
  <c r="AU17" i="3"/>
  <c r="AS17" i="3" s="1"/>
  <c r="AK17" i="3"/>
  <c r="AI17" i="3" s="1"/>
  <c r="BE17" i="3"/>
  <c r="BC17" i="3" s="1"/>
  <c r="BC20" i="3"/>
  <c r="AS20" i="3"/>
  <c r="AI20" i="3"/>
  <c r="AU31" i="3"/>
  <c r="AS31" i="3" s="1"/>
  <c r="AI31" i="3"/>
  <c r="BE31" i="3"/>
  <c r="BC31" i="3" s="1"/>
  <c r="AK23" i="3"/>
  <c r="AI23" i="3" s="1"/>
  <c r="BE23" i="3"/>
  <c r="BC23" i="3" s="1"/>
  <c r="AU23" i="3"/>
  <c r="AS23" i="3" s="1"/>
  <c r="BE29" i="3"/>
  <c r="BC29" i="3" s="1"/>
  <c r="AU29" i="3"/>
  <c r="AS29" i="3" s="1"/>
  <c r="AI29" i="3"/>
  <c r="BE25" i="3"/>
  <c r="BC25" i="3" s="1"/>
  <c r="AU25" i="3"/>
  <c r="AS25" i="3" s="1"/>
  <c r="AK25" i="3"/>
  <c r="AI25" i="3" s="1"/>
  <c r="BE28" i="3"/>
  <c r="BC28" i="3" s="1"/>
  <c r="AU28" i="3"/>
  <c r="AS28" i="3" s="1"/>
  <c r="AI28" i="3"/>
  <c r="BC19" i="3"/>
  <c r="AI19" i="3"/>
  <c r="H247" i="15"/>
  <c r="H248" i="15" s="1"/>
  <c r="H245" i="15"/>
  <c r="H246" i="15" s="1"/>
  <c r="AY139" i="3" l="1"/>
  <c r="AE139" i="3"/>
  <c r="H18" i="15" s="1"/>
  <c r="T109" i="15" l="1"/>
  <c r="P109" i="15"/>
  <c r="L109" i="15"/>
  <c r="H109" i="15"/>
  <c r="F109" i="15"/>
  <c r="D109" i="15"/>
  <c r="BU112" i="3" l="1"/>
  <c r="BU183" i="3" l="1"/>
  <c r="U183" i="3"/>
  <c r="M183" i="3"/>
  <c r="M181" i="3"/>
  <c r="U181" i="3" s="1"/>
  <c r="AP183" i="3" l="1"/>
  <c r="AZ183" i="3"/>
  <c r="AF183" i="3"/>
  <c r="BJ183" i="3"/>
  <c r="AN183" i="3"/>
  <c r="BO183" i="3"/>
  <c r="BQ183" i="3"/>
  <c r="AX183" i="3"/>
  <c r="BU181" i="3"/>
  <c r="AP181" i="3"/>
  <c r="BJ181" i="3"/>
  <c r="AF181" i="3"/>
  <c r="AZ181" i="3"/>
  <c r="BS183" i="3"/>
  <c r="BH183" i="3"/>
  <c r="BS181" i="3" l="1"/>
  <c r="BH181" i="3"/>
  <c r="AN181" i="3"/>
  <c r="BO181" i="3"/>
  <c r="BD152" i="3"/>
  <c r="AT152" i="3"/>
  <c r="AJ152" i="3"/>
  <c r="Z152" i="3"/>
  <c r="V152" i="3"/>
  <c r="BQ181" i="3" l="1"/>
  <c r="AX181" i="3"/>
  <c r="T79" i="15"/>
  <c r="BR150" i="22" l="1"/>
  <c r="BO150" i="22"/>
  <c r="BN150" i="22"/>
  <c r="BM150" i="22"/>
  <c r="BL150" i="22"/>
  <c r="BK150" i="22"/>
  <c r="BJ150" i="22"/>
  <c r="BH150" i="22"/>
  <c r="BF150" i="22"/>
  <c r="BE150" i="22"/>
  <c r="BD150" i="22"/>
  <c r="AW150" i="22"/>
  <c r="AV150" i="22"/>
  <c r="AU150" i="22"/>
  <c r="AN150" i="22"/>
  <c r="AM150" i="22"/>
  <c r="AL150" i="22"/>
  <c r="AE150" i="22"/>
  <c r="AC150" i="22"/>
  <c r="V150" i="22"/>
  <c r="BG150" i="22" s="1"/>
  <c r="U150" i="22"/>
  <c r="BS150" i="22" s="1"/>
  <c r="BR149" i="22"/>
  <c r="BO149" i="22"/>
  <c r="BN149" i="22"/>
  <c r="BM149" i="22"/>
  <c r="BL149" i="22"/>
  <c r="BK149" i="22"/>
  <c r="BJ149" i="22"/>
  <c r="BH149" i="22"/>
  <c r="BF149" i="22"/>
  <c r="BE149" i="22"/>
  <c r="BD149" i="22"/>
  <c r="AW149" i="22"/>
  <c r="AV149" i="22"/>
  <c r="AU149" i="22"/>
  <c r="AN149" i="22"/>
  <c r="AM149" i="22"/>
  <c r="AL149" i="22"/>
  <c r="AE149" i="22"/>
  <c r="AC149" i="22"/>
  <c r="V149" i="22"/>
  <c r="BG149" i="22" s="1"/>
  <c r="U149" i="22"/>
  <c r="BS149" i="22" s="1"/>
  <c r="BR148" i="22"/>
  <c r="BO148" i="22"/>
  <c r="BN148" i="22"/>
  <c r="BM148" i="22"/>
  <c r="BL148" i="22"/>
  <c r="BK148" i="22"/>
  <c r="BJ148" i="22"/>
  <c r="BH148" i="22"/>
  <c r="BF148" i="22"/>
  <c r="BE148" i="22"/>
  <c r="BD148" i="22"/>
  <c r="AW148" i="22"/>
  <c r="AV148" i="22"/>
  <c r="AU148" i="22"/>
  <c r="AN148" i="22"/>
  <c r="AM148" i="22"/>
  <c r="AL148" i="22"/>
  <c r="AE148" i="22"/>
  <c r="AC148" i="22"/>
  <c r="V148" i="22"/>
  <c r="AX148" i="22" s="1"/>
  <c r="U148" i="22"/>
  <c r="BS148" i="22" s="1"/>
  <c r="BT147" i="22"/>
  <c r="BR147" i="22"/>
  <c r="BT146" i="22"/>
  <c r="BR146" i="22"/>
  <c r="BO146" i="22"/>
  <c r="BN146" i="22"/>
  <c r="BM146" i="22"/>
  <c r="BL146" i="22"/>
  <c r="BK146" i="22"/>
  <c r="BJ146" i="22"/>
  <c r="BI146" i="22"/>
  <c r="BH146" i="22"/>
  <c r="BF146" i="22"/>
  <c r="BE146" i="22"/>
  <c r="BD146" i="22"/>
  <c r="AW146" i="22"/>
  <c r="AV146" i="22"/>
  <c r="AU146" i="22"/>
  <c r="AN146" i="22"/>
  <c r="AM146" i="22"/>
  <c r="AL146" i="22"/>
  <c r="AE146" i="22"/>
  <c r="AD146" i="22"/>
  <c r="AC146" i="22"/>
  <c r="V146" i="22"/>
  <c r="AO146" i="22" s="1"/>
  <c r="U146" i="22"/>
  <c r="BS146" i="22" s="1"/>
  <c r="BT145" i="22"/>
  <c r="BR145" i="22"/>
  <c r="BT144" i="22"/>
  <c r="BR144" i="22"/>
  <c r="BO144" i="22"/>
  <c r="BN144" i="22"/>
  <c r="BM144" i="22"/>
  <c r="BL144" i="22"/>
  <c r="BK144" i="22"/>
  <c r="BJ144" i="22"/>
  <c r="BI144" i="22"/>
  <c r="BH144" i="22"/>
  <c r="BF144" i="22"/>
  <c r="BE144" i="22"/>
  <c r="BD144" i="22"/>
  <c r="AW144" i="22"/>
  <c r="AV144" i="22"/>
  <c r="AU144" i="22"/>
  <c r="AO144" i="22"/>
  <c r="AN144" i="22"/>
  <c r="AM144" i="22"/>
  <c r="AL144" i="22"/>
  <c r="AF144" i="22"/>
  <c r="AE144" i="22"/>
  <c r="AD144" i="22"/>
  <c r="AC144" i="22"/>
  <c r="V144" i="22"/>
  <c r="AX144" i="22" s="1"/>
  <c r="U144" i="22"/>
  <c r="BS144" i="22" s="1"/>
  <c r="BT143" i="22"/>
  <c r="BR143" i="22"/>
  <c r="BO143" i="22"/>
  <c r="BN143" i="22"/>
  <c r="BM143" i="22"/>
  <c r="BL143" i="22"/>
  <c r="BK143" i="22"/>
  <c r="BJ143" i="22"/>
  <c r="BI143" i="22"/>
  <c r="BH143" i="22"/>
  <c r="BF143" i="22"/>
  <c r="BE143" i="22"/>
  <c r="BD143" i="22"/>
  <c r="AW143" i="22"/>
  <c r="AV143" i="22"/>
  <c r="AU143" i="22"/>
  <c r="AN143" i="22"/>
  <c r="AM143" i="22"/>
  <c r="AL143" i="22"/>
  <c r="AE143" i="22"/>
  <c r="AD143" i="22"/>
  <c r="AC143" i="22"/>
  <c r="V143" i="22"/>
  <c r="BG143" i="22" s="1"/>
  <c r="U143" i="22"/>
  <c r="BS143" i="22" s="1"/>
  <c r="BT142" i="22"/>
  <c r="BR142" i="22"/>
  <c r="BO142" i="22"/>
  <c r="BN142" i="22"/>
  <c r="BM142" i="22"/>
  <c r="BL142" i="22"/>
  <c r="BK142" i="22"/>
  <c r="BJ142" i="22"/>
  <c r="BI142" i="22"/>
  <c r="BH142" i="22"/>
  <c r="BF142" i="22"/>
  <c r="BE142" i="22"/>
  <c r="BD142" i="22"/>
  <c r="AW142" i="22"/>
  <c r="AV142" i="22"/>
  <c r="AU142" i="22"/>
  <c r="AN142" i="22"/>
  <c r="AM142" i="22"/>
  <c r="AL142" i="22"/>
  <c r="AE142" i="22"/>
  <c r="AD142" i="22"/>
  <c r="AC142" i="22"/>
  <c r="V142" i="22"/>
  <c r="BG142" i="22" s="1"/>
  <c r="U142" i="22"/>
  <c r="BS142" i="22" s="1"/>
  <c r="BT141" i="22"/>
  <c r="BR141" i="22"/>
  <c r="BO141" i="22"/>
  <c r="BN141" i="22"/>
  <c r="BM141" i="22"/>
  <c r="BL141" i="22"/>
  <c r="BK141" i="22"/>
  <c r="BJ141" i="22"/>
  <c r="BI141" i="22"/>
  <c r="BH141" i="22"/>
  <c r="BF141" i="22"/>
  <c r="BE141" i="22"/>
  <c r="BD141" i="22"/>
  <c r="AW141" i="22"/>
  <c r="AV141" i="22"/>
  <c r="AU141" i="22"/>
  <c r="AN141" i="22"/>
  <c r="AM141" i="22"/>
  <c r="AL141" i="22"/>
  <c r="AE141" i="22"/>
  <c r="AD141" i="22"/>
  <c r="AC141" i="22"/>
  <c r="V141" i="22"/>
  <c r="BG141" i="22" s="1"/>
  <c r="U141" i="22"/>
  <c r="BS141" i="22" s="1"/>
  <c r="BT140" i="22"/>
  <c r="BR140" i="22"/>
  <c r="BO140" i="22"/>
  <c r="BN140" i="22"/>
  <c r="BM140" i="22"/>
  <c r="BL140" i="22"/>
  <c r="BK140" i="22"/>
  <c r="BJ140" i="22"/>
  <c r="BI140" i="22"/>
  <c r="BH140" i="22"/>
  <c r="BF140" i="22"/>
  <c r="BE140" i="22"/>
  <c r="BD140" i="22"/>
  <c r="AW140" i="22"/>
  <c r="AV140" i="22"/>
  <c r="AU140" i="22"/>
  <c r="AN140" i="22"/>
  <c r="AM140" i="22"/>
  <c r="AL140" i="22"/>
  <c r="AE140" i="22"/>
  <c r="AD140" i="22"/>
  <c r="AC140" i="22"/>
  <c r="V140" i="22"/>
  <c r="BG140" i="22" s="1"/>
  <c r="U140" i="22"/>
  <c r="BS140" i="22" s="1"/>
  <c r="BT139" i="22"/>
  <c r="BR139" i="22"/>
  <c r="BO139" i="22"/>
  <c r="BN139" i="22"/>
  <c r="BM139" i="22"/>
  <c r="BL139" i="22"/>
  <c r="BK139" i="22"/>
  <c r="BJ139" i="22"/>
  <c r="BI139" i="22"/>
  <c r="BH139" i="22"/>
  <c r="BF139" i="22"/>
  <c r="BE139" i="22"/>
  <c r="BD139" i="22"/>
  <c r="AW139" i="22"/>
  <c r="AV139" i="22"/>
  <c r="AU139" i="22"/>
  <c r="AN139" i="22"/>
  <c r="AM139" i="22"/>
  <c r="AL139" i="22"/>
  <c r="AE139" i="22"/>
  <c r="AD139" i="22"/>
  <c r="AC139" i="22"/>
  <c r="V139" i="22"/>
  <c r="AO139" i="22" s="1"/>
  <c r="U139" i="22"/>
  <c r="BS139" i="22" s="1"/>
  <c r="BT138" i="22"/>
  <c r="BR138" i="22"/>
  <c r="BO138" i="22"/>
  <c r="BN138" i="22"/>
  <c r="BM138" i="22"/>
  <c r="BL138" i="22"/>
  <c r="BK138" i="22"/>
  <c r="BJ138" i="22"/>
  <c r="BI138" i="22"/>
  <c r="BH138" i="22"/>
  <c r="BF138" i="22"/>
  <c r="BE138" i="22"/>
  <c r="BD138" i="22"/>
  <c r="AW138" i="22"/>
  <c r="AV138" i="22"/>
  <c r="AU138" i="22"/>
  <c r="AN138" i="22"/>
  <c r="AM138" i="22"/>
  <c r="AL138" i="22"/>
  <c r="AE138" i="22"/>
  <c r="AD138" i="22"/>
  <c r="AC138" i="22"/>
  <c r="V138" i="22"/>
  <c r="BG138" i="22" s="1"/>
  <c r="U138" i="22"/>
  <c r="BS138" i="22" s="1"/>
  <c r="BT137" i="22"/>
  <c r="BR137" i="22"/>
  <c r="BO137" i="22"/>
  <c r="BN137" i="22"/>
  <c r="BM137" i="22"/>
  <c r="BL137" i="22"/>
  <c r="BK137" i="22"/>
  <c r="BJ137" i="22"/>
  <c r="BI137" i="22"/>
  <c r="BH137" i="22"/>
  <c r="BF137" i="22"/>
  <c r="BE137" i="22"/>
  <c r="BD137" i="22"/>
  <c r="AW137" i="22"/>
  <c r="AV137" i="22"/>
  <c r="AU137" i="22"/>
  <c r="AN137" i="22"/>
  <c r="AM137" i="22"/>
  <c r="AL137" i="22"/>
  <c r="AE137" i="22"/>
  <c r="AD137" i="22"/>
  <c r="AC137" i="22"/>
  <c r="V137" i="22"/>
  <c r="BG137" i="22" s="1"/>
  <c r="U137" i="22"/>
  <c r="BS137" i="22" s="1"/>
  <c r="BT136" i="22"/>
  <c r="BR136" i="22"/>
  <c r="BO136" i="22"/>
  <c r="BN136" i="22"/>
  <c r="BM136" i="22"/>
  <c r="BL136" i="22"/>
  <c r="BK136" i="22"/>
  <c r="BJ136" i="22"/>
  <c r="BI136" i="22"/>
  <c r="BH136" i="22"/>
  <c r="BF136" i="22"/>
  <c r="BE136" i="22"/>
  <c r="BD136" i="22"/>
  <c r="AW136" i="22"/>
  <c r="AV136" i="22"/>
  <c r="AU136" i="22"/>
  <c r="AN136" i="22"/>
  <c r="AM136" i="22"/>
  <c r="AL136" i="22"/>
  <c r="AE136" i="22"/>
  <c r="AD136" i="22"/>
  <c r="AC136" i="22"/>
  <c r="V136" i="22"/>
  <c r="BG136" i="22" s="1"/>
  <c r="U136" i="22"/>
  <c r="BS136" i="22" s="1"/>
  <c r="BT135" i="22"/>
  <c r="BR135" i="22"/>
  <c r="BO135" i="22"/>
  <c r="BN135" i="22"/>
  <c r="BM135" i="22"/>
  <c r="BL135" i="22"/>
  <c r="BK135" i="22"/>
  <c r="BJ135" i="22"/>
  <c r="BI135" i="22"/>
  <c r="BH135" i="22"/>
  <c r="BF135" i="22"/>
  <c r="BE135" i="22"/>
  <c r="BD135" i="22"/>
  <c r="AW135" i="22"/>
  <c r="AV135" i="22"/>
  <c r="AU135" i="22"/>
  <c r="AN135" i="22"/>
  <c r="AM135" i="22"/>
  <c r="AL135" i="22"/>
  <c r="AE135" i="22"/>
  <c r="AD135" i="22"/>
  <c r="AC135" i="22"/>
  <c r="V135" i="22"/>
  <c r="BG135" i="22" s="1"/>
  <c r="U135" i="22"/>
  <c r="BS135" i="22" s="1"/>
  <c r="BT134" i="22"/>
  <c r="BR134" i="22"/>
  <c r="BO134" i="22"/>
  <c r="BN134" i="22"/>
  <c r="BM134" i="22"/>
  <c r="BL134" i="22"/>
  <c r="BK134" i="22"/>
  <c r="BJ134" i="22"/>
  <c r="BI134" i="22"/>
  <c r="BH134" i="22"/>
  <c r="BF134" i="22"/>
  <c r="BE134" i="22"/>
  <c r="BD134" i="22"/>
  <c r="AW134" i="22"/>
  <c r="AV134" i="22"/>
  <c r="AU134" i="22"/>
  <c r="AN134" i="22"/>
  <c r="AM134" i="22"/>
  <c r="AL134" i="22"/>
  <c r="AE134" i="22"/>
  <c r="AD134" i="22"/>
  <c r="AC134" i="22"/>
  <c r="V134" i="22"/>
  <c r="BG134" i="22" s="1"/>
  <c r="U134" i="22"/>
  <c r="BS134" i="22" s="1"/>
  <c r="BR133" i="22"/>
  <c r="BO133" i="22"/>
  <c r="BN133" i="22"/>
  <c r="BM133" i="22"/>
  <c r="BL133" i="22"/>
  <c r="BK133" i="22"/>
  <c r="BJ133" i="22"/>
  <c r="BH133" i="22"/>
  <c r="BF133" i="22"/>
  <c r="BE133" i="22"/>
  <c r="BD133" i="22"/>
  <c r="AW133" i="22"/>
  <c r="AV133" i="22"/>
  <c r="AU133" i="22"/>
  <c r="AN133" i="22"/>
  <c r="AM133" i="22"/>
  <c r="AL133" i="22"/>
  <c r="AE133" i="22"/>
  <c r="AC133" i="22"/>
  <c r="V133" i="22"/>
  <c r="BG133" i="22" s="1"/>
  <c r="U133" i="22"/>
  <c r="BS133" i="22" s="1"/>
  <c r="BT132" i="22"/>
  <c r="BR132" i="22"/>
  <c r="BO132" i="22"/>
  <c r="BN132" i="22"/>
  <c r="BM132" i="22"/>
  <c r="BL132" i="22"/>
  <c r="BK132" i="22"/>
  <c r="BJ132" i="22"/>
  <c r="BI132" i="22"/>
  <c r="BH132" i="22"/>
  <c r="BF132" i="22"/>
  <c r="BE132" i="22"/>
  <c r="BD132" i="22"/>
  <c r="AW132" i="22"/>
  <c r="AV132" i="22"/>
  <c r="AU132" i="22"/>
  <c r="AN132" i="22"/>
  <c r="AM132" i="22"/>
  <c r="AL132" i="22"/>
  <c r="AE132" i="22"/>
  <c r="AD132" i="22"/>
  <c r="AC132" i="22"/>
  <c r="V132" i="22"/>
  <c r="BG132" i="22" s="1"/>
  <c r="U132" i="22"/>
  <c r="BS132" i="22" s="1"/>
  <c r="BT131" i="22"/>
  <c r="BR131" i="22"/>
  <c r="BO131" i="22"/>
  <c r="BN131" i="22"/>
  <c r="BM131" i="22"/>
  <c r="BL131" i="22"/>
  <c r="BK131" i="22"/>
  <c r="BJ131" i="22"/>
  <c r="BI131" i="22"/>
  <c r="BH131" i="22"/>
  <c r="BF131" i="22"/>
  <c r="BE131" i="22"/>
  <c r="BD131" i="22"/>
  <c r="AW131" i="22"/>
  <c r="AV131" i="22"/>
  <c r="AU131" i="22"/>
  <c r="AN131" i="22"/>
  <c r="AM131" i="22"/>
  <c r="AL131" i="22"/>
  <c r="AE131" i="22"/>
  <c r="AD131" i="22"/>
  <c r="AC131" i="22"/>
  <c r="V131" i="22"/>
  <c r="BG131" i="22" s="1"/>
  <c r="U131" i="22"/>
  <c r="BS131" i="22" s="1"/>
  <c r="BR130" i="22"/>
  <c r="BO130" i="22"/>
  <c r="BN130" i="22"/>
  <c r="BM130" i="22"/>
  <c r="BL130" i="22"/>
  <c r="BK130" i="22"/>
  <c r="BJ130" i="22"/>
  <c r="BH130" i="22"/>
  <c r="BF130" i="22"/>
  <c r="BE130" i="22"/>
  <c r="BD130" i="22"/>
  <c r="AW130" i="22"/>
  <c r="AV130" i="22"/>
  <c r="AU130" i="22"/>
  <c r="AN130" i="22"/>
  <c r="AM130" i="22"/>
  <c r="AL130" i="22"/>
  <c r="AE130" i="22"/>
  <c r="AC130" i="22"/>
  <c r="V130" i="22"/>
  <c r="BG130" i="22" s="1"/>
  <c r="U130" i="22"/>
  <c r="BS130" i="22" s="1"/>
  <c r="BT129" i="22"/>
  <c r="BR129" i="22"/>
  <c r="BO129" i="22"/>
  <c r="BN129" i="22"/>
  <c r="BM129" i="22"/>
  <c r="BL129" i="22"/>
  <c r="BK129" i="22"/>
  <c r="BJ129" i="22"/>
  <c r="BI129" i="22"/>
  <c r="BH129" i="22"/>
  <c r="BF129" i="22"/>
  <c r="BE129" i="22"/>
  <c r="BD129" i="22"/>
  <c r="AW129" i="22"/>
  <c r="AV129" i="22"/>
  <c r="AU129" i="22"/>
  <c r="AN129" i="22"/>
  <c r="AM129" i="22"/>
  <c r="AL129" i="22"/>
  <c r="AE129" i="22"/>
  <c r="AD129" i="22"/>
  <c r="AC129" i="22"/>
  <c r="V129" i="22"/>
  <c r="BG129" i="22" s="1"/>
  <c r="U129" i="22"/>
  <c r="BS129" i="22" s="1"/>
  <c r="BT128" i="22"/>
  <c r="BR128" i="22"/>
  <c r="BO128" i="22"/>
  <c r="BN128" i="22"/>
  <c r="BM128" i="22"/>
  <c r="BL128" i="22"/>
  <c r="BK128" i="22"/>
  <c r="BJ128" i="22"/>
  <c r="BI128" i="22"/>
  <c r="BH128" i="22"/>
  <c r="BF128" i="22"/>
  <c r="BE128" i="22"/>
  <c r="BD128" i="22"/>
  <c r="AW128" i="22"/>
  <c r="AV128" i="22"/>
  <c r="AU128" i="22"/>
  <c r="AN128" i="22"/>
  <c r="AM128" i="22"/>
  <c r="AL128" i="22"/>
  <c r="AE128" i="22"/>
  <c r="AD128" i="22"/>
  <c r="AC128" i="22"/>
  <c r="V128" i="22"/>
  <c r="BG128" i="22" s="1"/>
  <c r="U128" i="22"/>
  <c r="BS128" i="22" s="1"/>
  <c r="BT127" i="22"/>
  <c r="BR127" i="22"/>
  <c r="BO127" i="22"/>
  <c r="BN127" i="22"/>
  <c r="BM127" i="22"/>
  <c r="BL127" i="22"/>
  <c r="BK127" i="22"/>
  <c r="BJ127" i="22"/>
  <c r="BI127" i="22"/>
  <c r="BH127" i="22"/>
  <c r="BF127" i="22"/>
  <c r="BE127" i="22"/>
  <c r="BD127" i="22"/>
  <c r="AW127" i="22"/>
  <c r="AV127" i="22"/>
  <c r="AU127" i="22"/>
  <c r="AN127" i="22"/>
  <c r="AM127" i="22"/>
  <c r="AL127" i="22"/>
  <c r="AE127" i="22"/>
  <c r="AD127" i="22"/>
  <c r="AC127" i="22"/>
  <c r="V127" i="22"/>
  <c r="BG127" i="22" s="1"/>
  <c r="U127" i="22"/>
  <c r="BS127" i="22" s="1"/>
  <c r="BT126" i="22"/>
  <c r="BR126" i="22"/>
  <c r="BO126" i="22"/>
  <c r="BN126" i="22"/>
  <c r="BM126" i="22"/>
  <c r="BL126" i="22"/>
  <c r="BK126" i="22"/>
  <c r="BJ126" i="22"/>
  <c r="BI126" i="22"/>
  <c r="BH126" i="22"/>
  <c r="BF126" i="22"/>
  <c r="BE126" i="22"/>
  <c r="BD126" i="22"/>
  <c r="AW126" i="22"/>
  <c r="AV126" i="22"/>
  <c r="AU126" i="22"/>
  <c r="AN126" i="22"/>
  <c r="AM126" i="22"/>
  <c r="AL126" i="22"/>
  <c r="AE126" i="22"/>
  <c r="AD126" i="22"/>
  <c r="AC126" i="22"/>
  <c r="V126" i="22"/>
  <c r="BG126" i="22" s="1"/>
  <c r="U126" i="22"/>
  <c r="BS126" i="22" s="1"/>
  <c r="BR125" i="22"/>
  <c r="BO125" i="22"/>
  <c r="BN125" i="22"/>
  <c r="BM125" i="22"/>
  <c r="BL125" i="22"/>
  <c r="BK125" i="22"/>
  <c r="BJ125" i="22"/>
  <c r="BH125" i="22"/>
  <c r="BF125" i="22"/>
  <c r="BE125" i="22"/>
  <c r="BD125" i="22"/>
  <c r="AW125" i="22"/>
  <c r="AV125" i="22"/>
  <c r="AU125" i="22"/>
  <c r="AN125" i="22"/>
  <c r="AM125" i="22"/>
  <c r="AL125" i="22"/>
  <c r="AE125" i="22"/>
  <c r="AC125" i="22"/>
  <c r="V125" i="22"/>
  <c r="Z125" i="22" s="1"/>
  <c r="U125" i="22"/>
  <c r="BS125" i="22" s="1"/>
  <c r="BR124" i="22"/>
  <c r="BO124" i="22"/>
  <c r="BN124" i="22"/>
  <c r="BM124" i="22"/>
  <c r="BL124" i="22"/>
  <c r="BK124" i="22"/>
  <c r="BJ124" i="22"/>
  <c r="BH124" i="22"/>
  <c r="BF124" i="22"/>
  <c r="BE124" i="22"/>
  <c r="BD124" i="22"/>
  <c r="AW124" i="22"/>
  <c r="AV124" i="22"/>
  <c r="AU124" i="22"/>
  <c r="AN124" i="22"/>
  <c r="AM124" i="22"/>
  <c r="AL124" i="22"/>
  <c r="AE124" i="22"/>
  <c r="AC124" i="22"/>
  <c r="V124" i="22"/>
  <c r="BG124" i="22" s="1"/>
  <c r="U124" i="22"/>
  <c r="BS124" i="22" s="1"/>
  <c r="BT123" i="22"/>
  <c r="BR123" i="22"/>
  <c r="BO123" i="22"/>
  <c r="BN123" i="22"/>
  <c r="BM123" i="22"/>
  <c r="BL123" i="22"/>
  <c r="BK123" i="22"/>
  <c r="BJ123" i="22"/>
  <c r="BI123" i="22"/>
  <c r="BH123" i="22"/>
  <c r="BF123" i="22"/>
  <c r="BE123" i="22"/>
  <c r="BD123" i="22"/>
  <c r="AW123" i="22"/>
  <c r="AV123" i="22"/>
  <c r="AU123" i="22"/>
  <c r="AN123" i="22"/>
  <c r="AM123" i="22"/>
  <c r="AL123" i="22"/>
  <c r="AE123" i="22"/>
  <c r="AD123" i="22"/>
  <c r="AC123" i="22"/>
  <c r="V123" i="22"/>
  <c r="BG123" i="22" s="1"/>
  <c r="U123" i="22"/>
  <c r="BS123" i="22" s="1"/>
  <c r="BT122" i="22"/>
  <c r="BR122" i="22"/>
  <c r="BO122" i="22"/>
  <c r="BN122" i="22"/>
  <c r="BM122" i="22"/>
  <c r="BL122" i="22"/>
  <c r="BK122" i="22"/>
  <c r="BJ122" i="22"/>
  <c r="BI122" i="22"/>
  <c r="BH122" i="22"/>
  <c r="BF122" i="22"/>
  <c r="BE122" i="22"/>
  <c r="BD122" i="22"/>
  <c r="AW122" i="22"/>
  <c r="AV122" i="22"/>
  <c r="AU122" i="22"/>
  <c r="AN122" i="22"/>
  <c r="AM122" i="22"/>
  <c r="AL122" i="22"/>
  <c r="AF122" i="22"/>
  <c r="AE122" i="22"/>
  <c r="AD122" i="22"/>
  <c r="AC122" i="22"/>
  <c r="V122" i="22"/>
  <c r="BG122" i="22" s="1"/>
  <c r="U122" i="22"/>
  <c r="BS122" i="22" s="1"/>
  <c r="BT121" i="22"/>
  <c r="BR121" i="22"/>
  <c r="BO121" i="22"/>
  <c r="BN121" i="22"/>
  <c r="BM121" i="22"/>
  <c r="BL121" i="22"/>
  <c r="BK121" i="22"/>
  <c r="BJ121" i="22"/>
  <c r="BI121" i="22"/>
  <c r="BH121" i="22"/>
  <c r="BF121" i="22"/>
  <c r="BE121" i="22"/>
  <c r="BD121" i="22"/>
  <c r="AW121" i="22"/>
  <c r="AV121" i="22"/>
  <c r="AU121" i="22"/>
  <c r="AN121" i="22"/>
  <c r="AM121" i="22"/>
  <c r="AL121" i="22"/>
  <c r="AE121" i="22"/>
  <c r="AD121" i="22"/>
  <c r="AC121" i="22"/>
  <c r="V121" i="22"/>
  <c r="BG121" i="22" s="1"/>
  <c r="U121" i="22"/>
  <c r="BS121" i="22" s="1"/>
  <c r="BT120" i="22"/>
  <c r="BR120" i="22"/>
  <c r="BO120" i="22"/>
  <c r="BN120" i="22"/>
  <c r="BM120" i="22"/>
  <c r="BL120" i="22"/>
  <c r="BK120" i="22"/>
  <c r="BJ120" i="22"/>
  <c r="BI120" i="22"/>
  <c r="BH120" i="22"/>
  <c r="BF120" i="22"/>
  <c r="BE120" i="22"/>
  <c r="BD120" i="22"/>
  <c r="AW120" i="22"/>
  <c r="AV120" i="22"/>
  <c r="AU120" i="22"/>
  <c r="AN120" i="22"/>
  <c r="AM120" i="22"/>
  <c r="AL120" i="22"/>
  <c r="AE120" i="22"/>
  <c r="AD120" i="22"/>
  <c r="AC120" i="22"/>
  <c r="V120" i="22"/>
  <c r="BG120" i="22" s="1"/>
  <c r="U120" i="22"/>
  <c r="BS120" i="22" s="1"/>
  <c r="BT119" i="22"/>
  <c r="BR119" i="22"/>
  <c r="BO119" i="22"/>
  <c r="BN119" i="22"/>
  <c r="BM119" i="22"/>
  <c r="BL119" i="22"/>
  <c r="BK119" i="22"/>
  <c r="BJ119" i="22"/>
  <c r="BI119" i="22"/>
  <c r="BH119" i="22"/>
  <c r="BF119" i="22"/>
  <c r="BE119" i="22"/>
  <c r="BD119" i="22"/>
  <c r="AW119" i="22"/>
  <c r="AV119" i="22"/>
  <c r="AU119" i="22"/>
  <c r="AN119" i="22"/>
  <c r="AM119" i="22"/>
  <c r="AL119" i="22"/>
  <c r="AE119" i="22"/>
  <c r="AD119" i="22"/>
  <c r="AC119" i="22"/>
  <c r="V119" i="22"/>
  <c r="AO119" i="22" s="1"/>
  <c r="U119" i="22"/>
  <c r="BS119" i="22" s="1"/>
  <c r="BT118" i="22"/>
  <c r="BR118" i="22"/>
  <c r="BO118" i="22"/>
  <c r="BN118" i="22"/>
  <c r="BM118" i="22"/>
  <c r="BL118" i="22"/>
  <c r="BK118" i="22"/>
  <c r="BJ118" i="22"/>
  <c r="BI118" i="22"/>
  <c r="BH118" i="22"/>
  <c r="BF118" i="22"/>
  <c r="BE118" i="22"/>
  <c r="BD118" i="22"/>
  <c r="AW118" i="22"/>
  <c r="AV118" i="22"/>
  <c r="AU118" i="22"/>
  <c r="AN118" i="22"/>
  <c r="AM118" i="22"/>
  <c r="AL118" i="22"/>
  <c r="AE118" i="22"/>
  <c r="AD118" i="22"/>
  <c r="AC118" i="22"/>
  <c r="V118" i="22"/>
  <c r="AX118" i="22" s="1"/>
  <c r="U118" i="22"/>
  <c r="BS118" i="22" s="1"/>
  <c r="BT117" i="22"/>
  <c r="BR117" i="22"/>
  <c r="BO117" i="22"/>
  <c r="BN117" i="22"/>
  <c r="BM117" i="22"/>
  <c r="BL117" i="22"/>
  <c r="BK117" i="22"/>
  <c r="BJ117" i="22"/>
  <c r="BI117" i="22"/>
  <c r="BH117" i="22"/>
  <c r="BF117" i="22"/>
  <c r="BE117" i="22"/>
  <c r="BD117" i="22"/>
  <c r="AW117" i="22"/>
  <c r="AV117" i="22"/>
  <c r="AU117" i="22"/>
  <c r="AN117" i="22"/>
  <c r="AM117" i="22"/>
  <c r="AL117" i="22"/>
  <c r="AE117" i="22"/>
  <c r="AD117" i="22"/>
  <c r="AC117" i="22"/>
  <c r="V117" i="22"/>
  <c r="BG117" i="22" s="1"/>
  <c r="U117" i="22"/>
  <c r="BS117" i="22" s="1"/>
  <c r="BT116" i="22"/>
  <c r="BR116" i="22"/>
  <c r="BO116" i="22"/>
  <c r="BN116" i="22"/>
  <c r="BM116" i="22"/>
  <c r="BL116" i="22"/>
  <c r="BK116" i="22"/>
  <c r="BJ116" i="22"/>
  <c r="BI116" i="22"/>
  <c r="BH116" i="22"/>
  <c r="BF116" i="22"/>
  <c r="BE116" i="22"/>
  <c r="BD116" i="22"/>
  <c r="AW116" i="22"/>
  <c r="AV116" i="22"/>
  <c r="AU116" i="22"/>
  <c r="AN116" i="22"/>
  <c r="AM116" i="22"/>
  <c r="AL116" i="22"/>
  <c r="AE116" i="22"/>
  <c r="AD116" i="22"/>
  <c r="AC116" i="22"/>
  <c r="V116" i="22"/>
  <c r="BG116" i="22" s="1"/>
  <c r="U116" i="22"/>
  <c r="BS116" i="22" s="1"/>
  <c r="BT115" i="22"/>
  <c r="BR115" i="22"/>
  <c r="BO115" i="22"/>
  <c r="BN115" i="22"/>
  <c r="BM115" i="22"/>
  <c r="BL115" i="22"/>
  <c r="BK115" i="22"/>
  <c r="BJ115" i="22"/>
  <c r="BI115" i="22"/>
  <c r="BH115" i="22"/>
  <c r="BF115" i="22"/>
  <c r="BE115" i="22"/>
  <c r="BD115" i="22"/>
  <c r="AW115" i="22"/>
  <c r="AV115" i="22"/>
  <c r="AU115" i="22"/>
  <c r="AN115" i="22"/>
  <c r="AM115" i="22"/>
  <c r="AL115" i="22"/>
  <c r="AE115" i="22"/>
  <c r="AD115" i="22"/>
  <c r="AC115" i="22"/>
  <c r="V115" i="22"/>
  <c r="BG115" i="22" s="1"/>
  <c r="U115" i="22"/>
  <c r="BS115" i="22" s="1"/>
  <c r="BT114" i="22"/>
  <c r="BR114" i="22"/>
  <c r="BO114" i="22"/>
  <c r="BN114" i="22"/>
  <c r="BM114" i="22"/>
  <c r="BL114" i="22"/>
  <c r="BK114" i="22"/>
  <c r="BJ114" i="22"/>
  <c r="BI114" i="22"/>
  <c r="BH114" i="22"/>
  <c r="BF114" i="22"/>
  <c r="BE114" i="22"/>
  <c r="BD114" i="22"/>
  <c r="AW114" i="22"/>
  <c r="AV114" i="22"/>
  <c r="AU114" i="22"/>
  <c r="AN114" i="22"/>
  <c r="AM114" i="22"/>
  <c r="AL114" i="22"/>
  <c r="AE114" i="22"/>
  <c r="AD114" i="22"/>
  <c r="AC114" i="22"/>
  <c r="V114" i="22"/>
  <c r="BG114" i="22" s="1"/>
  <c r="U114" i="22"/>
  <c r="BS114" i="22" s="1"/>
  <c r="BT113" i="22"/>
  <c r="BR113" i="22"/>
  <c r="BO113" i="22"/>
  <c r="BN113" i="22"/>
  <c r="BM113" i="22"/>
  <c r="BL113" i="22"/>
  <c r="BK113" i="22"/>
  <c r="BJ113" i="22"/>
  <c r="BI113" i="22"/>
  <c r="BH113" i="22"/>
  <c r="BF113" i="22"/>
  <c r="BE113" i="22"/>
  <c r="BD113" i="22"/>
  <c r="AW113" i="22"/>
  <c r="AV113" i="22"/>
  <c r="AU113" i="22"/>
  <c r="AN113" i="22"/>
  <c r="AM113" i="22"/>
  <c r="AL113" i="22"/>
  <c r="AE113" i="22"/>
  <c r="AD113" i="22"/>
  <c r="AC113" i="22"/>
  <c r="V113" i="22"/>
  <c r="BG113" i="22" s="1"/>
  <c r="U113" i="22"/>
  <c r="BS113" i="22" s="1"/>
  <c r="BT112" i="22"/>
  <c r="BR112" i="22"/>
  <c r="BO112" i="22"/>
  <c r="BN112" i="22"/>
  <c r="BM112" i="22"/>
  <c r="BL112" i="22"/>
  <c r="BK112" i="22"/>
  <c r="BJ112" i="22"/>
  <c r="BI112" i="22"/>
  <c r="BH112" i="22"/>
  <c r="BF112" i="22"/>
  <c r="BE112" i="22"/>
  <c r="BD112" i="22"/>
  <c r="AW112" i="22"/>
  <c r="AV112" i="22"/>
  <c r="AU112" i="22"/>
  <c r="AN112" i="22"/>
  <c r="AM112" i="22"/>
  <c r="AL112" i="22"/>
  <c r="AE112" i="22"/>
  <c r="AD112" i="22"/>
  <c r="AC112" i="22"/>
  <c r="V112" i="22"/>
  <c r="BG112" i="22" s="1"/>
  <c r="U112" i="22"/>
  <c r="BS112" i="22" s="1"/>
  <c r="BT111" i="22"/>
  <c r="BR111" i="22"/>
  <c r="BO111" i="22"/>
  <c r="BN111" i="22"/>
  <c r="BM111" i="22"/>
  <c r="BL111" i="22"/>
  <c r="BK111" i="22"/>
  <c r="BJ111" i="22"/>
  <c r="BI111" i="22"/>
  <c r="BH111" i="22"/>
  <c r="BF111" i="22"/>
  <c r="BE111" i="22"/>
  <c r="BD111" i="22"/>
  <c r="AW111" i="22"/>
  <c r="AV111" i="22"/>
  <c r="AU111" i="22"/>
  <c r="AN111" i="22"/>
  <c r="AM111" i="22"/>
  <c r="AL111" i="22"/>
  <c r="AE111" i="22"/>
  <c r="AD111" i="22"/>
  <c r="AC111" i="22"/>
  <c r="V111" i="22"/>
  <c r="AO111" i="22" s="1"/>
  <c r="U111" i="22"/>
  <c r="BS111" i="22" s="1"/>
  <c r="BR110" i="22"/>
  <c r="BO110" i="22"/>
  <c r="BN110" i="22"/>
  <c r="BM110" i="22"/>
  <c r="BL110" i="22"/>
  <c r="BK110" i="22"/>
  <c r="BJ110" i="22"/>
  <c r="BH110" i="22"/>
  <c r="BF110" i="22"/>
  <c r="BE110" i="22"/>
  <c r="BD110" i="22"/>
  <c r="AW110" i="22"/>
  <c r="AV110" i="22"/>
  <c r="AU110" i="22"/>
  <c r="AN110" i="22"/>
  <c r="AM110" i="22"/>
  <c r="AL110" i="22"/>
  <c r="AE110" i="22"/>
  <c r="AC110" i="22"/>
  <c r="V110" i="22"/>
  <c r="Z110" i="22" s="1"/>
  <c r="BT110" i="22" s="1"/>
  <c r="U110" i="22"/>
  <c r="BS110" i="22" s="1"/>
  <c r="BT109" i="22"/>
  <c r="BR109" i="22"/>
  <c r="BO109" i="22"/>
  <c r="BN109" i="22"/>
  <c r="BM109" i="22"/>
  <c r="BL109" i="22"/>
  <c r="BK109" i="22"/>
  <c r="BJ109" i="22"/>
  <c r="BI109" i="22"/>
  <c r="BH109" i="22"/>
  <c r="BF109" i="22"/>
  <c r="BE109" i="22"/>
  <c r="BD109" i="22"/>
  <c r="AW109" i="22"/>
  <c r="AV109" i="22"/>
  <c r="AU109" i="22"/>
  <c r="AN109" i="22"/>
  <c r="AM109" i="22"/>
  <c r="AL109" i="22"/>
  <c r="AE109" i="22"/>
  <c r="AD109" i="22"/>
  <c r="AC109" i="22"/>
  <c r="V109" i="22"/>
  <c r="BG109" i="22" s="1"/>
  <c r="U109" i="22"/>
  <c r="BS109" i="22" s="1"/>
  <c r="BR108" i="22"/>
  <c r="BN108" i="22"/>
  <c r="BL108" i="22"/>
  <c r="BJ108" i="22"/>
  <c r="BH108" i="22"/>
  <c r="BF108" i="22"/>
  <c r="BD108" i="22"/>
  <c r="AW108" i="22"/>
  <c r="AU108" i="22"/>
  <c r="AN108" i="22"/>
  <c r="AL108" i="22"/>
  <c r="AE108" i="22"/>
  <c r="AC108" i="22"/>
  <c r="V108" i="22"/>
  <c r="AR108" i="22" s="1"/>
  <c r="U108" i="22"/>
  <c r="BS108" i="22" s="1"/>
  <c r="BR107" i="22"/>
  <c r="BO107" i="22"/>
  <c r="BN107" i="22"/>
  <c r="BL107" i="22"/>
  <c r="BK107" i="22"/>
  <c r="BJ107" i="22"/>
  <c r="BH107" i="22"/>
  <c r="BF107" i="22"/>
  <c r="BE107" i="22"/>
  <c r="BD107" i="22"/>
  <c r="AW107" i="22"/>
  <c r="AU107" i="22"/>
  <c r="AN107" i="22"/>
  <c r="AM107" i="22"/>
  <c r="AL107" i="22"/>
  <c r="AE107" i="22"/>
  <c r="AC107" i="22"/>
  <c r="V107" i="22"/>
  <c r="AF107" i="22" s="1"/>
  <c r="U107" i="22"/>
  <c r="BS107" i="22" s="1"/>
  <c r="BT106" i="22"/>
  <c r="BR106" i="22"/>
  <c r="BO106" i="22"/>
  <c r="BN106" i="22"/>
  <c r="BM106" i="22"/>
  <c r="BL106" i="22"/>
  <c r="BK106" i="22"/>
  <c r="BJ106" i="22"/>
  <c r="BI106" i="22"/>
  <c r="BH106" i="22"/>
  <c r="BF106" i="22"/>
  <c r="BE106" i="22"/>
  <c r="BD106" i="22"/>
  <c r="AW106" i="22"/>
  <c r="AV106" i="22"/>
  <c r="AU106" i="22"/>
  <c r="AN106" i="22"/>
  <c r="AM106" i="22"/>
  <c r="AL106" i="22"/>
  <c r="AE106" i="22"/>
  <c r="AD106" i="22"/>
  <c r="AC106" i="22"/>
  <c r="V106" i="22"/>
  <c r="AO106" i="22" s="1"/>
  <c r="U106" i="22"/>
  <c r="BS106" i="22" s="1"/>
  <c r="BT105" i="22"/>
  <c r="BR105" i="22"/>
  <c r="BO105" i="22"/>
  <c r="BN105" i="22"/>
  <c r="BM105" i="22"/>
  <c r="BL105" i="22"/>
  <c r="BK105" i="22"/>
  <c r="BJ105" i="22"/>
  <c r="BI105" i="22"/>
  <c r="BH105" i="22"/>
  <c r="BF105" i="22"/>
  <c r="BE105" i="22"/>
  <c r="BD105" i="22"/>
  <c r="AW105" i="22"/>
  <c r="AV105" i="22"/>
  <c r="AU105" i="22"/>
  <c r="AN105" i="22"/>
  <c r="AM105" i="22"/>
  <c r="AL105" i="22"/>
  <c r="AE105" i="22"/>
  <c r="AD105" i="22"/>
  <c r="AC105" i="22"/>
  <c r="V105" i="22"/>
  <c r="AX105" i="22" s="1"/>
  <c r="U105" i="22"/>
  <c r="BS105" i="22" s="1"/>
  <c r="BT104" i="22"/>
  <c r="BR104" i="22"/>
  <c r="BO104" i="22"/>
  <c r="BN104" i="22"/>
  <c r="BM104" i="22"/>
  <c r="BL104" i="22"/>
  <c r="BK104" i="22"/>
  <c r="BJ104" i="22"/>
  <c r="BI104" i="22"/>
  <c r="BH104" i="22"/>
  <c r="BF104" i="22"/>
  <c r="BE104" i="22"/>
  <c r="BD104" i="22"/>
  <c r="AW104" i="22"/>
  <c r="AV104" i="22"/>
  <c r="AU104" i="22"/>
  <c r="AN104" i="22"/>
  <c r="AM104" i="22"/>
  <c r="AL104" i="22"/>
  <c r="AE104" i="22"/>
  <c r="AD104" i="22"/>
  <c r="AC104" i="22"/>
  <c r="V104" i="22"/>
  <c r="BG104" i="22" s="1"/>
  <c r="U104" i="22"/>
  <c r="BS104" i="22" s="1"/>
  <c r="BT103" i="22"/>
  <c r="BR103" i="22"/>
  <c r="BO103" i="22"/>
  <c r="BN103" i="22"/>
  <c r="BM103" i="22"/>
  <c r="BL103" i="22"/>
  <c r="BK103" i="22"/>
  <c r="BJ103" i="22"/>
  <c r="BI103" i="22"/>
  <c r="BH103" i="22"/>
  <c r="BF103" i="22"/>
  <c r="BE103" i="22"/>
  <c r="BD103" i="22"/>
  <c r="AW103" i="22"/>
  <c r="AV103" i="22"/>
  <c r="AU103" i="22"/>
  <c r="AN103" i="22"/>
  <c r="AM103" i="22"/>
  <c r="AL103" i="22"/>
  <c r="AE103" i="22"/>
  <c r="AD103" i="22"/>
  <c r="AC103" i="22"/>
  <c r="V103" i="22"/>
  <c r="BG103" i="22" s="1"/>
  <c r="U103" i="22"/>
  <c r="BS103" i="22" s="1"/>
  <c r="BT102" i="22"/>
  <c r="BR102" i="22"/>
  <c r="BO102" i="22"/>
  <c r="BN102" i="22"/>
  <c r="BM102" i="22"/>
  <c r="BL102" i="22"/>
  <c r="BK102" i="22"/>
  <c r="BJ102" i="22"/>
  <c r="BI102" i="22"/>
  <c r="BH102" i="22"/>
  <c r="BF102" i="22"/>
  <c r="BE102" i="22"/>
  <c r="BD102" i="22"/>
  <c r="AW102" i="22"/>
  <c r="AV102" i="22"/>
  <c r="AU102" i="22"/>
  <c r="AN102" i="22"/>
  <c r="AM102" i="22"/>
  <c r="AL102" i="22"/>
  <c r="AE102" i="22"/>
  <c r="AD102" i="22"/>
  <c r="AC102" i="22"/>
  <c r="V102" i="22"/>
  <c r="BG102" i="22" s="1"/>
  <c r="U102" i="22"/>
  <c r="BS102" i="22" s="1"/>
  <c r="BT101" i="22"/>
  <c r="BR101" i="22"/>
  <c r="BO101" i="22"/>
  <c r="BN101" i="22"/>
  <c r="BM101" i="22"/>
  <c r="BL101" i="22"/>
  <c r="BK101" i="22"/>
  <c r="BJ101" i="22"/>
  <c r="BI101" i="22"/>
  <c r="BH101" i="22"/>
  <c r="BF101" i="22"/>
  <c r="BE101" i="22"/>
  <c r="BD101" i="22"/>
  <c r="AW101" i="22"/>
  <c r="AV101" i="22"/>
  <c r="AU101" i="22"/>
  <c r="AN101" i="22"/>
  <c r="AM101" i="22"/>
  <c r="AL101" i="22"/>
  <c r="AE101" i="22"/>
  <c r="AD101" i="22"/>
  <c r="AC101" i="22"/>
  <c r="V101" i="22"/>
  <c r="BG101" i="22" s="1"/>
  <c r="U101" i="22"/>
  <c r="BS101" i="22" s="1"/>
  <c r="BT100" i="22"/>
  <c r="BR100" i="22"/>
  <c r="BO100" i="22"/>
  <c r="BN100" i="22"/>
  <c r="BM100" i="22"/>
  <c r="BL100" i="22"/>
  <c r="BK100" i="22"/>
  <c r="BJ100" i="22"/>
  <c r="BI100" i="22"/>
  <c r="BH100" i="22"/>
  <c r="BF100" i="22"/>
  <c r="BE100" i="22"/>
  <c r="BD100" i="22"/>
  <c r="AW100" i="22"/>
  <c r="AV100" i="22"/>
  <c r="AU100" i="22"/>
  <c r="AN100" i="22"/>
  <c r="AM100" i="22"/>
  <c r="AL100" i="22"/>
  <c r="AE100" i="22"/>
  <c r="AD100" i="22"/>
  <c r="AC100" i="22"/>
  <c r="V100" i="22"/>
  <c r="BG100" i="22" s="1"/>
  <c r="U100" i="22"/>
  <c r="BS100" i="22" s="1"/>
  <c r="BT99" i="22"/>
  <c r="BR99" i="22"/>
  <c r="BO99" i="22"/>
  <c r="BN99" i="22"/>
  <c r="BM99" i="22"/>
  <c r="BL99" i="22"/>
  <c r="BK99" i="22"/>
  <c r="BJ99" i="22"/>
  <c r="BI99" i="22"/>
  <c r="BH99" i="22"/>
  <c r="BF99" i="22"/>
  <c r="BE99" i="22"/>
  <c r="BD99" i="22"/>
  <c r="AW99" i="22"/>
  <c r="AV99" i="22"/>
  <c r="AU99" i="22"/>
  <c r="AN99" i="22"/>
  <c r="AM99" i="22"/>
  <c r="AL99" i="22"/>
  <c r="AE99" i="22"/>
  <c r="AD99" i="22"/>
  <c r="AC99" i="22"/>
  <c r="V99" i="22"/>
  <c r="BG99" i="22" s="1"/>
  <c r="U99" i="22"/>
  <c r="BS99" i="22" s="1"/>
  <c r="BR98" i="22"/>
  <c r="BO98" i="22"/>
  <c r="BN98" i="22"/>
  <c r="BM98" i="22"/>
  <c r="BL98" i="22"/>
  <c r="BK98" i="22"/>
  <c r="BJ98" i="22"/>
  <c r="BH98" i="22"/>
  <c r="BF98" i="22"/>
  <c r="BE98" i="22"/>
  <c r="BD98" i="22"/>
  <c r="AW98" i="22"/>
  <c r="AV98" i="22"/>
  <c r="AU98" i="22"/>
  <c r="AN98" i="22"/>
  <c r="AM98" i="22"/>
  <c r="AL98" i="22"/>
  <c r="AE98" i="22"/>
  <c r="AC98" i="22"/>
  <c r="V98" i="22"/>
  <c r="AX98" i="22" s="1"/>
  <c r="U98" i="22"/>
  <c r="BS98" i="22" s="1"/>
  <c r="BT97" i="22"/>
  <c r="BR97" i="22"/>
  <c r="BO97" i="22"/>
  <c r="BN97" i="22"/>
  <c r="BM97" i="22"/>
  <c r="BL97" i="22"/>
  <c r="BK97" i="22"/>
  <c r="BJ97" i="22"/>
  <c r="BI97" i="22"/>
  <c r="BH97" i="22"/>
  <c r="BF97" i="22"/>
  <c r="BE97" i="22"/>
  <c r="BD97" i="22"/>
  <c r="AW97" i="22"/>
  <c r="AV97" i="22"/>
  <c r="AU97" i="22"/>
  <c r="AN97" i="22"/>
  <c r="AM97" i="22"/>
  <c r="AL97" i="22"/>
  <c r="AE97" i="22"/>
  <c r="AD97" i="22"/>
  <c r="AC97" i="22"/>
  <c r="V97" i="22"/>
  <c r="BG97" i="22" s="1"/>
  <c r="U97" i="22"/>
  <c r="BS97" i="22" s="1"/>
  <c r="BT96" i="22"/>
  <c r="BR96" i="22"/>
  <c r="BO96" i="22"/>
  <c r="BN96" i="22"/>
  <c r="BM96" i="22"/>
  <c r="BL96" i="22"/>
  <c r="BK96" i="22"/>
  <c r="BJ96" i="22"/>
  <c r="BI96" i="22"/>
  <c r="BH96" i="22"/>
  <c r="BF96" i="22"/>
  <c r="BE96" i="22"/>
  <c r="BD96" i="22"/>
  <c r="AW96" i="22"/>
  <c r="AV96" i="22"/>
  <c r="AU96" i="22"/>
  <c r="AN96" i="22"/>
  <c r="AM96" i="22"/>
  <c r="AL96" i="22"/>
  <c r="AE96" i="22"/>
  <c r="AD96" i="22"/>
  <c r="AC96" i="22"/>
  <c r="V96" i="22"/>
  <c r="BG96" i="22" s="1"/>
  <c r="U96" i="22"/>
  <c r="BS96" i="22" s="1"/>
  <c r="BT95" i="22"/>
  <c r="BR95" i="22"/>
  <c r="BO95" i="22"/>
  <c r="BN95" i="22"/>
  <c r="BM95" i="22"/>
  <c r="BL95" i="22"/>
  <c r="BK95" i="22"/>
  <c r="BJ95" i="22"/>
  <c r="BI95" i="22"/>
  <c r="BH95" i="22"/>
  <c r="BF95" i="22"/>
  <c r="BE95" i="22"/>
  <c r="BD95" i="22"/>
  <c r="AW95" i="22"/>
  <c r="AV95" i="22"/>
  <c r="AU95" i="22"/>
  <c r="AN95" i="22"/>
  <c r="AM95" i="22"/>
  <c r="AL95" i="22"/>
  <c r="AE95" i="22"/>
  <c r="AD95" i="22"/>
  <c r="AC95" i="22"/>
  <c r="V95" i="22"/>
  <c r="AO95" i="22" s="1"/>
  <c r="U95" i="22"/>
  <c r="BS95" i="22" s="1"/>
  <c r="BT94" i="22"/>
  <c r="BR94" i="22"/>
  <c r="BO94" i="22"/>
  <c r="BN94" i="22"/>
  <c r="BM94" i="22"/>
  <c r="BL94" i="22"/>
  <c r="BK94" i="22"/>
  <c r="BJ94" i="22"/>
  <c r="BI94" i="22"/>
  <c r="BH94" i="22"/>
  <c r="BF94" i="22"/>
  <c r="BE94" i="22"/>
  <c r="BD94" i="22"/>
  <c r="AW94" i="22"/>
  <c r="AV94" i="22"/>
  <c r="AU94" i="22"/>
  <c r="AN94" i="22"/>
  <c r="AM94" i="22"/>
  <c r="AL94" i="22"/>
  <c r="AE94" i="22"/>
  <c r="AD94" i="22"/>
  <c r="AC94" i="22"/>
  <c r="V94" i="22"/>
  <c r="AX94" i="22" s="1"/>
  <c r="U94" i="22"/>
  <c r="BS94" i="22" s="1"/>
  <c r="BR93" i="22"/>
  <c r="BO93" i="22"/>
  <c r="BN93" i="22"/>
  <c r="BM93" i="22"/>
  <c r="BL93" i="22"/>
  <c r="BK93" i="22"/>
  <c r="BJ93" i="22"/>
  <c r="BH93" i="22"/>
  <c r="BF93" i="22"/>
  <c r="BE93" i="22"/>
  <c r="BD93" i="22"/>
  <c r="AW93" i="22"/>
  <c r="AV93" i="22"/>
  <c r="AU93" i="22"/>
  <c r="AN93" i="22"/>
  <c r="AM93" i="22"/>
  <c r="AL93" i="22"/>
  <c r="AE93" i="22"/>
  <c r="AC93" i="22"/>
  <c r="V93" i="22"/>
  <c r="AX93" i="22" s="1"/>
  <c r="U93" i="22"/>
  <c r="BS93" i="22" s="1"/>
  <c r="BR92" i="22"/>
  <c r="BO92" i="22"/>
  <c r="BN92" i="22"/>
  <c r="BM92" i="22"/>
  <c r="BL92" i="22"/>
  <c r="BK92" i="22"/>
  <c r="BJ92" i="22"/>
  <c r="BH92" i="22"/>
  <c r="BF92" i="22"/>
  <c r="BE92" i="22"/>
  <c r="BD92" i="22"/>
  <c r="AW92" i="22"/>
  <c r="AV92" i="22"/>
  <c r="AU92" i="22"/>
  <c r="AN92" i="22"/>
  <c r="AM92" i="22"/>
  <c r="AL92" i="22"/>
  <c r="AE92" i="22"/>
  <c r="AC92" i="22"/>
  <c r="V92" i="22"/>
  <c r="BG92" i="22" s="1"/>
  <c r="U92" i="22"/>
  <c r="BS92" i="22" s="1"/>
  <c r="BT91" i="22"/>
  <c r="BR91" i="22"/>
  <c r="BO91" i="22"/>
  <c r="BN91" i="22"/>
  <c r="BM91" i="22"/>
  <c r="BL91" i="22"/>
  <c r="BK91" i="22"/>
  <c r="BJ91" i="22"/>
  <c r="BI91" i="22"/>
  <c r="BH91" i="22"/>
  <c r="BF91" i="22"/>
  <c r="BE91" i="22"/>
  <c r="BD91" i="22"/>
  <c r="AW91" i="22"/>
  <c r="AV91" i="22"/>
  <c r="AU91" i="22"/>
  <c r="AN91" i="22"/>
  <c r="AM91" i="22"/>
  <c r="AL91" i="22"/>
  <c r="AE91" i="22"/>
  <c r="AD91" i="22"/>
  <c r="AC91" i="22"/>
  <c r="V91" i="22"/>
  <c r="BG91" i="22" s="1"/>
  <c r="U91" i="22"/>
  <c r="BS91" i="22" s="1"/>
  <c r="BT90" i="22"/>
  <c r="BR90" i="22"/>
  <c r="BO90" i="22"/>
  <c r="BN90" i="22"/>
  <c r="BM90" i="22"/>
  <c r="BL90" i="22"/>
  <c r="BK90" i="22"/>
  <c r="BJ90" i="22"/>
  <c r="BI90" i="22"/>
  <c r="BH90" i="22"/>
  <c r="BF90" i="22"/>
  <c r="BE90" i="22"/>
  <c r="BD90" i="22"/>
  <c r="AW90" i="22"/>
  <c r="AV90" i="22"/>
  <c r="AU90" i="22"/>
  <c r="AN90" i="22"/>
  <c r="AM90" i="22"/>
  <c r="AL90" i="22"/>
  <c r="AE90" i="22"/>
  <c r="AD90" i="22"/>
  <c r="AC90" i="22"/>
  <c r="V90" i="22"/>
  <c r="BG90" i="22" s="1"/>
  <c r="U90" i="22"/>
  <c r="BS90" i="22" s="1"/>
  <c r="BT89" i="22"/>
  <c r="BR89" i="22"/>
  <c r="BO89" i="22"/>
  <c r="BN89" i="22"/>
  <c r="BM89" i="22"/>
  <c r="BL89" i="22"/>
  <c r="BK89" i="22"/>
  <c r="BJ89" i="22"/>
  <c r="BI89" i="22"/>
  <c r="BH89" i="22"/>
  <c r="BF89" i="22"/>
  <c r="BE89" i="22"/>
  <c r="BD89" i="22"/>
  <c r="AW89" i="22"/>
  <c r="AV89" i="22"/>
  <c r="AU89" i="22"/>
  <c r="AN89" i="22"/>
  <c r="AM89" i="22"/>
  <c r="AL89" i="22"/>
  <c r="AE89" i="22"/>
  <c r="AD89" i="22"/>
  <c r="AC89" i="22"/>
  <c r="V89" i="22"/>
  <c r="U89" i="22"/>
  <c r="BS89" i="22" s="1"/>
  <c r="BT88" i="22"/>
  <c r="BR88" i="22"/>
  <c r="BF88" i="22"/>
  <c r="BE88" i="22"/>
  <c r="BD88" i="22"/>
  <c r="AW88" i="22"/>
  <c r="AV88" i="22"/>
  <c r="AU88" i="22"/>
  <c r="AN88" i="22"/>
  <c r="AM88" i="22"/>
  <c r="AL88" i="22"/>
  <c r="AE88" i="22"/>
  <c r="AD88" i="22"/>
  <c r="AC88" i="22"/>
  <c r="V88" i="22"/>
  <c r="AX88" i="22" s="1"/>
  <c r="U88" i="22"/>
  <c r="BS88" i="22" s="1"/>
  <c r="BT87" i="22"/>
  <c r="BR87" i="22"/>
  <c r="BO87" i="22"/>
  <c r="BN87" i="22"/>
  <c r="BM87" i="22"/>
  <c r="BL87" i="22"/>
  <c r="BK87" i="22"/>
  <c r="BJ87" i="22"/>
  <c r="BI87" i="22"/>
  <c r="BH87" i="22"/>
  <c r="BF87" i="22"/>
  <c r="BE87" i="22"/>
  <c r="BD87" i="22"/>
  <c r="AW87" i="22"/>
  <c r="AV87" i="22"/>
  <c r="AU87" i="22"/>
  <c r="AN87" i="22"/>
  <c r="AM87" i="22"/>
  <c r="AL87" i="22"/>
  <c r="AE87" i="22"/>
  <c r="AD87" i="22"/>
  <c r="AC87" i="22"/>
  <c r="V87" i="22"/>
  <c r="BG87" i="22" s="1"/>
  <c r="U87" i="22"/>
  <c r="BS87" i="22" s="1"/>
  <c r="BT86" i="22"/>
  <c r="BR86" i="22"/>
  <c r="BO86" i="22"/>
  <c r="BN86" i="22"/>
  <c r="BM86" i="22"/>
  <c r="BL86" i="22"/>
  <c r="BK86" i="22"/>
  <c r="BJ86" i="22"/>
  <c r="BI86" i="22"/>
  <c r="BH86" i="22"/>
  <c r="BF86" i="22"/>
  <c r="BE86" i="22"/>
  <c r="BD86" i="22"/>
  <c r="AW86" i="22"/>
  <c r="AV86" i="22"/>
  <c r="AU86" i="22"/>
  <c r="AN86" i="22"/>
  <c r="AM86" i="22"/>
  <c r="AL86" i="22"/>
  <c r="AE86" i="22"/>
  <c r="AD86" i="22"/>
  <c r="AC86" i="22"/>
  <c r="V86" i="22"/>
  <c r="AX86" i="22" s="1"/>
  <c r="U86" i="22"/>
  <c r="BS86" i="22" s="1"/>
  <c r="BT85" i="22"/>
  <c r="BR85" i="22"/>
  <c r="BO85" i="22"/>
  <c r="BN85" i="22"/>
  <c r="BM85" i="22"/>
  <c r="BL85" i="22"/>
  <c r="BK85" i="22"/>
  <c r="BJ85" i="22"/>
  <c r="BI85" i="22"/>
  <c r="BH85" i="22"/>
  <c r="BF85" i="22"/>
  <c r="BE85" i="22"/>
  <c r="BD85" i="22"/>
  <c r="AW85" i="22"/>
  <c r="AV85" i="22"/>
  <c r="AU85" i="22"/>
  <c r="AN85" i="22"/>
  <c r="AM85" i="22"/>
  <c r="AL85" i="22"/>
  <c r="AE85" i="22"/>
  <c r="AD85" i="22"/>
  <c r="AC85" i="22"/>
  <c r="V85" i="22"/>
  <c r="BG85" i="22" s="1"/>
  <c r="U85" i="22"/>
  <c r="BS85" i="22" s="1"/>
  <c r="BT84" i="22"/>
  <c r="BR84" i="22"/>
  <c r="BO84" i="22"/>
  <c r="BN84" i="22"/>
  <c r="BM84" i="22"/>
  <c r="BL84" i="22"/>
  <c r="BK84" i="22"/>
  <c r="BJ84" i="22"/>
  <c r="BI84" i="22"/>
  <c r="BH84" i="22"/>
  <c r="BF84" i="22"/>
  <c r="BE84" i="22"/>
  <c r="BD84" i="22"/>
  <c r="AW84" i="22"/>
  <c r="AV84" i="22"/>
  <c r="AU84" i="22"/>
  <c r="AN84" i="22"/>
  <c r="AM84" i="22"/>
  <c r="AL84" i="22"/>
  <c r="AE84" i="22"/>
  <c r="AD84" i="22"/>
  <c r="AC84" i="22"/>
  <c r="V84" i="22"/>
  <c r="BG84" i="22" s="1"/>
  <c r="U84" i="22"/>
  <c r="BS84" i="22" s="1"/>
  <c r="BT83" i="22"/>
  <c r="BR83" i="22"/>
  <c r="BO83" i="22"/>
  <c r="BN83" i="22"/>
  <c r="BM83" i="22"/>
  <c r="BL83" i="22"/>
  <c r="BK83" i="22"/>
  <c r="BJ83" i="22"/>
  <c r="BI83" i="22"/>
  <c r="BH83" i="22"/>
  <c r="BF83" i="22"/>
  <c r="BE83" i="22"/>
  <c r="BD83" i="22"/>
  <c r="AW83" i="22"/>
  <c r="AV83" i="22"/>
  <c r="AU83" i="22"/>
  <c r="AN83" i="22"/>
  <c r="AM83" i="22"/>
  <c r="AL83" i="22"/>
  <c r="AE83" i="22"/>
  <c r="AD83" i="22"/>
  <c r="AC83" i="22"/>
  <c r="V83" i="22"/>
  <c r="BG83" i="22" s="1"/>
  <c r="U83" i="22"/>
  <c r="BS83" i="22" s="1"/>
  <c r="BR82" i="22"/>
  <c r="BN82" i="22"/>
  <c r="BL82" i="22"/>
  <c r="BJ82" i="22"/>
  <c r="BH82" i="22"/>
  <c r="BF82" i="22"/>
  <c r="BD82" i="22"/>
  <c r="AW82" i="22"/>
  <c r="AU82" i="22"/>
  <c r="AO82" i="22"/>
  <c r="AN82" i="22"/>
  <c r="AL82" i="22"/>
  <c r="AE82" i="22"/>
  <c r="AC82" i="22"/>
  <c r="V82" i="22"/>
  <c r="BG82" i="22" s="1"/>
  <c r="U82" i="22"/>
  <c r="BS82" i="22" s="1"/>
  <c r="BT81" i="22"/>
  <c r="BR81" i="22"/>
  <c r="BO81" i="22"/>
  <c r="BN81" i="22"/>
  <c r="BM81" i="22"/>
  <c r="BL81" i="22"/>
  <c r="BK81" i="22"/>
  <c r="BJ81" i="22"/>
  <c r="BI81" i="22"/>
  <c r="BH81" i="22"/>
  <c r="BF81" i="22"/>
  <c r="BE81" i="22"/>
  <c r="BD81" i="22"/>
  <c r="AW81" i="22"/>
  <c r="AV81" i="22"/>
  <c r="AU81" i="22"/>
  <c r="AN81" i="22"/>
  <c r="AM81" i="22"/>
  <c r="AL81" i="22"/>
  <c r="AE81" i="22"/>
  <c r="AD81" i="22"/>
  <c r="AC81" i="22"/>
  <c r="V81" i="22"/>
  <c r="BG81" i="22" s="1"/>
  <c r="U81" i="22"/>
  <c r="BS81" i="22" s="1"/>
  <c r="BT80" i="22"/>
  <c r="BR80" i="22"/>
  <c r="BO80" i="22"/>
  <c r="BN80" i="22"/>
  <c r="BM80" i="22"/>
  <c r="BL80" i="22"/>
  <c r="BK80" i="22"/>
  <c r="BJ80" i="22"/>
  <c r="BI80" i="22"/>
  <c r="BH80" i="22"/>
  <c r="BF80" i="22"/>
  <c r="BE80" i="22"/>
  <c r="BD80" i="22"/>
  <c r="AW80" i="22"/>
  <c r="AV80" i="22"/>
  <c r="AU80" i="22"/>
  <c r="AN80" i="22"/>
  <c r="AM80" i="22"/>
  <c r="AL80" i="22"/>
  <c r="AE80" i="22"/>
  <c r="AD80" i="22"/>
  <c r="AC80" i="22"/>
  <c r="V80" i="22"/>
  <c r="BG80" i="22" s="1"/>
  <c r="U80" i="22"/>
  <c r="BS80" i="22" s="1"/>
  <c r="BT79" i="22"/>
  <c r="BR79" i="22"/>
  <c r="BO79" i="22"/>
  <c r="BN79" i="22"/>
  <c r="BM79" i="22"/>
  <c r="BL79" i="22"/>
  <c r="BK79" i="22"/>
  <c r="BJ79" i="22"/>
  <c r="BI79" i="22"/>
  <c r="BH79" i="22"/>
  <c r="BF79" i="22"/>
  <c r="BE79" i="22"/>
  <c r="BD79" i="22"/>
  <c r="AW79" i="22"/>
  <c r="AV79" i="22"/>
  <c r="AU79" i="22"/>
  <c r="AN79" i="22"/>
  <c r="AM79" i="22"/>
  <c r="AL79" i="22"/>
  <c r="AE79" i="22"/>
  <c r="AD79" i="22"/>
  <c r="AC79" i="22"/>
  <c r="V79" i="22"/>
  <c r="BG79" i="22" s="1"/>
  <c r="U79" i="22"/>
  <c r="BS79" i="22" s="1"/>
  <c r="BT78" i="22"/>
  <c r="BR78" i="22"/>
  <c r="BO78" i="22"/>
  <c r="BN78" i="22"/>
  <c r="BM78" i="22"/>
  <c r="BL78" i="22"/>
  <c r="BK78" i="22"/>
  <c r="BJ78" i="22"/>
  <c r="BI78" i="22"/>
  <c r="BH78" i="22"/>
  <c r="BF78" i="22"/>
  <c r="BE78" i="22"/>
  <c r="BD78" i="22"/>
  <c r="AW78" i="22"/>
  <c r="AV78" i="22"/>
  <c r="AU78" i="22"/>
  <c r="AN78" i="22"/>
  <c r="AM78" i="22"/>
  <c r="AL78" i="22"/>
  <c r="AE78" i="22"/>
  <c r="AD78" i="22"/>
  <c r="AC78" i="22"/>
  <c r="V78" i="22"/>
  <c r="BG78" i="22" s="1"/>
  <c r="U78" i="22"/>
  <c r="BS78" i="22" s="1"/>
  <c r="BT77" i="22"/>
  <c r="BR77" i="22"/>
  <c r="BO77" i="22"/>
  <c r="BN77" i="22"/>
  <c r="BM77" i="22"/>
  <c r="BL77" i="22"/>
  <c r="BK77" i="22"/>
  <c r="BJ77" i="22"/>
  <c r="BI77" i="22"/>
  <c r="BH77" i="22"/>
  <c r="BF77" i="22"/>
  <c r="BE77" i="22"/>
  <c r="BD77" i="22"/>
  <c r="AW77" i="22"/>
  <c r="AV77" i="22"/>
  <c r="AU77" i="22"/>
  <c r="AN77" i="22"/>
  <c r="AM77" i="22"/>
  <c r="AL77" i="22"/>
  <c r="AE77" i="22"/>
  <c r="AD77" i="22"/>
  <c r="AC77" i="22"/>
  <c r="V77" i="22"/>
  <c r="AO77" i="22" s="1"/>
  <c r="U77" i="22"/>
  <c r="BS77" i="22" s="1"/>
  <c r="BT76" i="22"/>
  <c r="BR76" i="22"/>
  <c r="BO76" i="22"/>
  <c r="BN76" i="22"/>
  <c r="BM76" i="22"/>
  <c r="BL76" i="22"/>
  <c r="BK76" i="22"/>
  <c r="BJ76" i="22"/>
  <c r="BI76" i="22"/>
  <c r="BH76" i="22"/>
  <c r="BF76" i="22"/>
  <c r="BE76" i="22"/>
  <c r="BD76" i="22"/>
  <c r="AW76" i="22"/>
  <c r="AV76" i="22"/>
  <c r="AU76" i="22"/>
  <c r="AN76" i="22"/>
  <c r="AM76" i="22"/>
  <c r="AL76" i="22"/>
  <c r="AE76" i="22"/>
  <c r="AD76" i="22"/>
  <c r="AC76" i="22"/>
  <c r="V76" i="22"/>
  <c r="AX76" i="22" s="1"/>
  <c r="U76" i="22"/>
  <c r="BS76" i="22" s="1"/>
  <c r="BT75" i="22"/>
  <c r="BR75" i="22"/>
  <c r="BO75" i="22"/>
  <c r="BN75" i="22"/>
  <c r="BM75" i="22"/>
  <c r="BL75" i="22"/>
  <c r="BK75" i="22"/>
  <c r="BJ75" i="22"/>
  <c r="BI75" i="22"/>
  <c r="BH75" i="22"/>
  <c r="BF75" i="22"/>
  <c r="BE75" i="22"/>
  <c r="BD75" i="22"/>
  <c r="AW75" i="22"/>
  <c r="AV75" i="22"/>
  <c r="AU75" i="22"/>
  <c r="AN75" i="22"/>
  <c r="AM75" i="22"/>
  <c r="AL75" i="22"/>
  <c r="AE75" i="22"/>
  <c r="AD75" i="22"/>
  <c r="AC75" i="22"/>
  <c r="V75" i="22"/>
  <c r="BG75" i="22" s="1"/>
  <c r="U75" i="22"/>
  <c r="BS75" i="22" s="1"/>
  <c r="BT74" i="22"/>
  <c r="BR74" i="22"/>
  <c r="BO74" i="22"/>
  <c r="BN74" i="22"/>
  <c r="BM74" i="22"/>
  <c r="BL74" i="22"/>
  <c r="BK74" i="22"/>
  <c r="BJ74" i="22"/>
  <c r="BI74" i="22"/>
  <c r="BH74" i="22"/>
  <c r="BF74" i="22"/>
  <c r="BE74" i="22"/>
  <c r="BD74" i="22"/>
  <c r="AW74" i="22"/>
  <c r="AV74" i="22"/>
  <c r="AU74" i="22"/>
  <c r="AN74" i="22"/>
  <c r="AM74" i="22"/>
  <c r="AL74" i="22"/>
  <c r="AE74" i="22"/>
  <c r="AD74" i="22"/>
  <c r="AC74" i="22"/>
  <c r="V74" i="22"/>
  <c r="AX74" i="22" s="1"/>
  <c r="U74" i="22"/>
  <c r="BS74" i="22" s="1"/>
  <c r="BR73" i="22"/>
  <c r="BO73" i="22"/>
  <c r="BN73" i="22"/>
  <c r="BM73" i="22"/>
  <c r="BL73" i="22"/>
  <c r="BK73" i="22"/>
  <c r="BJ73" i="22"/>
  <c r="BH73" i="22"/>
  <c r="BF73" i="22"/>
  <c r="BE73" i="22"/>
  <c r="BD73" i="22"/>
  <c r="AW73" i="22"/>
  <c r="AV73" i="22"/>
  <c r="AU73" i="22"/>
  <c r="AN73" i="22"/>
  <c r="AM73" i="22"/>
  <c r="AL73" i="22"/>
  <c r="AE73" i="22"/>
  <c r="AC73" i="22"/>
  <c r="V73" i="22"/>
  <c r="BG73" i="22" s="1"/>
  <c r="U73" i="22"/>
  <c r="BS73" i="22" s="1"/>
  <c r="BT72" i="22"/>
  <c r="BR72" i="22"/>
  <c r="BO72" i="22"/>
  <c r="BN72" i="22"/>
  <c r="BM72" i="22"/>
  <c r="BL72" i="22"/>
  <c r="BK72" i="22"/>
  <c r="BJ72" i="22"/>
  <c r="BI72" i="22"/>
  <c r="BH72" i="22"/>
  <c r="BF72" i="22"/>
  <c r="BE72" i="22"/>
  <c r="BD72" i="22"/>
  <c r="AW72" i="22"/>
  <c r="AV72" i="22"/>
  <c r="AU72" i="22"/>
  <c r="AN72" i="22"/>
  <c r="AM72" i="22"/>
  <c r="AL72" i="22"/>
  <c r="AE72" i="22"/>
  <c r="AD72" i="22"/>
  <c r="AC72" i="22"/>
  <c r="V72" i="22"/>
  <c r="BG72" i="22" s="1"/>
  <c r="U72" i="22"/>
  <c r="BS72" i="22" s="1"/>
  <c r="BT71" i="22"/>
  <c r="BR71" i="22"/>
  <c r="BO71" i="22"/>
  <c r="BN71" i="22"/>
  <c r="BM71" i="22"/>
  <c r="BL71" i="22"/>
  <c r="BK71" i="22"/>
  <c r="BJ71" i="22"/>
  <c r="BI71" i="22"/>
  <c r="BH71" i="22"/>
  <c r="BF71" i="22"/>
  <c r="BE71" i="22"/>
  <c r="BD71" i="22"/>
  <c r="AW71" i="22"/>
  <c r="AV71" i="22"/>
  <c r="AU71" i="22"/>
  <c r="AN71" i="22"/>
  <c r="AM71" i="22"/>
  <c r="AL71" i="22"/>
  <c r="AE71" i="22"/>
  <c r="AD71" i="22"/>
  <c r="AC71" i="22"/>
  <c r="V71" i="22"/>
  <c r="BG71" i="22" s="1"/>
  <c r="U71" i="22"/>
  <c r="BS71" i="22" s="1"/>
  <c r="BT70" i="22"/>
  <c r="BR70" i="22"/>
  <c r="BO70" i="22"/>
  <c r="BN70" i="22"/>
  <c r="BM70" i="22"/>
  <c r="BL70" i="22"/>
  <c r="BK70" i="22"/>
  <c r="BJ70" i="22"/>
  <c r="BI70" i="22"/>
  <c r="BH70" i="22"/>
  <c r="BF70" i="22"/>
  <c r="BE70" i="22"/>
  <c r="BD70" i="22"/>
  <c r="AW70" i="22"/>
  <c r="AV70" i="22"/>
  <c r="AU70" i="22"/>
  <c r="AN70" i="22"/>
  <c r="AM70" i="22"/>
  <c r="AL70" i="22"/>
  <c r="AE70" i="22"/>
  <c r="AD70" i="22"/>
  <c r="AC70" i="22"/>
  <c r="V70" i="22"/>
  <c r="BG70" i="22" s="1"/>
  <c r="U70" i="22"/>
  <c r="BS70" i="22" s="1"/>
  <c r="BT69" i="22"/>
  <c r="BR69" i="22"/>
  <c r="BO69" i="22"/>
  <c r="BN69" i="22"/>
  <c r="BM69" i="22"/>
  <c r="BL69" i="22"/>
  <c r="BK69" i="22"/>
  <c r="BJ69" i="22"/>
  <c r="BI69" i="22"/>
  <c r="BH69" i="22"/>
  <c r="BF69" i="22"/>
  <c r="BE69" i="22"/>
  <c r="BD69" i="22"/>
  <c r="AW69" i="22"/>
  <c r="AV69" i="22"/>
  <c r="AU69" i="22"/>
  <c r="AN69" i="22"/>
  <c r="AM69" i="22"/>
  <c r="AL69" i="22"/>
  <c r="AE69" i="22"/>
  <c r="AD69" i="22"/>
  <c r="AC69" i="22"/>
  <c r="V69" i="22"/>
  <c r="BG69" i="22" s="1"/>
  <c r="U69" i="22"/>
  <c r="BS69" i="22" s="1"/>
  <c r="BR68" i="22"/>
  <c r="BO68" i="22"/>
  <c r="BN68" i="22"/>
  <c r="BM68" i="22"/>
  <c r="BL68" i="22"/>
  <c r="BK68" i="22"/>
  <c r="BJ68" i="22"/>
  <c r="BH68" i="22"/>
  <c r="BF68" i="22"/>
  <c r="BE68" i="22"/>
  <c r="BD68" i="22"/>
  <c r="AW68" i="22"/>
  <c r="AV68" i="22"/>
  <c r="AU68" i="22"/>
  <c r="AN68" i="22"/>
  <c r="AM68" i="22"/>
  <c r="AL68" i="22"/>
  <c r="AE68" i="22"/>
  <c r="AC68" i="22"/>
  <c r="V68" i="22"/>
  <c r="BG68" i="22" s="1"/>
  <c r="U68" i="22"/>
  <c r="BS68" i="22" s="1"/>
  <c r="BR67" i="22"/>
  <c r="BO67" i="22"/>
  <c r="BN67" i="22"/>
  <c r="BM67" i="22"/>
  <c r="BL67" i="22"/>
  <c r="BK67" i="22"/>
  <c r="BJ67" i="22"/>
  <c r="BH67" i="22"/>
  <c r="BF67" i="22"/>
  <c r="BE67" i="22"/>
  <c r="BD67" i="22"/>
  <c r="AW67" i="22"/>
  <c r="AV67" i="22"/>
  <c r="AU67" i="22"/>
  <c r="AN67" i="22"/>
  <c r="AM67" i="22"/>
  <c r="AL67" i="22"/>
  <c r="AE67" i="22"/>
  <c r="AC67" i="22"/>
  <c r="V67" i="22"/>
  <c r="AX67" i="22" s="1"/>
  <c r="U67" i="22"/>
  <c r="BS67" i="22" s="1"/>
  <c r="BT66" i="22"/>
  <c r="BR66" i="22"/>
  <c r="BO66" i="22"/>
  <c r="BN66" i="22"/>
  <c r="BM66" i="22"/>
  <c r="BL66" i="22"/>
  <c r="BK66" i="22"/>
  <c r="BJ66" i="22"/>
  <c r="BI66" i="22"/>
  <c r="BH66" i="22"/>
  <c r="BF66" i="22"/>
  <c r="BE66" i="22"/>
  <c r="BD66" i="22"/>
  <c r="AW66" i="22"/>
  <c r="AV66" i="22"/>
  <c r="AU66" i="22"/>
  <c r="AN66" i="22"/>
  <c r="AM66" i="22"/>
  <c r="AL66" i="22"/>
  <c r="AE66" i="22"/>
  <c r="AD66" i="22"/>
  <c r="AC66" i="22"/>
  <c r="V66" i="22"/>
  <c r="BG66" i="22" s="1"/>
  <c r="U66" i="22"/>
  <c r="BS66" i="22" s="1"/>
  <c r="BT65" i="22"/>
  <c r="BR65" i="22"/>
  <c r="BO65" i="22"/>
  <c r="BN65" i="22"/>
  <c r="BM65" i="22"/>
  <c r="BL65" i="22"/>
  <c r="BK65" i="22"/>
  <c r="BJ65" i="22"/>
  <c r="BI65" i="22"/>
  <c r="BH65" i="22"/>
  <c r="BF65" i="22"/>
  <c r="BE65" i="22"/>
  <c r="BD65" i="22"/>
  <c r="AW65" i="22"/>
  <c r="AV65" i="22"/>
  <c r="AU65" i="22"/>
  <c r="AN65" i="22"/>
  <c r="AM65" i="22"/>
  <c r="AL65" i="22"/>
  <c r="AE65" i="22"/>
  <c r="AD65" i="22"/>
  <c r="AC65" i="22"/>
  <c r="V65" i="22"/>
  <c r="AX65" i="22" s="1"/>
  <c r="U65" i="22"/>
  <c r="BS65" i="22" s="1"/>
  <c r="BT64" i="22"/>
  <c r="BR64" i="22"/>
  <c r="BO64" i="22"/>
  <c r="BN64" i="22"/>
  <c r="BM64" i="22"/>
  <c r="BL64" i="22"/>
  <c r="BK64" i="22"/>
  <c r="BJ64" i="22"/>
  <c r="BI64" i="22"/>
  <c r="BH64" i="22"/>
  <c r="BF64" i="22"/>
  <c r="BE64" i="22"/>
  <c r="BD64" i="22"/>
  <c r="AW64" i="22"/>
  <c r="AV64" i="22"/>
  <c r="AU64" i="22"/>
  <c r="AN64" i="22"/>
  <c r="AM64" i="22"/>
  <c r="AL64" i="22"/>
  <c r="AE64" i="22"/>
  <c r="AD64" i="22"/>
  <c r="AC64" i="22"/>
  <c r="V64" i="22"/>
  <c r="BG64" i="22" s="1"/>
  <c r="U64" i="22"/>
  <c r="BS64" i="22" s="1"/>
  <c r="BT63" i="22"/>
  <c r="BR63" i="22"/>
  <c r="BO63" i="22"/>
  <c r="BN63" i="22"/>
  <c r="BM63" i="22"/>
  <c r="BL63" i="22"/>
  <c r="BK63" i="22"/>
  <c r="BJ63" i="22"/>
  <c r="BI63" i="22"/>
  <c r="BH63" i="22"/>
  <c r="BF63" i="22"/>
  <c r="BE63" i="22"/>
  <c r="BD63" i="22"/>
  <c r="AW63" i="22"/>
  <c r="AV63" i="22"/>
  <c r="AU63" i="22"/>
  <c r="AN63" i="22"/>
  <c r="AM63" i="22"/>
  <c r="AL63" i="22"/>
  <c r="AE63" i="22"/>
  <c r="AD63" i="22"/>
  <c r="AC63" i="22"/>
  <c r="V63" i="22"/>
  <c r="BG63" i="22" s="1"/>
  <c r="U63" i="22"/>
  <c r="BS63" i="22" s="1"/>
  <c r="BT62" i="22"/>
  <c r="BR62" i="22"/>
  <c r="BO62" i="22"/>
  <c r="BN62" i="22"/>
  <c r="BM62" i="22"/>
  <c r="BL62" i="22"/>
  <c r="BK62" i="22"/>
  <c r="BJ62" i="22"/>
  <c r="BI62" i="22"/>
  <c r="BH62" i="22"/>
  <c r="BF62" i="22"/>
  <c r="BE62" i="22"/>
  <c r="BD62" i="22"/>
  <c r="AW62" i="22"/>
  <c r="AV62" i="22"/>
  <c r="AU62" i="22"/>
  <c r="AN62" i="22"/>
  <c r="AM62" i="22"/>
  <c r="AL62" i="22"/>
  <c r="AE62" i="22"/>
  <c r="AD62" i="22"/>
  <c r="AC62" i="22"/>
  <c r="V62" i="22"/>
  <c r="AX62" i="22" s="1"/>
  <c r="U62" i="22"/>
  <c r="BS62" i="22" s="1"/>
  <c r="BT61" i="22"/>
  <c r="BR61" i="22"/>
  <c r="BO61" i="22"/>
  <c r="BN61" i="22"/>
  <c r="BM61" i="22"/>
  <c r="BL61" i="22"/>
  <c r="BK61" i="22"/>
  <c r="BJ61" i="22"/>
  <c r="BI61" i="22"/>
  <c r="BH61" i="22"/>
  <c r="BF61" i="22"/>
  <c r="BE61" i="22"/>
  <c r="BD61" i="22"/>
  <c r="AW61" i="22"/>
  <c r="AV61" i="22"/>
  <c r="AU61" i="22"/>
  <c r="AN61" i="22"/>
  <c r="AM61" i="22"/>
  <c r="AL61" i="22"/>
  <c r="AE61" i="22"/>
  <c r="AD61" i="22"/>
  <c r="AC61" i="22"/>
  <c r="V61" i="22"/>
  <c r="BG61" i="22" s="1"/>
  <c r="U61" i="22"/>
  <c r="BS61" i="22" s="1"/>
  <c r="BT60" i="22"/>
  <c r="BR60" i="22"/>
  <c r="BO60" i="22"/>
  <c r="BN60" i="22"/>
  <c r="BM60" i="22"/>
  <c r="BL60" i="22"/>
  <c r="BK60" i="22"/>
  <c r="BJ60" i="22"/>
  <c r="BI60" i="22"/>
  <c r="BH60" i="22"/>
  <c r="BF60" i="22"/>
  <c r="BE60" i="22"/>
  <c r="BD60" i="22"/>
  <c r="AW60" i="22"/>
  <c r="AV60" i="22"/>
  <c r="AU60" i="22"/>
  <c r="AN60" i="22"/>
  <c r="AM60" i="22"/>
  <c r="AL60" i="22"/>
  <c r="AE60" i="22"/>
  <c r="AD60" i="22"/>
  <c r="AC60" i="22"/>
  <c r="V60" i="22"/>
  <c r="BG60" i="22" s="1"/>
  <c r="U60" i="22"/>
  <c r="BS60" i="22" s="1"/>
  <c r="BT59" i="22"/>
  <c r="BR59" i="22"/>
  <c r="BO59" i="22"/>
  <c r="BN59" i="22"/>
  <c r="BM59" i="22"/>
  <c r="BL59" i="22"/>
  <c r="BK59" i="22"/>
  <c r="BJ59" i="22"/>
  <c r="BI59" i="22"/>
  <c r="BH59" i="22"/>
  <c r="BF59" i="22"/>
  <c r="BE59" i="22"/>
  <c r="BD59" i="22"/>
  <c r="AW59" i="22"/>
  <c r="AV59" i="22"/>
  <c r="AU59" i="22"/>
  <c r="AN59" i="22"/>
  <c r="AM59" i="22"/>
  <c r="AL59" i="22"/>
  <c r="AE59" i="22"/>
  <c r="AD59" i="22"/>
  <c r="AC59" i="22"/>
  <c r="V59" i="22"/>
  <c r="AX59" i="22" s="1"/>
  <c r="U59" i="22"/>
  <c r="BS59" i="22" s="1"/>
  <c r="BT58" i="22"/>
  <c r="BR58" i="22"/>
  <c r="BO58" i="22"/>
  <c r="BN58" i="22"/>
  <c r="BM58" i="22"/>
  <c r="BL58" i="22"/>
  <c r="BK58" i="22"/>
  <c r="BJ58" i="22"/>
  <c r="BI58" i="22"/>
  <c r="BH58" i="22"/>
  <c r="BF58" i="22"/>
  <c r="BE58" i="22"/>
  <c r="BD58" i="22"/>
  <c r="AW58" i="22"/>
  <c r="AV58" i="22"/>
  <c r="AU58" i="22"/>
  <c r="AN58" i="22"/>
  <c r="AM58" i="22"/>
  <c r="AL58" i="22"/>
  <c r="AE58" i="22"/>
  <c r="AD58" i="22"/>
  <c r="AC58" i="22"/>
  <c r="V58" i="22"/>
  <c r="BG58" i="22" s="1"/>
  <c r="U58" i="22"/>
  <c r="BS58" i="22" s="1"/>
  <c r="BT57" i="22"/>
  <c r="BR57" i="22"/>
  <c r="BO57" i="22"/>
  <c r="BN57" i="22"/>
  <c r="BM57" i="22"/>
  <c r="BL57" i="22"/>
  <c r="BK57" i="22"/>
  <c r="BJ57" i="22"/>
  <c r="BI57" i="22"/>
  <c r="BH57" i="22"/>
  <c r="BF57" i="22"/>
  <c r="BE57" i="22"/>
  <c r="BD57" i="22"/>
  <c r="AW57" i="22"/>
  <c r="AV57" i="22"/>
  <c r="AU57" i="22"/>
  <c r="AN57" i="22"/>
  <c r="AM57" i="22"/>
  <c r="AL57" i="22"/>
  <c r="AE57" i="22"/>
  <c r="AD57" i="22"/>
  <c r="AC57" i="22"/>
  <c r="V57" i="22"/>
  <c r="BG57" i="22" s="1"/>
  <c r="U57" i="22"/>
  <c r="BS57" i="22" s="1"/>
  <c r="BT56" i="22"/>
  <c r="BR56" i="22"/>
  <c r="BO56" i="22"/>
  <c r="BN56" i="22"/>
  <c r="BM56" i="22"/>
  <c r="BL56" i="22"/>
  <c r="BK56" i="22"/>
  <c r="BJ56" i="22"/>
  <c r="BI56" i="22"/>
  <c r="BH56" i="22"/>
  <c r="BF56" i="22"/>
  <c r="BE56" i="22"/>
  <c r="BD56" i="22"/>
  <c r="AW56" i="22"/>
  <c r="AV56" i="22"/>
  <c r="AU56" i="22"/>
  <c r="AN56" i="22"/>
  <c r="AM56" i="22"/>
  <c r="AL56" i="22"/>
  <c r="AE56" i="22"/>
  <c r="AD56" i="22"/>
  <c r="AC56" i="22"/>
  <c r="V56" i="22"/>
  <c r="BG56" i="22" s="1"/>
  <c r="U56" i="22"/>
  <c r="BS56" i="22" s="1"/>
  <c r="BT55" i="22"/>
  <c r="BR55" i="22"/>
  <c r="BO55" i="22"/>
  <c r="BN55" i="22"/>
  <c r="BM55" i="22"/>
  <c r="BL55" i="22"/>
  <c r="BK55" i="22"/>
  <c r="BJ55" i="22"/>
  <c r="BI55" i="22"/>
  <c r="BH55" i="22"/>
  <c r="BF55" i="22"/>
  <c r="BE55" i="22"/>
  <c r="BD55" i="22"/>
  <c r="AW55" i="22"/>
  <c r="AV55" i="22"/>
  <c r="AU55" i="22"/>
  <c r="AN55" i="22"/>
  <c r="AM55" i="22"/>
  <c r="AL55" i="22"/>
  <c r="AF55" i="22"/>
  <c r="AE55" i="22"/>
  <c r="AD55" i="22"/>
  <c r="AC55" i="22"/>
  <c r="V55" i="22"/>
  <c r="BG55" i="22" s="1"/>
  <c r="U55" i="22"/>
  <c r="BS55" i="22" s="1"/>
  <c r="BT54" i="22"/>
  <c r="BR54" i="22"/>
  <c r="BO54" i="22"/>
  <c r="BN54" i="22"/>
  <c r="BM54" i="22"/>
  <c r="BL54" i="22"/>
  <c r="BK54" i="22"/>
  <c r="BJ54" i="22"/>
  <c r="BI54" i="22"/>
  <c r="BH54" i="22"/>
  <c r="BF54" i="22"/>
  <c r="BE54" i="22"/>
  <c r="BD54" i="22"/>
  <c r="AW54" i="22"/>
  <c r="AV54" i="22"/>
  <c r="AU54" i="22"/>
  <c r="AN54" i="22"/>
  <c r="AM54" i="22"/>
  <c r="AL54" i="22"/>
  <c r="AE54" i="22"/>
  <c r="AD54" i="22"/>
  <c r="AC54" i="22"/>
  <c r="V54" i="22"/>
  <c r="AX54" i="22" s="1"/>
  <c r="U54" i="22"/>
  <c r="BS54" i="22" s="1"/>
  <c r="BT53" i="22"/>
  <c r="BR53" i="22"/>
  <c r="BO53" i="22"/>
  <c r="BN53" i="22"/>
  <c r="BM53" i="22"/>
  <c r="BL53" i="22"/>
  <c r="BK53" i="22"/>
  <c r="BJ53" i="22"/>
  <c r="BI53" i="22"/>
  <c r="BH53" i="22"/>
  <c r="BF53" i="22"/>
  <c r="BE53" i="22"/>
  <c r="BD53" i="22"/>
  <c r="AW53" i="22"/>
  <c r="AV53" i="22"/>
  <c r="AU53" i="22"/>
  <c r="AN53" i="22"/>
  <c r="AM53" i="22"/>
  <c r="AL53" i="22"/>
  <c r="AE53" i="22"/>
  <c r="AD53" i="22"/>
  <c r="AC53" i="22"/>
  <c r="V53" i="22"/>
  <c r="BG53" i="22" s="1"/>
  <c r="U53" i="22"/>
  <c r="BS53" i="22" s="1"/>
  <c r="BT52" i="22"/>
  <c r="BR52" i="22"/>
  <c r="BO52" i="22"/>
  <c r="BN52" i="22"/>
  <c r="BM52" i="22"/>
  <c r="BL52" i="22"/>
  <c r="BK52" i="22"/>
  <c r="BJ52" i="22"/>
  <c r="BI52" i="22"/>
  <c r="BH52" i="22"/>
  <c r="BF52" i="22"/>
  <c r="BE52" i="22"/>
  <c r="BD52" i="22"/>
  <c r="AW52" i="22"/>
  <c r="AV52" i="22"/>
  <c r="AU52" i="22"/>
  <c r="AN52" i="22"/>
  <c r="AM52" i="22"/>
  <c r="AL52" i="22"/>
  <c r="AE52" i="22"/>
  <c r="AD52" i="22"/>
  <c r="AC52" i="22"/>
  <c r="V52" i="22"/>
  <c r="AO52" i="22" s="1"/>
  <c r="U52" i="22"/>
  <c r="BS52" i="22" s="1"/>
  <c r="BT51" i="22"/>
  <c r="BR51" i="22"/>
  <c r="BO51" i="22"/>
  <c r="BN51" i="22"/>
  <c r="BM51" i="22"/>
  <c r="BL51" i="22"/>
  <c r="BK51" i="22"/>
  <c r="BJ51" i="22"/>
  <c r="BI51" i="22"/>
  <c r="BH51" i="22"/>
  <c r="BF51" i="22"/>
  <c r="BE51" i="22"/>
  <c r="BD51" i="22"/>
  <c r="AW51" i="22"/>
  <c r="AV51" i="22"/>
  <c r="AU51" i="22"/>
  <c r="AN51" i="22"/>
  <c r="AM51" i="22"/>
  <c r="AL51" i="22"/>
  <c r="AE51" i="22"/>
  <c r="AD51" i="22"/>
  <c r="AC51" i="22"/>
  <c r="V51" i="22"/>
  <c r="BG51" i="22" s="1"/>
  <c r="U51" i="22"/>
  <c r="BS51" i="22" s="1"/>
  <c r="BT50" i="22"/>
  <c r="BR50" i="22"/>
  <c r="BO50" i="22"/>
  <c r="BN50" i="22"/>
  <c r="BM50" i="22"/>
  <c r="BL50" i="22"/>
  <c r="BK50" i="22"/>
  <c r="BJ50" i="22"/>
  <c r="BI50" i="22"/>
  <c r="BH50" i="22"/>
  <c r="BF50" i="22"/>
  <c r="BE50" i="22"/>
  <c r="BD50" i="22"/>
  <c r="AW50" i="22"/>
  <c r="AV50" i="22"/>
  <c r="AU50" i="22"/>
  <c r="AN50" i="22"/>
  <c r="AM50" i="22"/>
  <c r="AL50" i="22"/>
  <c r="AE50" i="22"/>
  <c r="AD50" i="22"/>
  <c r="AC50" i="22"/>
  <c r="V50" i="22"/>
  <c r="BG50" i="22" s="1"/>
  <c r="U50" i="22"/>
  <c r="BS50" i="22" s="1"/>
  <c r="BT49" i="22"/>
  <c r="BR49" i="22"/>
  <c r="BO49" i="22"/>
  <c r="BN49" i="22"/>
  <c r="BM49" i="22"/>
  <c r="BL49" i="22"/>
  <c r="BK49" i="22"/>
  <c r="BJ49" i="22"/>
  <c r="BI49" i="22"/>
  <c r="BH49" i="22"/>
  <c r="BF49" i="22"/>
  <c r="BE49" i="22"/>
  <c r="BD49" i="22"/>
  <c r="AW49" i="22"/>
  <c r="AV49" i="22"/>
  <c r="AU49" i="22"/>
  <c r="AN49" i="22"/>
  <c r="AM49" i="22"/>
  <c r="AL49" i="22"/>
  <c r="AF49" i="22"/>
  <c r="AE49" i="22"/>
  <c r="AD49" i="22"/>
  <c r="AC49" i="22"/>
  <c r="V49" i="22"/>
  <c r="BG49" i="22" s="1"/>
  <c r="U49" i="22"/>
  <c r="BS49" i="22" s="1"/>
  <c r="BT48" i="22"/>
  <c r="BR48" i="22"/>
  <c r="BO48" i="22"/>
  <c r="BN48" i="22"/>
  <c r="BM48" i="22"/>
  <c r="BL48" i="22"/>
  <c r="BK48" i="22"/>
  <c r="BJ48" i="22"/>
  <c r="BI48" i="22"/>
  <c r="BH48" i="22"/>
  <c r="BF48" i="22"/>
  <c r="BE48" i="22"/>
  <c r="BD48" i="22"/>
  <c r="AW48" i="22"/>
  <c r="AV48" i="22"/>
  <c r="AU48" i="22"/>
  <c r="AN48" i="22"/>
  <c r="AM48" i="22"/>
  <c r="AL48" i="22"/>
  <c r="AE48" i="22"/>
  <c r="AD48" i="22"/>
  <c r="AC48" i="22"/>
  <c r="V48" i="22"/>
  <c r="BG48" i="22" s="1"/>
  <c r="U48" i="22"/>
  <c r="BS48" i="22" s="1"/>
  <c r="BT47" i="22"/>
  <c r="BR47" i="22"/>
  <c r="BO47" i="22"/>
  <c r="BN47" i="22"/>
  <c r="BM47" i="22"/>
  <c r="BL47" i="22"/>
  <c r="BK47" i="22"/>
  <c r="BJ47" i="22"/>
  <c r="BI47" i="22"/>
  <c r="BH47" i="22"/>
  <c r="BF47" i="22"/>
  <c r="BE47" i="22"/>
  <c r="BD47" i="22"/>
  <c r="AW47" i="22"/>
  <c r="AV47" i="22"/>
  <c r="AU47" i="22"/>
  <c r="AN47" i="22"/>
  <c r="AM47" i="22"/>
  <c r="AL47" i="22"/>
  <c r="AE47" i="22"/>
  <c r="AD47" i="22"/>
  <c r="AC47" i="22"/>
  <c r="V47" i="22"/>
  <c r="BG47" i="22" s="1"/>
  <c r="U47" i="22"/>
  <c r="BS47" i="22" s="1"/>
  <c r="BT46" i="22"/>
  <c r="BR46" i="22"/>
  <c r="BO46" i="22"/>
  <c r="BN46" i="22"/>
  <c r="BM46" i="22"/>
  <c r="BL46" i="22"/>
  <c r="BK46" i="22"/>
  <c r="BJ46" i="22"/>
  <c r="BI46" i="22"/>
  <c r="BH46" i="22"/>
  <c r="BF46" i="22"/>
  <c r="BE46" i="22"/>
  <c r="BD46" i="22"/>
  <c r="AW46" i="22"/>
  <c r="AV46" i="22"/>
  <c r="AU46" i="22"/>
  <c r="AN46" i="22"/>
  <c r="AM46" i="22"/>
  <c r="AL46" i="22"/>
  <c r="AE46" i="22"/>
  <c r="AD46" i="22"/>
  <c r="AC46" i="22"/>
  <c r="V46" i="22"/>
  <c r="AX46" i="22" s="1"/>
  <c r="U46" i="22"/>
  <c r="BS46" i="22" s="1"/>
  <c r="BT45" i="22"/>
  <c r="BR45" i="22"/>
  <c r="BO45" i="22"/>
  <c r="BN45" i="22"/>
  <c r="BM45" i="22"/>
  <c r="BL45" i="22"/>
  <c r="BK45" i="22"/>
  <c r="BJ45" i="22"/>
  <c r="BI45" i="22"/>
  <c r="BH45" i="22"/>
  <c r="BF45" i="22"/>
  <c r="BE45" i="22"/>
  <c r="BD45" i="22"/>
  <c r="AW45" i="22"/>
  <c r="AV45" i="22"/>
  <c r="AU45" i="22"/>
  <c r="AN45" i="22"/>
  <c r="AM45" i="22"/>
  <c r="AL45" i="22"/>
  <c r="AE45" i="22"/>
  <c r="AD45" i="22"/>
  <c r="AC45" i="22"/>
  <c r="V45" i="22"/>
  <c r="BG45" i="22" s="1"/>
  <c r="U45" i="22"/>
  <c r="BS45" i="22" s="1"/>
  <c r="BT44" i="22"/>
  <c r="BR44" i="22"/>
  <c r="BO44" i="22"/>
  <c r="BN44" i="22"/>
  <c r="BM44" i="22"/>
  <c r="BL44" i="22"/>
  <c r="BK44" i="22"/>
  <c r="BJ44" i="22"/>
  <c r="BI44" i="22"/>
  <c r="BH44" i="22"/>
  <c r="BF44" i="22"/>
  <c r="BE44" i="22"/>
  <c r="BD44" i="22"/>
  <c r="AW44" i="22"/>
  <c r="AV44" i="22"/>
  <c r="AU44" i="22"/>
  <c r="AN44" i="22"/>
  <c r="AM44" i="22"/>
  <c r="AL44" i="22"/>
  <c r="AE44" i="22"/>
  <c r="AD44" i="22"/>
  <c r="AC44" i="22"/>
  <c r="V44" i="22"/>
  <c r="U44" i="22"/>
  <c r="BS44" i="22" s="1"/>
  <c r="BT43" i="22"/>
  <c r="BR43" i="22"/>
  <c r="BO43" i="22"/>
  <c r="BN43" i="22"/>
  <c r="BM43" i="22"/>
  <c r="BL43" i="22"/>
  <c r="BK43" i="22"/>
  <c r="BJ43" i="22"/>
  <c r="BI43" i="22"/>
  <c r="BH43" i="22"/>
  <c r="BF43" i="22"/>
  <c r="BE43" i="22"/>
  <c r="BD43" i="22"/>
  <c r="AW43" i="22"/>
  <c r="AV43" i="22"/>
  <c r="AU43" i="22"/>
  <c r="AN43" i="22"/>
  <c r="AM43" i="22"/>
  <c r="AL43" i="22"/>
  <c r="AE43" i="22"/>
  <c r="AD43" i="22"/>
  <c r="AC43" i="22"/>
  <c r="V43" i="22"/>
  <c r="BG43" i="22" s="1"/>
  <c r="U43" i="22"/>
  <c r="BS43" i="22" s="1"/>
  <c r="BT42" i="22"/>
  <c r="BR42" i="22"/>
  <c r="BO42" i="22"/>
  <c r="BN42" i="22"/>
  <c r="BM42" i="22"/>
  <c r="BL42" i="22"/>
  <c r="BK42" i="22"/>
  <c r="BJ42" i="22"/>
  <c r="BI42" i="22"/>
  <c r="BH42" i="22"/>
  <c r="BF42" i="22"/>
  <c r="BE42" i="22"/>
  <c r="BD42" i="22"/>
  <c r="AW42" i="22"/>
  <c r="AV42" i="22"/>
  <c r="AU42" i="22"/>
  <c r="AN42" i="22"/>
  <c r="AM42" i="22"/>
  <c r="AL42" i="22"/>
  <c r="AE42" i="22"/>
  <c r="AD42" i="22"/>
  <c r="AC42" i="22"/>
  <c r="V42" i="22"/>
  <c r="BG42" i="22" s="1"/>
  <c r="U42" i="22"/>
  <c r="BS42" i="22" s="1"/>
  <c r="BT41" i="22"/>
  <c r="BR41" i="22"/>
  <c r="BO41" i="22"/>
  <c r="BN41" i="22"/>
  <c r="BM41" i="22"/>
  <c r="BL41" i="22"/>
  <c r="BK41" i="22"/>
  <c r="BJ41" i="22"/>
  <c r="BI41" i="22"/>
  <c r="BH41" i="22"/>
  <c r="BF41" i="22"/>
  <c r="BE41" i="22"/>
  <c r="BD41" i="22"/>
  <c r="AW41" i="22"/>
  <c r="AV41" i="22"/>
  <c r="AU41" i="22"/>
  <c r="AN41" i="22"/>
  <c r="AM41" i="22"/>
  <c r="AL41" i="22"/>
  <c r="AE41" i="22"/>
  <c r="AD41" i="22"/>
  <c r="AC41" i="22"/>
  <c r="V41" i="22"/>
  <c r="AX41" i="22" s="1"/>
  <c r="U41" i="22"/>
  <c r="BS41" i="22" s="1"/>
  <c r="BT40" i="22"/>
  <c r="BR40" i="22"/>
  <c r="BO40" i="22"/>
  <c r="BN40" i="22"/>
  <c r="BM40" i="22"/>
  <c r="BL40" i="22"/>
  <c r="BK40" i="22"/>
  <c r="BJ40" i="22"/>
  <c r="BI40" i="22"/>
  <c r="BH40" i="22"/>
  <c r="BF40" i="22"/>
  <c r="BE40" i="22"/>
  <c r="BD40" i="22"/>
  <c r="AW40" i="22"/>
  <c r="AV40" i="22"/>
  <c r="AU40" i="22"/>
  <c r="AN40" i="22"/>
  <c r="AM40" i="22"/>
  <c r="AL40" i="22"/>
  <c r="AE40" i="22"/>
  <c r="AD40" i="22"/>
  <c r="AC40" i="22"/>
  <c r="V40" i="22"/>
  <c r="BG40" i="22" s="1"/>
  <c r="U40" i="22"/>
  <c r="BS40" i="22" s="1"/>
  <c r="BT39" i="22"/>
  <c r="BR39" i="22"/>
  <c r="BO39" i="22"/>
  <c r="BN39" i="22"/>
  <c r="BM39" i="22"/>
  <c r="BL39" i="22"/>
  <c r="BK39" i="22"/>
  <c r="BJ39" i="22"/>
  <c r="BI39" i="22"/>
  <c r="BH39" i="22"/>
  <c r="BF39" i="22"/>
  <c r="BE39" i="22"/>
  <c r="BD39" i="22"/>
  <c r="AW39" i="22"/>
  <c r="AV39" i="22"/>
  <c r="AU39" i="22"/>
  <c r="AN39" i="22"/>
  <c r="AM39" i="22"/>
  <c r="AL39" i="22"/>
  <c r="AE39" i="22"/>
  <c r="AD39" i="22"/>
  <c r="AC39" i="22"/>
  <c r="V39" i="22"/>
  <c r="BG39" i="22" s="1"/>
  <c r="U39" i="22"/>
  <c r="BS39" i="22" s="1"/>
  <c r="BT38" i="22"/>
  <c r="BR38" i="22"/>
  <c r="BO38" i="22"/>
  <c r="BN38" i="22"/>
  <c r="BM38" i="22"/>
  <c r="BL38" i="22"/>
  <c r="BK38" i="22"/>
  <c r="BJ38" i="22"/>
  <c r="BI38" i="22"/>
  <c r="BH38" i="22"/>
  <c r="BF38" i="22"/>
  <c r="BE38" i="22"/>
  <c r="BD38" i="22"/>
  <c r="AW38" i="22"/>
  <c r="AV38" i="22"/>
  <c r="AU38" i="22"/>
  <c r="AN38" i="22"/>
  <c r="AM38" i="22"/>
  <c r="AL38" i="22"/>
  <c r="AE38" i="22"/>
  <c r="AD38" i="22"/>
  <c r="AC38" i="22"/>
  <c r="V38" i="22"/>
  <c r="AX38" i="22" s="1"/>
  <c r="U38" i="22"/>
  <c r="BS38" i="22" s="1"/>
  <c r="BT37" i="22"/>
  <c r="BR37" i="22"/>
  <c r="BO37" i="22"/>
  <c r="BN37" i="22"/>
  <c r="BM37" i="22"/>
  <c r="BL37" i="22"/>
  <c r="BK37" i="22"/>
  <c r="BJ37" i="22"/>
  <c r="BI37" i="22"/>
  <c r="BH37" i="22"/>
  <c r="BF37" i="22"/>
  <c r="BE37" i="22"/>
  <c r="BD37" i="22"/>
  <c r="AW37" i="22"/>
  <c r="AV37" i="22"/>
  <c r="AU37" i="22"/>
  <c r="AN37" i="22"/>
  <c r="AM37" i="22"/>
  <c r="AL37" i="22"/>
  <c r="AE37" i="22"/>
  <c r="AD37" i="22"/>
  <c r="AC37" i="22"/>
  <c r="V37" i="22"/>
  <c r="BG37" i="22" s="1"/>
  <c r="U37" i="22"/>
  <c r="BS37" i="22" s="1"/>
  <c r="BT36" i="22"/>
  <c r="BR36" i="22"/>
  <c r="BO36" i="22"/>
  <c r="BN36" i="22"/>
  <c r="BM36" i="22"/>
  <c r="BL36" i="22"/>
  <c r="BK36" i="22"/>
  <c r="BJ36" i="22"/>
  <c r="BI36" i="22"/>
  <c r="BH36" i="22"/>
  <c r="BF36" i="22"/>
  <c r="BE36" i="22"/>
  <c r="BD36" i="22"/>
  <c r="AW36" i="22"/>
  <c r="AV36" i="22"/>
  <c r="AU36" i="22"/>
  <c r="AN36" i="22"/>
  <c r="AM36" i="22"/>
  <c r="AL36" i="22"/>
  <c r="AE36" i="22"/>
  <c r="AD36" i="22"/>
  <c r="AC36" i="22"/>
  <c r="V36" i="22"/>
  <c r="BG36" i="22" s="1"/>
  <c r="U36" i="22"/>
  <c r="BS36" i="22" s="1"/>
  <c r="BT35" i="22"/>
  <c r="BR35" i="22"/>
  <c r="BO35" i="22"/>
  <c r="BN35" i="22"/>
  <c r="BM35" i="22"/>
  <c r="BL35" i="22"/>
  <c r="BK35" i="22"/>
  <c r="BJ35" i="22"/>
  <c r="BI35" i="22"/>
  <c r="BH35" i="22"/>
  <c r="BF35" i="22"/>
  <c r="BE35" i="22"/>
  <c r="BD35" i="22"/>
  <c r="AW35" i="22"/>
  <c r="AV35" i="22"/>
  <c r="AU35" i="22"/>
  <c r="AN35" i="22"/>
  <c r="AM35" i="22"/>
  <c r="AL35" i="22"/>
  <c r="AE35" i="22"/>
  <c r="AD35" i="22"/>
  <c r="AC35" i="22"/>
  <c r="V35" i="22"/>
  <c r="AX35" i="22" s="1"/>
  <c r="U35" i="22"/>
  <c r="BS35" i="22" s="1"/>
  <c r="BT34" i="22"/>
  <c r="BR34" i="22"/>
  <c r="BO34" i="22"/>
  <c r="BN34" i="22"/>
  <c r="BM34" i="22"/>
  <c r="BL34" i="22"/>
  <c r="BK34" i="22"/>
  <c r="BJ34" i="22"/>
  <c r="BI34" i="22"/>
  <c r="BH34" i="22"/>
  <c r="BF34" i="22"/>
  <c r="BE34" i="22"/>
  <c r="BD34" i="22"/>
  <c r="AW34" i="22"/>
  <c r="AV34" i="22"/>
  <c r="AU34" i="22"/>
  <c r="AN34" i="22"/>
  <c r="AM34" i="22"/>
  <c r="AL34" i="22"/>
  <c r="AE34" i="22"/>
  <c r="AD34" i="22"/>
  <c r="AC34" i="22"/>
  <c r="V34" i="22"/>
  <c r="BG34" i="22" s="1"/>
  <c r="U34" i="22"/>
  <c r="BS34" i="22" s="1"/>
  <c r="BT33" i="22"/>
  <c r="BR33" i="22"/>
  <c r="BO33" i="22"/>
  <c r="BN33" i="22"/>
  <c r="BM33" i="22"/>
  <c r="BL33" i="22"/>
  <c r="BK33" i="22"/>
  <c r="BJ33" i="22"/>
  <c r="BI33" i="22"/>
  <c r="BH33" i="22"/>
  <c r="BF33" i="22"/>
  <c r="BE33" i="22"/>
  <c r="BD33" i="22"/>
  <c r="AW33" i="22"/>
  <c r="AV33" i="22"/>
  <c r="AU33" i="22"/>
  <c r="AN33" i="22"/>
  <c r="AM33" i="22"/>
  <c r="AL33" i="22"/>
  <c r="AE33" i="22"/>
  <c r="AD33" i="22"/>
  <c r="AC33" i="22"/>
  <c r="V33" i="22"/>
  <c r="BG33" i="22" s="1"/>
  <c r="U33" i="22"/>
  <c r="BS33" i="22" s="1"/>
  <c r="BT32" i="22"/>
  <c r="BR32" i="22"/>
  <c r="BO32" i="22"/>
  <c r="BN32" i="22"/>
  <c r="BM32" i="22"/>
  <c r="BL32" i="22"/>
  <c r="BK32" i="22"/>
  <c r="BJ32" i="22"/>
  <c r="BI32" i="22"/>
  <c r="BH32" i="22"/>
  <c r="BF32" i="22"/>
  <c r="BE32" i="22"/>
  <c r="BD32" i="22"/>
  <c r="AW32" i="22"/>
  <c r="AV32" i="22"/>
  <c r="AU32" i="22"/>
  <c r="AN32" i="22"/>
  <c r="AM32" i="22"/>
  <c r="AL32" i="22"/>
  <c r="AE32" i="22"/>
  <c r="AD32" i="22"/>
  <c r="AC32" i="22"/>
  <c r="V32" i="22"/>
  <c r="BG32" i="22" s="1"/>
  <c r="U32" i="22"/>
  <c r="BS32" i="22" s="1"/>
  <c r="BT31" i="22"/>
  <c r="BR31" i="22"/>
  <c r="BO31" i="22"/>
  <c r="BN31" i="22"/>
  <c r="BM31" i="22"/>
  <c r="BL31" i="22"/>
  <c r="BK31" i="22"/>
  <c r="BJ31" i="22"/>
  <c r="BI31" i="22"/>
  <c r="BH31" i="22"/>
  <c r="BF31" i="22"/>
  <c r="BE31" i="22"/>
  <c r="BD31" i="22"/>
  <c r="AW31" i="22"/>
  <c r="AV31" i="22"/>
  <c r="AU31" i="22"/>
  <c r="AN31" i="22"/>
  <c r="AM31" i="22"/>
  <c r="AL31" i="22"/>
  <c r="AE31" i="22"/>
  <c r="AD31" i="22"/>
  <c r="AC31" i="22"/>
  <c r="V31" i="22"/>
  <c r="BG31" i="22" s="1"/>
  <c r="U31" i="22"/>
  <c r="BS31" i="22" s="1"/>
  <c r="BT30" i="22"/>
  <c r="BR30" i="22"/>
  <c r="BO30" i="22"/>
  <c r="BN30" i="22"/>
  <c r="BM30" i="22"/>
  <c r="BL30" i="22"/>
  <c r="BK30" i="22"/>
  <c r="BJ30" i="22"/>
  <c r="BI30" i="22"/>
  <c r="BH30" i="22"/>
  <c r="BF30" i="22"/>
  <c r="BE30" i="22"/>
  <c r="BD30" i="22"/>
  <c r="AW30" i="22"/>
  <c r="AV30" i="22"/>
  <c r="AU30" i="22"/>
  <c r="AN30" i="22"/>
  <c r="AM30" i="22"/>
  <c r="AL30" i="22"/>
  <c r="AE30" i="22"/>
  <c r="AD30" i="22"/>
  <c r="AC30" i="22"/>
  <c r="V30" i="22"/>
  <c r="U30" i="22"/>
  <c r="BS30" i="22" s="1"/>
  <c r="BT29" i="22"/>
  <c r="BR29" i="22"/>
  <c r="BO29" i="22"/>
  <c r="BN29" i="22"/>
  <c r="BM29" i="22"/>
  <c r="BL29" i="22"/>
  <c r="BK29" i="22"/>
  <c r="BJ29" i="22"/>
  <c r="BI29" i="22"/>
  <c r="BH29" i="22"/>
  <c r="BF29" i="22"/>
  <c r="BE29" i="22"/>
  <c r="BD29" i="22"/>
  <c r="AW29" i="22"/>
  <c r="AV29" i="22"/>
  <c r="AU29" i="22"/>
  <c r="AN29" i="22"/>
  <c r="AM29" i="22"/>
  <c r="AL29" i="22"/>
  <c r="AE29" i="22"/>
  <c r="AD29" i="22"/>
  <c r="AC29" i="22"/>
  <c r="V29" i="22"/>
  <c r="BG29" i="22" s="1"/>
  <c r="U29" i="22"/>
  <c r="BS29" i="22" s="1"/>
  <c r="BT28" i="22"/>
  <c r="BR28" i="22"/>
  <c r="BO28" i="22"/>
  <c r="BN28" i="22"/>
  <c r="BM28" i="22"/>
  <c r="BL28" i="22"/>
  <c r="BK28" i="22"/>
  <c r="BJ28" i="22"/>
  <c r="BI28" i="22"/>
  <c r="BH28" i="22"/>
  <c r="BF28" i="22"/>
  <c r="BE28" i="22"/>
  <c r="BD28" i="22"/>
  <c r="AW28" i="22"/>
  <c r="AV28" i="22"/>
  <c r="AU28" i="22"/>
  <c r="AN28" i="22"/>
  <c r="AM28" i="22"/>
  <c r="AL28" i="22"/>
  <c r="AE28" i="22"/>
  <c r="AD28" i="22"/>
  <c r="AC28" i="22"/>
  <c r="V28" i="22"/>
  <c r="BG28" i="22" s="1"/>
  <c r="U28" i="22"/>
  <c r="BS28" i="22" s="1"/>
  <c r="BT27" i="22"/>
  <c r="BR27" i="22"/>
  <c r="BO27" i="22"/>
  <c r="BN27" i="22"/>
  <c r="BM27" i="22"/>
  <c r="BL27" i="22"/>
  <c r="BK27" i="22"/>
  <c r="BJ27" i="22"/>
  <c r="BI27" i="22"/>
  <c r="BH27" i="22"/>
  <c r="BF27" i="22"/>
  <c r="BE27" i="22"/>
  <c r="BD27" i="22"/>
  <c r="AW27" i="22"/>
  <c r="AV27" i="22"/>
  <c r="AU27" i="22"/>
  <c r="AN27" i="22"/>
  <c r="AM27" i="22"/>
  <c r="AL27" i="22"/>
  <c r="AE27" i="22"/>
  <c r="AD27" i="22"/>
  <c r="AC27" i="22"/>
  <c r="V27" i="22"/>
  <c r="AX27" i="22" s="1"/>
  <c r="U27" i="22"/>
  <c r="BS27" i="22" s="1"/>
  <c r="BT26" i="22"/>
  <c r="BR26" i="22"/>
  <c r="BO26" i="22"/>
  <c r="BN26" i="22"/>
  <c r="BM26" i="22"/>
  <c r="BL26" i="22"/>
  <c r="BK26" i="22"/>
  <c r="BJ26" i="22"/>
  <c r="BI26" i="22"/>
  <c r="BH26" i="22"/>
  <c r="BF26" i="22"/>
  <c r="BE26" i="22"/>
  <c r="BD26" i="22"/>
  <c r="AW26" i="22"/>
  <c r="AV26" i="22"/>
  <c r="AU26" i="22"/>
  <c r="AN26" i="22"/>
  <c r="AM26" i="22"/>
  <c r="AL26" i="22"/>
  <c r="AE26" i="22"/>
  <c r="AD26" i="22"/>
  <c r="AC26" i="22"/>
  <c r="V26" i="22"/>
  <c r="BG26" i="22" s="1"/>
  <c r="U26" i="22"/>
  <c r="BS26" i="22" s="1"/>
  <c r="BT25" i="22"/>
  <c r="BR25" i="22"/>
  <c r="BO25" i="22"/>
  <c r="BN25" i="22"/>
  <c r="BM25" i="22"/>
  <c r="BL25" i="22"/>
  <c r="BK25" i="22"/>
  <c r="BJ25" i="22"/>
  <c r="BI25" i="22"/>
  <c r="BH25" i="22"/>
  <c r="BF25" i="22"/>
  <c r="BE25" i="22"/>
  <c r="BD25" i="22"/>
  <c r="AW25" i="22"/>
  <c r="AV25" i="22"/>
  <c r="AU25" i="22"/>
  <c r="AN25" i="22"/>
  <c r="AM25" i="22"/>
  <c r="AL25" i="22"/>
  <c r="AE25" i="22"/>
  <c r="AD25" i="22"/>
  <c r="AC25" i="22"/>
  <c r="V25" i="22"/>
  <c r="AX25" i="22" s="1"/>
  <c r="U25" i="22"/>
  <c r="BS25" i="22" s="1"/>
  <c r="BT24" i="22"/>
  <c r="BR24" i="22"/>
  <c r="BO24" i="22"/>
  <c r="BN24" i="22"/>
  <c r="BM24" i="22"/>
  <c r="BL24" i="22"/>
  <c r="BK24" i="22"/>
  <c r="BJ24" i="22"/>
  <c r="BI24" i="22"/>
  <c r="BH24" i="22"/>
  <c r="BF24" i="22"/>
  <c r="BE24" i="22"/>
  <c r="BD24" i="22"/>
  <c r="AW24" i="22"/>
  <c r="AV24" i="22"/>
  <c r="AU24" i="22"/>
  <c r="AN24" i="22"/>
  <c r="AM24" i="22"/>
  <c r="AL24" i="22"/>
  <c r="AE24" i="22"/>
  <c r="AD24" i="22"/>
  <c r="AC24" i="22"/>
  <c r="V24" i="22"/>
  <c r="BG24" i="22" s="1"/>
  <c r="U24" i="22"/>
  <c r="BS24" i="22" s="1"/>
  <c r="BT23" i="22"/>
  <c r="BR23" i="22"/>
  <c r="BO23" i="22"/>
  <c r="BN23" i="22"/>
  <c r="BM23" i="22"/>
  <c r="BL23" i="22"/>
  <c r="BK23" i="22"/>
  <c r="BJ23" i="22"/>
  <c r="BI23" i="22"/>
  <c r="BH23" i="22"/>
  <c r="BF23" i="22"/>
  <c r="BE23" i="22"/>
  <c r="BD23" i="22"/>
  <c r="AW23" i="22"/>
  <c r="AV23" i="22"/>
  <c r="AU23" i="22"/>
  <c r="AN23" i="22"/>
  <c r="AM23" i="22"/>
  <c r="AL23" i="22"/>
  <c r="AE23" i="22"/>
  <c r="AD23" i="22"/>
  <c r="AC23" i="22"/>
  <c r="V23" i="22"/>
  <c r="BG23" i="22" s="1"/>
  <c r="U23" i="22"/>
  <c r="BS23" i="22" s="1"/>
  <c r="BT22" i="22"/>
  <c r="BR22" i="22"/>
  <c r="BO22" i="22"/>
  <c r="BN22" i="22"/>
  <c r="BM22" i="22"/>
  <c r="BL22" i="22"/>
  <c r="BK22" i="22"/>
  <c r="BJ22" i="22"/>
  <c r="BI22" i="22"/>
  <c r="BH22" i="22"/>
  <c r="BF22" i="22"/>
  <c r="BE22" i="22"/>
  <c r="BD22" i="22"/>
  <c r="AW22" i="22"/>
  <c r="AV22" i="22"/>
  <c r="AU22" i="22"/>
  <c r="AN22" i="22"/>
  <c r="AM22" i="22"/>
  <c r="AL22" i="22"/>
  <c r="AE22" i="22"/>
  <c r="AD22" i="22"/>
  <c r="AC22" i="22"/>
  <c r="V22" i="22"/>
  <c r="AO22" i="22" s="1"/>
  <c r="U22" i="22"/>
  <c r="BS22" i="22" s="1"/>
  <c r="BT21" i="22"/>
  <c r="BR21" i="22"/>
  <c r="BO21" i="22"/>
  <c r="BN21" i="22"/>
  <c r="BM21" i="22"/>
  <c r="BL21" i="22"/>
  <c r="BK21" i="22"/>
  <c r="BJ21" i="22"/>
  <c r="BI21" i="22"/>
  <c r="BH21" i="22"/>
  <c r="BF21" i="22"/>
  <c r="BE21" i="22"/>
  <c r="BD21" i="22"/>
  <c r="AW21" i="22"/>
  <c r="AV21" i="22"/>
  <c r="AU21" i="22"/>
  <c r="AN21" i="22"/>
  <c r="AM21" i="22"/>
  <c r="AL21" i="22"/>
  <c r="AE21" i="22"/>
  <c r="AD21" i="22"/>
  <c r="AC21" i="22"/>
  <c r="V21" i="22"/>
  <c r="BG21" i="22" s="1"/>
  <c r="U21" i="22"/>
  <c r="BS21" i="22" s="1"/>
  <c r="BT20" i="22"/>
  <c r="BR20" i="22"/>
  <c r="BO20" i="22"/>
  <c r="BN20" i="22"/>
  <c r="BM20" i="22"/>
  <c r="BL20" i="22"/>
  <c r="BK20" i="22"/>
  <c r="BJ20" i="22"/>
  <c r="BI20" i="22"/>
  <c r="BH20" i="22"/>
  <c r="BF20" i="22"/>
  <c r="BE20" i="22"/>
  <c r="BD20" i="22"/>
  <c r="AW20" i="22"/>
  <c r="AV20" i="22"/>
  <c r="AU20" i="22"/>
  <c r="AN20" i="22"/>
  <c r="AM20" i="22"/>
  <c r="AL20" i="22"/>
  <c r="AE20" i="22"/>
  <c r="AD20" i="22"/>
  <c r="AC20" i="22"/>
  <c r="V20" i="22"/>
  <c r="BG20" i="22" s="1"/>
  <c r="U20" i="22"/>
  <c r="BS20" i="22" s="1"/>
  <c r="BT19" i="22"/>
  <c r="BR19" i="22"/>
  <c r="BO19" i="22"/>
  <c r="BN19" i="22"/>
  <c r="BM19" i="22"/>
  <c r="BL19" i="22"/>
  <c r="BK19" i="22"/>
  <c r="BJ19" i="22"/>
  <c r="BI19" i="22"/>
  <c r="BH19" i="22"/>
  <c r="BF19" i="22"/>
  <c r="BE19" i="22"/>
  <c r="BD19" i="22"/>
  <c r="AW19" i="22"/>
  <c r="AV19" i="22"/>
  <c r="AU19" i="22"/>
  <c r="AN19" i="22"/>
  <c r="AM19" i="22"/>
  <c r="AL19" i="22"/>
  <c r="AE19" i="22"/>
  <c r="AD19" i="22"/>
  <c r="AC19" i="22"/>
  <c r="V19" i="22"/>
  <c r="BG19" i="22" s="1"/>
  <c r="U19" i="22"/>
  <c r="BS19" i="22" s="1"/>
  <c r="BT18" i="22"/>
  <c r="BR18" i="22"/>
  <c r="BO18" i="22"/>
  <c r="BN18" i="22"/>
  <c r="BM18" i="22"/>
  <c r="BL18" i="22"/>
  <c r="BK18" i="22"/>
  <c r="BJ18" i="22"/>
  <c r="BI18" i="22"/>
  <c r="BH18" i="22"/>
  <c r="BF18" i="22"/>
  <c r="BE18" i="22"/>
  <c r="BD18" i="22"/>
  <c r="AW18" i="22"/>
  <c r="AV18" i="22"/>
  <c r="AU18" i="22"/>
  <c r="AN18" i="22"/>
  <c r="AM18" i="22"/>
  <c r="AL18" i="22"/>
  <c r="AE18" i="22"/>
  <c r="AD18" i="22"/>
  <c r="AC18" i="22"/>
  <c r="V18" i="22"/>
  <c r="BG18" i="22" s="1"/>
  <c r="U18" i="22"/>
  <c r="BS18" i="22" s="1"/>
  <c r="BT17" i="22"/>
  <c r="BR17" i="22"/>
  <c r="BO17" i="22"/>
  <c r="BN17" i="22"/>
  <c r="BM17" i="22"/>
  <c r="BL17" i="22"/>
  <c r="BK17" i="22"/>
  <c r="BJ17" i="22"/>
  <c r="BI17" i="22"/>
  <c r="BH17" i="22"/>
  <c r="BF17" i="22"/>
  <c r="BE17" i="22"/>
  <c r="BD17" i="22"/>
  <c r="AW17" i="22"/>
  <c r="AV17" i="22"/>
  <c r="AU17" i="22"/>
  <c r="AN17" i="22"/>
  <c r="AM17" i="22"/>
  <c r="AL17" i="22"/>
  <c r="AE17" i="22"/>
  <c r="AD17" i="22"/>
  <c r="AC17" i="22"/>
  <c r="V17" i="22"/>
  <c r="BG17" i="22" s="1"/>
  <c r="U17" i="22"/>
  <c r="BS17" i="22" s="1"/>
  <c r="BT16" i="22"/>
  <c r="BR16" i="22"/>
  <c r="BO16" i="22"/>
  <c r="BN16" i="22"/>
  <c r="BM16" i="22"/>
  <c r="BL16" i="22"/>
  <c r="BK16" i="22"/>
  <c r="BJ16" i="22"/>
  <c r="BI16" i="22"/>
  <c r="BH16" i="22"/>
  <c r="BF16" i="22"/>
  <c r="BE16" i="22"/>
  <c r="BD16" i="22"/>
  <c r="AW16" i="22"/>
  <c r="AV16" i="22"/>
  <c r="AU16" i="22"/>
  <c r="AN16" i="22"/>
  <c r="AM16" i="22"/>
  <c r="AL16" i="22"/>
  <c r="AE16" i="22"/>
  <c r="AD16" i="22"/>
  <c r="AC16" i="22"/>
  <c r="V16" i="22"/>
  <c r="BG16" i="22" s="1"/>
  <c r="U16" i="22"/>
  <c r="BS16" i="22" s="1"/>
  <c r="BT15" i="22"/>
  <c r="BR15" i="22"/>
  <c r="BO15" i="22"/>
  <c r="BN15" i="22"/>
  <c r="BM15" i="22"/>
  <c r="BL15" i="22"/>
  <c r="BK15" i="22"/>
  <c r="BJ15" i="22"/>
  <c r="BI15" i="22"/>
  <c r="BH15" i="22"/>
  <c r="BF15" i="22"/>
  <c r="BE15" i="22"/>
  <c r="BD15" i="22"/>
  <c r="AW15" i="22"/>
  <c r="AV15" i="22"/>
  <c r="AU15" i="22"/>
  <c r="AN15" i="22"/>
  <c r="AM15" i="22"/>
  <c r="AL15" i="22"/>
  <c r="AE15" i="22"/>
  <c r="AD15" i="22"/>
  <c r="AC15" i="22"/>
  <c r="V15" i="22"/>
  <c r="BG15" i="22" s="1"/>
  <c r="U15" i="22"/>
  <c r="BS15" i="22" s="1"/>
  <c r="BT14" i="22"/>
  <c r="BR14" i="22"/>
  <c r="BO14" i="22"/>
  <c r="BN14" i="22"/>
  <c r="BM14" i="22"/>
  <c r="BL14" i="22"/>
  <c r="BK14" i="22"/>
  <c r="BJ14" i="22"/>
  <c r="BI14" i="22"/>
  <c r="BH14" i="22"/>
  <c r="BF14" i="22"/>
  <c r="BE14" i="22"/>
  <c r="BD14" i="22"/>
  <c r="AW14" i="22"/>
  <c r="AV14" i="22"/>
  <c r="AU14" i="22"/>
  <c r="AN14" i="22"/>
  <c r="AM14" i="22"/>
  <c r="AL14" i="22"/>
  <c r="AE14" i="22"/>
  <c r="AD14" i="22"/>
  <c r="AC14" i="22"/>
  <c r="V14" i="22"/>
  <c r="BG14" i="22" s="1"/>
  <c r="U14" i="22"/>
  <c r="BS14" i="22" s="1"/>
  <c r="BT13" i="22"/>
  <c r="BR13" i="22"/>
  <c r="BO13" i="22"/>
  <c r="BN13" i="22"/>
  <c r="BM13" i="22"/>
  <c r="BL13" i="22"/>
  <c r="BK13" i="22"/>
  <c r="BJ13" i="22"/>
  <c r="BI13" i="22"/>
  <c r="BH13" i="22"/>
  <c r="BF13" i="22"/>
  <c r="BE13" i="22"/>
  <c r="BD13" i="22"/>
  <c r="AW13" i="22"/>
  <c r="AV13" i="22"/>
  <c r="AU13" i="22"/>
  <c r="AN13" i="22"/>
  <c r="AM13" i="22"/>
  <c r="AL13" i="22"/>
  <c r="AE13" i="22"/>
  <c r="AD13" i="22"/>
  <c r="AC13" i="22"/>
  <c r="V13" i="22"/>
  <c r="BG13" i="22" s="1"/>
  <c r="U13" i="22"/>
  <c r="BS13" i="22" s="1"/>
  <c r="BT12" i="22"/>
  <c r="BR12" i="22"/>
  <c r="BO12" i="22"/>
  <c r="BN12" i="22"/>
  <c r="BM12" i="22"/>
  <c r="BL12" i="22"/>
  <c r="BK12" i="22"/>
  <c r="BJ12" i="22"/>
  <c r="BI12" i="22"/>
  <c r="BH12" i="22"/>
  <c r="BF12" i="22"/>
  <c r="BE12" i="22"/>
  <c r="BD12" i="22"/>
  <c r="AW12" i="22"/>
  <c r="AV12" i="22"/>
  <c r="AU12" i="22"/>
  <c r="AN12" i="22"/>
  <c r="AM12" i="22"/>
  <c r="AL12" i="22"/>
  <c r="AE12" i="22"/>
  <c r="AD12" i="22"/>
  <c r="AC12" i="22"/>
  <c r="V12" i="22"/>
  <c r="U12" i="22"/>
  <c r="BS12" i="22" s="1"/>
  <c r="BT11" i="22"/>
  <c r="BR11" i="22"/>
  <c r="BT10" i="22"/>
  <c r="BR10" i="22"/>
  <c r="BT9" i="22"/>
  <c r="BR9" i="22"/>
  <c r="BO9" i="22"/>
  <c r="BN9" i="22"/>
  <c r="BM9" i="22"/>
  <c r="BL9" i="22"/>
  <c r="BK9" i="22"/>
  <c r="BJ9" i="22"/>
  <c r="BI9" i="22"/>
  <c r="BH9" i="22"/>
  <c r="BF9" i="22"/>
  <c r="BE9" i="22"/>
  <c r="BD9" i="22"/>
  <c r="AW9" i="22"/>
  <c r="AV9" i="22"/>
  <c r="AU9" i="22"/>
  <c r="AN9" i="22"/>
  <c r="AM9" i="22"/>
  <c r="AL9" i="22"/>
  <c r="AE9" i="22"/>
  <c r="AD9" i="22"/>
  <c r="AC9" i="22"/>
  <c r="V9" i="22"/>
  <c r="BG9" i="22" s="1"/>
  <c r="U9" i="22"/>
  <c r="BS9" i="22" s="1"/>
  <c r="BT8" i="22"/>
  <c r="BR8" i="22"/>
  <c r="BO8" i="22"/>
  <c r="BN8" i="22"/>
  <c r="BM8" i="22"/>
  <c r="BL8" i="22"/>
  <c r="BK8" i="22"/>
  <c r="BJ8" i="22"/>
  <c r="BI8" i="22"/>
  <c r="BH8" i="22"/>
  <c r="BF8" i="22"/>
  <c r="BE8" i="22"/>
  <c r="BD8" i="22"/>
  <c r="AW8" i="22"/>
  <c r="AV8" i="22"/>
  <c r="AU8" i="22"/>
  <c r="AN8" i="22"/>
  <c r="AM8" i="22"/>
  <c r="AL8" i="22"/>
  <c r="AE8" i="22"/>
  <c r="AD8" i="22"/>
  <c r="AC8" i="22"/>
  <c r="V8" i="22"/>
  <c r="AX8" i="22" s="1"/>
  <c r="U8" i="22"/>
  <c r="BS8" i="22" s="1"/>
  <c r="AF130" i="22" l="1"/>
  <c r="AX55" i="22"/>
  <c r="Z67" i="22"/>
  <c r="BT67" i="22" s="1"/>
  <c r="BG52" i="22"/>
  <c r="AF84" i="22"/>
  <c r="AF92" i="22"/>
  <c r="AF121" i="22"/>
  <c r="AX122" i="22"/>
  <c r="Z133" i="22"/>
  <c r="BT133" i="22" s="1"/>
  <c r="AX64" i="22"/>
  <c r="AX15" i="22"/>
  <c r="AO73" i="22"/>
  <c r="Z130" i="22"/>
  <c r="AX37" i="22"/>
  <c r="AF97" i="22"/>
  <c r="Z73" i="22"/>
  <c r="BT73" i="22" s="1"/>
  <c r="AX84" i="22"/>
  <c r="AX130" i="22"/>
  <c r="AX131" i="22"/>
  <c r="AF33" i="22"/>
  <c r="AX48" i="22"/>
  <c r="AX102" i="22"/>
  <c r="AX63" i="22"/>
  <c r="BI67" i="22"/>
  <c r="AF100" i="22"/>
  <c r="AX50" i="22"/>
  <c r="AF116" i="22"/>
  <c r="BI133" i="22"/>
  <c r="AX18" i="22"/>
  <c r="AF64" i="22"/>
  <c r="AF73" i="22"/>
  <c r="AX73" i="22"/>
  <c r="AI82" i="22"/>
  <c r="BK82" i="22" s="1"/>
  <c r="AD133" i="22"/>
  <c r="AX32" i="22"/>
  <c r="AD67" i="22"/>
  <c r="AX133" i="22"/>
  <c r="AX136" i="22"/>
  <c r="AX53" i="22"/>
  <c r="AX127" i="22"/>
  <c r="AO130" i="22"/>
  <c r="AF133" i="22"/>
  <c r="AF53" i="22"/>
  <c r="BG22" i="22"/>
  <c r="AF41" i="22"/>
  <c r="AX43" i="22"/>
  <c r="AF70" i="22"/>
  <c r="AF81" i="22"/>
  <c r="AF82" i="22"/>
  <c r="AF91" i="22"/>
  <c r="AX92" i="22"/>
  <c r="AF101" i="22"/>
  <c r="AX132" i="22"/>
  <c r="AO133" i="22"/>
  <c r="AX141" i="22"/>
  <c r="BG146" i="22"/>
  <c r="AF149" i="22"/>
  <c r="AF32" i="22"/>
  <c r="AF42" i="22"/>
  <c r="AF63" i="22"/>
  <c r="AO108" i="22"/>
  <c r="AF115" i="22"/>
  <c r="AX116" i="22"/>
  <c r="AX129" i="22"/>
  <c r="AF132" i="22"/>
  <c r="AF140" i="22"/>
  <c r="AO67" i="22"/>
  <c r="BG67" i="22"/>
  <c r="AF102" i="22"/>
  <c r="AF129" i="22"/>
  <c r="AO28" i="22"/>
  <c r="AO60" i="22"/>
  <c r="AO124" i="22"/>
  <c r="AF37" i="22"/>
  <c r="AX39" i="22"/>
  <c r="AF50" i="22"/>
  <c r="AX58" i="22"/>
  <c r="BG77" i="22"/>
  <c r="AF78" i="22"/>
  <c r="AX79" i="22"/>
  <c r="AX85" i="22"/>
  <c r="BG106" i="22"/>
  <c r="AX113" i="22"/>
  <c r="AX123" i="22"/>
  <c r="Z124" i="22"/>
  <c r="Z149" i="22"/>
  <c r="BT149" i="22" s="1"/>
  <c r="AX51" i="22"/>
  <c r="AF67" i="22"/>
  <c r="Z68" i="22"/>
  <c r="BT68" i="22" s="1"/>
  <c r="AF79" i="22"/>
  <c r="AF85" i="22"/>
  <c r="Z92" i="22"/>
  <c r="BI92" i="22" s="1"/>
  <c r="AX97" i="22"/>
  <c r="Z98" i="22"/>
  <c r="BG108" i="22"/>
  <c r="AF113" i="22"/>
  <c r="AX114" i="22"/>
  <c r="AX125" i="22"/>
  <c r="AF150" i="22"/>
  <c r="AO36" i="22"/>
  <c r="AF51" i="22"/>
  <c r="AF69" i="22"/>
  <c r="AX70" i="22"/>
  <c r="AX82" i="22"/>
  <c r="BG95" i="22"/>
  <c r="AX101" i="22"/>
  <c r="AF125" i="22"/>
  <c r="AF127" i="22"/>
  <c r="AX128" i="22"/>
  <c r="AF136" i="22"/>
  <c r="Z148" i="22"/>
  <c r="BT148" i="22" s="1"/>
  <c r="AX16" i="22"/>
  <c r="AF19" i="22"/>
  <c r="AF26" i="22"/>
  <c r="AX33" i="22"/>
  <c r="AX49" i="22"/>
  <c r="AF71" i="22"/>
  <c r="AX81" i="22"/>
  <c r="AF83" i="22"/>
  <c r="AX91" i="22"/>
  <c r="AO92" i="22"/>
  <c r="AO107" i="22"/>
  <c r="BG107" i="22"/>
  <c r="AF110" i="22"/>
  <c r="AX110" i="22"/>
  <c r="AX115" i="22"/>
  <c r="BG119" i="22"/>
  <c r="AF124" i="22"/>
  <c r="AX124" i="22"/>
  <c r="BG139" i="22"/>
  <c r="BG8" i="22"/>
  <c r="AO14" i="22"/>
  <c r="AF16" i="22"/>
  <c r="AX57" i="22"/>
  <c r="AX66" i="22"/>
  <c r="AF68" i="22"/>
  <c r="AX68" i="22"/>
  <c r="AX78" i="22"/>
  <c r="BG93" i="22"/>
  <c r="Z107" i="22"/>
  <c r="AR107" i="22"/>
  <c r="BM107" i="22" s="1"/>
  <c r="AX108" i="22"/>
  <c r="AX149" i="22"/>
  <c r="AX17" i="22"/>
  <c r="AX34" i="22"/>
  <c r="AF57" i="22"/>
  <c r="AX61" i="22"/>
  <c r="AF66" i="22"/>
  <c r="AX69" i="22"/>
  <c r="AO93" i="22"/>
  <c r="AF96" i="22"/>
  <c r="AO98" i="22"/>
  <c r="BG98" i="22"/>
  <c r="AF141" i="22"/>
  <c r="AO148" i="22"/>
  <c r="BG148" i="22"/>
  <c r="AF17" i="22"/>
  <c r="AF21" i="22"/>
  <c r="AF34" i="22"/>
  <c r="AF39" i="22"/>
  <c r="AF43" i="22"/>
  <c r="AF61" i="22"/>
  <c r="Z93" i="22"/>
  <c r="AX138" i="22"/>
  <c r="AX150" i="22"/>
  <c r="AX29" i="22"/>
  <c r="AX40" i="22"/>
  <c r="AF58" i="22"/>
  <c r="AX107" i="22"/>
  <c r="AO110" i="22"/>
  <c r="BG110" i="22"/>
  <c r="BG111" i="22"/>
  <c r="AF138" i="22"/>
  <c r="AX143" i="22"/>
  <c r="AF18" i="22"/>
  <c r="AX24" i="22"/>
  <c r="AF29" i="22"/>
  <c r="AF40" i="22"/>
  <c r="AO68" i="22"/>
  <c r="AF123" i="22"/>
  <c r="BI124" i="22"/>
  <c r="AF143" i="22"/>
  <c r="AO149" i="22"/>
  <c r="AF24" i="22"/>
  <c r="AF47" i="22"/>
  <c r="AX56" i="22"/>
  <c r="AX80" i="22"/>
  <c r="AF98" i="22"/>
  <c r="AX103" i="22"/>
  <c r="AO125" i="22"/>
  <c r="BG125" i="22"/>
  <c r="AX135" i="22"/>
  <c r="AF148" i="22"/>
  <c r="AF15" i="22"/>
  <c r="AX19" i="22"/>
  <c r="AX26" i="22"/>
  <c r="AX42" i="22"/>
  <c r="AF48" i="22"/>
  <c r="AF56" i="22"/>
  <c r="AF59" i="22"/>
  <c r="AX71" i="22"/>
  <c r="AF80" i="22"/>
  <c r="AR82" i="22"/>
  <c r="AX83" i="22"/>
  <c r="AF86" i="22"/>
  <c r="AX100" i="22"/>
  <c r="AF103" i="22"/>
  <c r="AF109" i="22"/>
  <c r="AF114" i="22"/>
  <c r="AX121" i="22"/>
  <c r="AF128" i="22"/>
  <c r="AF131" i="22"/>
  <c r="AF135" i="22"/>
  <c r="AX140" i="22"/>
  <c r="BI149" i="22"/>
  <c r="AX12" i="22"/>
  <c r="AF12" i="22"/>
  <c r="AX30" i="22"/>
  <c r="AF30" i="22"/>
  <c r="AX44" i="22"/>
  <c r="AF44" i="22"/>
  <c r="AX89" i="22"/>
  <c r="AF89" i="22"/>
  <c r="AX36" i="22"/>
  <c r="AF36" i="22"/>
  <c r="BT98" i="22"/>
  <c r="BI98" i="22"/>
  <c r="AD98" i="22"/>
  <c r="AX119" i="22"/>
  <c r="AF119" i="22"/>
  <c r="AX139" i="22"/>
  <c r="AF139" i="22"/>
  <c r="AX95" i="22"/>
  <c r="AF95" i="22"/>
  <c r="AX28" i="22"/>
  <c r="AF28" i="22"/>
  <c r="BI148" i="22"/>
  <c r="AD148" i="22"/>
  <c r="AX106" i="22"/>
  <c r="AF106" i="22"/>
  <c r="AO8" i="22"/>
  <c r="AF8" i="22"/>
  <c r="AX22" i="22"/>
  <c r="AF22" i="22"/>
  <c r="AX52" i="22"/>
  <c r="AF52" i="22"/>
  <c r="AX60" i="22"/>
  <c r="AF60" i="22"/>
  <c r="AX111" i="22"/>
  <c r="AF111" i="22"/>
  <c r="AX14" i="22"/>
  <c r="AF14" i="22"/>
  <c r="BG12" i="22"/>
  <c r="BG30" i="22"/>
  <c r="BG44" i="22"/>
  <c r="AX77" i="22"/>
  <c r="AF77" i="22"/>
  <c r="BG89" i="22"/>
  <c r="BT92" i="22"/>
  <c r="BT125" i="22"/>
  <c r="BI125" i="22"/>
  <c r="AD125" i="22"/>
  <c r="AX146" i="22"/>
  <c r="AF146" i="22"/>
  <c r="AX20" i="22"/>
  <c r="AF20" i="22"/>
  <c r="AO12" i="22"/>
  <c r="AO20" i="22"/>
  <c r="AO30" i="22"/>
  <c r="AO44" i="22"/>
  <c r="AO89" i="22"/>
  <c r="BM108" i="22"/>
  <c r="AV108" i="22"/>
  <c r="AF13" i="22"/>
  <c r="AX13" i="22"/>
  <c r="AO17" i="22"/>
  <c r="AX21" i="22"/>
  <c r="AO25" i="22"/>
  <c r="BG25" i="22"/>
  <c r="AO33" i="22"/>
  <c r="AO41" i="22"/>
  <c r="BG41" i="22"/>
  <c r="AF45" i="22"/>
  <c r="AX45" i="22"/>
  <c r="AO49" i="22"/>
  <c r="AO57" i="22"/>
  <c r="AO65" i="22"/>
  <c r="BG65" i="22"/>
  <c r="AO71" i="22"/>
  <c r="AO74" i="22"/>
  <c r="BG74" i="22"/>
  <c r="AM82" i="22"/>
  <c r="BA82" i="22"/>
  <c r="AO86" i="22"/>
  <c r="BG86" i="22"/>
  <c r="AF90" i="22"/>
  <c r="AX90" i="22"/>
  <c r="AX96" i="22"/>
  <c r="AF99" i="22"/>
  <c r="AX99" i="22"/>
  <c r="AO103" i="22"/>
  <c r="AV107" i="22"/>
  <c r="BI107" i="22"/>
  <c r="AF108" i="22"/>
  <c r="AX109" i="22"/>
  <c r="AF112" i="22"/>
  <c r="AX112" i="22"/>
  <c r="AO116" i="22"/>
  <c r="AF120" i="22"/>
  <c r="AX120" i="22"/>
  <c r="AF126" i="22"/>
  <c r="AX126" i="22"/>
  <c r="AO136" i="22"/>
  <c r="BG144" i="22"/>
  <c r="AO38" i="22"/>
  <c r="BG38" i="22"/>
  <c r="AO46" i="22"/>
  <c r="BG46" i="22"/>
  <c r="AO54" i="22"/>
  <c r="BG54" i="22"/>
  <c r="AO62" i="22"/>
  <c r="BG62" i="22"/>
  <c r="AF72" i="22"/>
  <c r="AX72" i="22"/>
  <c r="AF75" i="22"/>
  <c r="AX75" i="22"/>
  <c r="AO79" i="22"/>
  <c r="Z82" i="22"/>
  <c r="AO83" i="22"/>
  <c r="AF87" i="22"/>
  <c r="AX87" i="22"/>
  <c r="AO91" i="22"/>
  <c r="AF93" i="22"/>
  <c r="AO97" i="22"/>
  <c r="AO100" i="22"/>
  <c r="AF104" i="22"/>
  <c r="AX104" i="22"/>
  <c r="AI108" i="22"/>
  <c r="AO113" i="22"/>
  <c r="AF117" i="22"/>
  <c r="AX117" i="22"/>
  <c r="AO121" i="22"/>
  <c r="AO127" i="22"/>
  <c r="AF137" i="22"/>
  <c r="AX137" i="22"/>
  <c r="AO141" i="22"/>
  <c r="AF9" i="22"/>
  <c r="AX9" i="22"/>
  <c r="AO19" i="22"/>
  <c r="AF23" i="22"/>
  <c r="AX23" i="22"/>
  <c r="AO27" i="22"/>
  <c r="BG27" i="22"/>
  <c r="AF31" i="22"/>
  <c r="AX31" i="22"/>
  <c r="AO35" i="22"/>
  <c r="BG35" i="22"/>
  <c r="AO43" i="22"/>
  <c r="AX47" i="22"/>
  <c r="AO51" i="22"/>
  <c r="AO59" i="22"/>
  <c r="BG59" i="22"/>
  <c r="AO76" i="22"/>
  <c r="BG76" i="22"/>
  <c r="AO88" i="22"/>
  <c r="BG88" i="22"/>
  <c r="AO94" i="22"/>
  <c r="BG94" i="22"/>
  <c r="AO105" i="22"/>
  <c r="BG105" i="22"/>
  <c r="AO118" i="22"/>
  <c r="BG118" i="22"/>
  <c r="AF134" i="22"/>
  <c r="AX134" i="22"/>
  <c r="AO138" i="22"/>
  <c r="AF142" i="22"/>
  <c r="AX142" i="22"/>
  <c r="AO16" i="22"/>
  <c r="AO24" i="22"/>
  <c r="AO32" i="22"/>
  <c r="AO40" i="22"/>
  <c r="AO48" i="22"/>
  <c r="AO56" i="22"/>
  <c r="AO64" i="22"/>
  <c r="AD68" i="22"/>
  <c r="BI68" i="22"/>
  <c r="AO70" i="22"/>
  <c r="AO81" i="22"/>
  <c r="AO85" i="22"/>
  <c r="AO102" i="22"/>
  <c r="BA108" i="22"/>
  <c r="AO115" i="22"/>
  <c r="AO123" i="22"/>
  <c r="AO129" i="22"/>
  <c r="AO132" i="22"/>
  <c r="AO135" i="22"/>
  <c r="AO143" i="22"/>
  <c r="Z150" i="22"/>
  <c r="AO150" i="22"/>
  <c r="AO13" i="22"/>
  <c r="AO21" i="22"/>
  <c r="AF25" i="22"/>
  <c r="AO29" i="22"/>
  <c r="AO37" i="22"/>
  <c r="AO45" i="22"/>
  <c r="AO53" i="22"/>
  <c r="AO61" i="22"/>
  <c r="AF65" i="22"/>
  <c r="AF74" i="22"/>
  <c r="AO78" i="22"/>
  <c r="AO90" i="22"/>
  <c r="AO96" i="22"/>
  <c r="AO99" i="22"/>
  <c r="Z108" i="22"/>
  <c r="AO109" i="22"/>
  <c r="AD110" i="22"/>
  <c r="BI110" i="22"/>
  <c r="AO112" i="22"/>
  <c r="AO120" i="22"/>
  <c r="AO126" i="22"/>
  <c r="AO140" i="22"/>
  <c r="AO18" i="22"/>
  <c r="AO26" i="22"/>
  <c r="AO34" i="22"/>
  <c r="AF38" i="22"/>
  <c r="AO42" i="22"/>
  <c r="AF46" i="22"/>
  <c r="AO50" i="22"/>
  <c r="AF54" i="22"/>
  <c r="AO58" i="22"/>
  <c r="AF62" i="22"/>
  <c r="AO66" i="22"/>
  <c r="AO72" i="22"/>
  <c r="AO75" i="22"/>
  <c r="AO87" i="22"/>
  <c r="AO104" i="22"/>
  <c r="AO117" i="22"/>
  <c r="AO137" i="22"/>
  <c r="AO9" i="22"/>
  <c r="AO15" i="22"/>
  <c r="AO23" i="22"/>
  <c r="AF27" i="22"/>
  <c r="AO31" i="22"/>
  <c r="AF35" i="22"/>
  <c r="AO39" i="22"/>
  <c r="AO47" i="22"/>
  <c r="AO55" i="22"/>
  <c r="AO63" i="22"/>
  <c r="AO69" i="22"/>
  <c r="AF76" i="22"/>
  <c r="AO80" i="22"/>
  <c r="AO84" i="22"/>
  <c r="AF88" i="22"/>
  <c r="AF94" i="22"/>
  <c r="AO101" i="22"/>
  <c r="AF105" i="22"/>
  <c r="AO114" i="22"/>
  <c r="AF118" i="22"/>
  <c r="AO122" i="22"/>
  <c r="AO128" i="22"/>
  <c r="AO131" i="22"/>
  <c r="AO134" i="22"/>
  <c r="AO142" i="22"/>
  <c r="P18" i="15"/>
  <c r="BI73" i="22" l="1"/>
  <c r="BT130" i="22"/>
  <c r="AD130" i="22"/>
  <c r="BI130" i="22"/>
  <c r="AD73" i="22"/>
  <c r="AD92" i="22"/>
  <c r="AD149" i="22"/>
  <c r="BT124" i="22"/>
  <c r="AD124" i="22"/>
  <c r="BM82" i="22"/>
  <c r="AV82" i="22"/>
  <c r="BT93" i="22"/>
  <c r="AD93" i="22"/>
  <c r="BI93" i="22"/>
  <c r="BT107" i="22"/>
  <c r="AD107" i="22"/>
  <c r="BO82" i="22"/>
  <c r="BE82" i="22"/>
  <c r="AD108" i="22"/>
  <c r="BT108" i="22"/>
  <c r="BI108" i="22"/>
  <c r="BI82" i="22"/>
  <c r="AD82" i="22"/>
  <c r="BT82" i="22"/>
  <c r="BK108" i="22"/>
  <c r="AM108" i="22"/>
  <c r="BE108" i="22"/>
  <c r="BO108" i="22"/>
  <c r="BT150" i="22"/>
  <c r="BI150" i="22"/>
  <c r="AD150" i="22"/>
  <c r="I113" i="15"/>
  <c r="I167" i="15"/>
  <c r="V182" i="3"/>
  <c r="BV182" i="3" s="1"/>
  <c r="BU11" i="3"/>
  <c r="BU12" i="3"/>
  <c r="BU13" i="3"/>
  <c r="BU14" i="3"/>
  <c r="BU15" i="3"/>
  <c r="BU16" i="3"/>
  <c r="BU17" i="3"/>
  <c r="BU18" i="3"/>
  <c r="BU19" i="3"/>
  <c r="BU20" i="3"/>
  <c r="BU21" i="3"/>
  <c r="BU22" i="3"/>
  <c r="BU23" i="3"/>
  <c r="BU24" i="3"/>
  <c r="BU25" i="3"/>
  <c r="BU26" i="3"/>
  <c r="BU27" i="3"/>
  <c r="BU28" i="3"/>
  <c r="BU29" i="3"/>
  <c r="BU30" i="3"/>
  <c r="BU31" i="3"/>
  <c r="BU32" i="3"/>
  <c r="BU33" i="3"/>
  <c r="BU34" i="3"/>
  <c r="BU35" i="3"/>
  <c r="BU36" i="3"/>
  <c r="BU37" i="3"/>
  <c r="BU38" i="3"/>
  <c r="BU39" i="3"/>
  <c r="BU40" i="3"/>
  <c r="BU41" i="3"/>
  <c r="BU42" i="3"/>
  <c r="BU43" i="3"/>
  <c r="BU44" i="3"/>
  <c r="BU45" i="3"/>
  <c r="BU46" i="3"/>
  <c r="BU47" i="3"/>
  <c r="BU48" i="3"/>
  <c r="BU49" i="3"/>
  <c r="BU50" i="3"/>
  <c r="BU51" i="3"/>
  <c r="BU52" i="3"/>
  <c r="BU53" i="3"/>
  <c r="BU54" i="3"/>
  <c r="BU55" i="3"/>
  <c r="BU56" i="3"/>
  <c r="BU57" i="3"/>
  <c r="BU58" i="3"/>
  <c r="BU59" i="3"/>
  <c r="BU60" i="3"/>
  <c r="BU61" i="3"/>
  <c r="BU62" i="3"/>
  <c r="BU63" i="3"/>
  <c r="BU64" i="3"/>
  <c r="BU65" i="3"/>
  <c r="BU66" i="3"/>
  <c r="BU67" i="3"/>
  <c r="BU70" i="3"/>
  <c r="BU71" i="3"/>
  <c r="BU72" i="3"/>
  <c r="BU73" i="3"/>
  <c r="BU74" i="3"/>
  <c r="BU75" i="3"/>
  <c r="BU76" i="3"/>
  <c r="BU77" i="3"/>
  <c r="BU78" i="3"/>
  <c r="BU93" i="3"/>
  <c r="BU84" i="3"/>
  <c r="BU95" i="3"/>
  <c r="BU96" i="3"/>
  <c r="BU97" i="3"/>
  <c r="BU99" i="3"/>
  <c r="BU100" i="3"/>
  <c r="BU101" i="3"/>
  <c r="BU102" i="3"/>
  <c r="BU103" i="3"/>
  <c r="BU104" i="3"/>
  <c r="BU105" i="3"/>
  <c r="BU106" i="3"/>
  <c r="BU107" i="3"/>
  <c r="BU108" i="3"/>
  <c r="BU109" i="3"/>
  <c r="BU110" i="3"/>
  <c r="BU111" i="3"/>
  <c r="BU123" i="3"/>
  <c r="BU137" i="3"/>
  <c r="BU138" i="3"/>
  <c r="BU139" i="3"/>
  <c r="BU140" i="3"/>
  <c r="BU141" i="3"/>
  <c r="BU142" i="3"/>
  <c r="BU143" i="3"/>
  <c r="BU145" i="3"/>
  <c r="BU147" i="3"/>
  <c r="BU148" i="3"/>
  <c r="BU149" i="3"/>
  <c r="BU150" i="3"/>
  <c r="BU151" i="3"/>
  <c r="BU152" i="3"/>
  <c r="BU153" i="3"/>
  <c r="BU154" i="3"/>
  <c r="BU155" i="3"/>
  <c r="BU156" i="3"/>
  <c r="BU157" i="3"/>
  <c r="BU158" i="3"/>
  <c r="BU159" i="3"/>
  <c r="BU160" i="3"/>
  <c r="BU161" i="3"/>
  <c r="BU162" i="3"/>
  <c r="BU163" i="3"/>
  <c r="BU164" i="3"/>
  <c r="BU165" i="3"/>
  <c r="BU167" i="3"/>
  <c r="BU168" i="3"/>
  <c r="BU169" i="3"/>
  <c r="BU170" i="3"/>
  <c r="BU171" i="3"/>
  <c r="BU172" i="3"/>
  <c r="BU173" i="3"/>
  <c r="BU174" i="3"/>
  <c r="BU175" i="3"/>
  <c r="BU176" i="3"/>
  <c r="BU177" i="3"/>
  <c r="BU178" i="3"/>
  <c r="BU179" i="3"/>
  <c r="BU180" i="3"/>
  <c r="BU182" i="3"/>
  <c r="BU184" i="3"/>
  <c r="BU187" i="3"/>
  <c r="BU188" i="3"/>
  <c r="BU10" i="3"/>
  <c r="BU9" i="3"/>
  <c r="BW9" i="3"/>
  <c r="BW10" i="3"/>
  <c r="BW11" i="3"/>
  <c r="BW12" i="3"/>
  <c r="BW13" i="3"/>
  <c r="BW14" i="3"/>
  <c r="BW15" i="3"/>
  <c r="BW16" i="3"/>
  <c r="BW17" i="3"/>
  <c r="BW18" i="3"/>
  <c r="BW19" i="3"/>
  <c r="BW20" i="3"/>
  <c r="BW21" i="3"/>
  <c r="BW22" i="3"/>
  <c r="BW23" i="3"/>
  <c r="BW24" i="3"/>
  <c r="BW25" i="3"/>
  <c r="BW26" i="3"/>
  <c r="BW27" i="3"/>
  <c r="BW28" i="3"/>
  <c r="BW29" i="3"/>
  <c r="BW30" i="3"/>
  <c r="BW31" i="3"/>
  <c r="BW32" i="3"/>
  <c r="BW33" i="3"/>
  <c r="BW34" i="3"/>
  <c r="BW35" i="3"/>
  <c r="BW36" i="3"/>
  <c r="BW37" i="3"/>
  <c r="BW38" i="3"/>
  <c r="BW39" i="3"/>
  <c r="BW40" i="3"/>
  <c r="BW41" i="3"/>
  <c r="BW42" i="3"/>
  <c r="BW43" i="3"/>
  <c r="BW45" i="3"/>
  <c r="BW46" i="3"/>
  <c r="BW47" i="3"/>
  <c r="BW48" i="3"/>
  <c r="BW49" i="3"/>
  <c r="BW50" i="3"/>
  <c r="BW51" i="3"/>
  <c r="BW53" i="3"/>
  <c r="BW52" i="3"/>
  <c r="BW55" i="3"/>
  <c r="BW56" i="3"/>
  <c r="BW57" i="3"/>
  <c r="BW58" i="3"/>
  <c r="BW59" i="3"/>
  <c r="BW60" i="3"/>
  <c r="BW61" i="3"/>
  <c r="BW62" i="3"/>
  <c r="BW63" i="3"/>
  <c r="BW64" i="3"/>
  <c r="BW65" i="3"/>
  <c r="BW66" i="3"/>
  <c r="BW70" i="3"/>
  <c r="BW71" i="3"/>
  <c r="BW72" i="3"/>
  <c r="BW75" i="3"/>
  <c r="BW76" i="3"/>
  <c r="BW77" i="3"/>
  <c r="BW78" i="3"/>
  <c r="BW79" i="3"/>
  <c r="BW96" i="3"/>
  <c r="BW97" i="3"/>
  <c r="BW99" i="3"/>
  <c r="BW100" i="3"/>
  <c r="BW101" i="3"/>
  <c r="BW102" i="3"/>
  <c r="BW103" i="3"/>
  <c r="BW106" i="3"/>
  <c r="BW107" i="3"/>
  <c r="BW108" i="3"/>
  <c r="BW109" i="3"/>
  <c r="BW111" i="3"/>
  <c r="BW112" i="3"/>
  <c r="BW123" i="3"/>
  <c r="BW137" i="3"/>
  <c r="BW138" i="3"/>
  <c r="BW139" i="3"/>
  <c r="BW140" i="3"/>
  <c r="BW141" i="3"/>
  <c r="BW147" i="3"/>
  <c r="BW148" i="3"/>
  <c r="BW149" i="3"/>
  <c r="BW150" i="3"/>
  <c r="BW151" i="3"/>
  <c r="BW152" i="3"/>
  <c r="BW153" i="3"/>
  <c r="BW154" i="3"/>
  <c r="BW155" i="3"/>
  <c r="BW156" i="3"/>
  <c r="BW157" i="3"/>
  <c r="BW158" i="3"/>
  <c r="BW159" i="3"/>
  <c r="BW162" i="3"/>
  <c r="BW163" i="3"/>
  <c r="BW164" i="3"/>
  <c r="BW165" i="3"/>
  <c r="BW168" i="3"/>
  <c r="BW169" i="3"/>
  <c r="BW171" i="3"/>
  <c r="BW172" i="3"/>
  <c r="BW173" i="3"/>
  <c r="BW174" i="3"/>
  <c r="BW175" i="3"/>
  <c r="BW176" i="3"/>
  <c r="BW177" i="3"/>
  <c r="BW178" i="3"/>
  <c r="BW179" i="3"/>
  <c r="BW180" i="3"/>
  <c r="BW181" i="3"/>
  <c r="BW182" i="3"/>
  <c r="BW183" i="3"/>
  <c r="BU8" i="3"/>
  <c r="BW8" i="3"/>
  <c r="AP180" i="3"/>
  <c r="AF180" i="3"/>
  <c r="AN9" i="3" l="1"/>
  <c r="H115" i="15"/>
  <c r="U167" i="15" l="1"/>
  <c r="T167" i="15"/>
  <c r="Q167" i="15"/>
  <c r="P167" i="15"/>
  <c r="M167" i="15"/>
  <c r="L167" i="15"/>
  <c r="H167" i="15"/>
  <c r="F167" i="15"/>
  <c r="E167" i="15"/>
  <c r="BJ100" i="3"/>
  <c r="V167" i="15" s="1"/>
  <c r="BI100" i="3"/>
  <c r="BH100" i="3"/>
  <c r="AZ100" i="3"/>
  <c r="R167" i="15" s="1"/>
  <c r="AY100" i="3"/>
  <c r="AX100" i="3"/>
  <c r="AP100" i="3"/>
  <c r="N167" i="15" s="1"/>
  <c r="AO100" i="3"/>
  <c r="AN100" i="3"/>
  <c r="AF100" i="3"/>
  <c r="J167" i="15" s="1"/>
  <c r="AE100" i="3"/>
  <c r="AD100" i="3"/>
  <c r="W100" i="3"/>
  <c r="BK100" i="3" s="1"/>
  <c r="V100" i="3"/>
  <c r="BV100" i="3" s="1"/>
  <c r="V113" i="15"/>
  <c r="U113" i="15"/>
  <c r="T113" i="15"/>
  <c r="R113" i="15"/>
  <c r="Q113" i="15"/>
  <c r="P113" i="15"/>
  <c r="N113" i="15"/>
  <c r="M113" i="15"/>
  <c r="L113" i="15"/>
  <c r="J113" i="15"/>
  <c r="H113" i="15"/>
  <c r="T112" i="15"/>
  <c r="P112" i="15"/>
  <c r="L112" i="15"/>
  <c r="H112" i="15"/>
  <c r="F113" i="15"/>
  <c r="F112" i="15"/>
  <c r="D112" i="15"/>
  <c r="U82" i="4"/>
  <c r="U83" i="4" s="1"/>
  <c r="T160" i="15"/>
  <c r="P160" i="15"/>
  <c r="L160" i="15"/>
  <c r="H160" i="15"/>
  <c r="T159" i="15"/>
  <c r="P159" i="15"/>
  <c r="L159" i="15"/>
  <c r="H159" i="15"/>
  <c r="F160" i="15"/>
  <c r="F159" i="15"/>
  <c r="T157" i="15"/>
  <c r="P157" i="15"/>
  <c r="L157" i="15"/>
  <c r="H157" i="15"/>
  <c r="F157" i="15"/>
  <c r="D157" i="15"/>
  <c r="D208" i="15"/>
  <c r="V81" i="15"/>
  <c r="T81" i="15"/>
  <c r="R81" i="15"/>
  <c r="P81" i="15"/>
  <c r="N81" i="15"/>
  <c r="L81" i="15"/>
  <c r="J81" i="15"/>
  <c r="AG100" i="3" l="1"/>
  <c r="BA100" i="3"/>
  <c r="AQ100" i="3"/>
  <c r="V80" i="15" l="1"/>
  <c r="T80" i="15"/>
  <c r="R80" i="15"/>
  <c r="P80" i="15"/>
  <c r="N80" i="15"/>
  <c r="L80" i="15"/>
  <c r="J80" i="15"/>
  <c r="P79" i="15"/>
  <c r="L79" i="15"/>
  <c r="F81" i="15"/>
  <c r="F80" i="15"/>
  <c r="F79" i="15"/>
  <c r="BT173" i="3"/>
  <c r="BR173" i="3"/>
  <c r="BS173" i="3"/>
  <c r="U79" i="15" s="1"/>
  <c r="BP173" i="3"/>
  <c r="BM173" i="3"/>
  <c r="I79" i="15" s="1"/>
  <c r="BN173" i="3"/>
  <c r="BJ173" i="3"/>
  <c r="V79" i="15" s="1"/>
  <c r="BI173" i="3"/>
  <c r="BH173" i="3"/>
  <c r="AY173" i="3"/>
  <c r="AZ173" i="3"/>
  <c r="R79" i="15" s="1"/>
  <c r="AX173" i="3"/>
  <c r="BQ173" i="3"/>
  <c r="Q79" i="15" s="1"/>
  <c r="AP173" i="3"/>
  <c r="N79" i="15" s="1"/>
  <c r="AO173" i="3"/>
  <c r="AE173" i="3"/>
  <c r="AF173" i="3"/>
  <c r="J79" i="15" s="1"/>
  <c r="AE172" i="3"/>
  <c r="AN173" i="3"/>
  <c r="BO173" i="3"/>
  <c r="M79" i="15" s="1"/>
  <c r="AD173" i="3"/>
  <c r="W173" i="3"/>
  <c r="AQ173" i="3" s="1"/>
  <c r="V173" i="3"/>
  <c r="BV173" i="3" l="1"/>
  <c r="Z173" i="3"/>
  <c r="BK173" i="3"/>
  <c r="BA173" i="3"/>
  <c r="AG173" i="3"/>
  <c r="D32" i="15" l="1"/>
  <c r="M78" i="15"/>
  <c r="M75" i="15"/>
  <c r="D93" i="15"/>
  <c r="D92" i="15"/>
  <c r="D91" i="15"/>
  <c r="D90" i="15"/>
  <c r="D89" i="15"/>
  <c r="D88" i="15"/>
  <c r="D86" i="15"/>
  <c r="D85" i="15"/>
  <c r="D84" i="15"/>
  <c r="D83" i="15"/>
  <c r="D82" i="15"/>
  <c r="D94" i="15"/>
  <c r="D101" i="15"/>
  <c r="D99" i="15"/>
  <c r="D98" i="15"/>
  <c r="E96" i="15"/>
  <c r="D96" i="15"/>
  <c r="M71" i="15"/>
  <c r="M70" i="15"/>
  <c r="M69" i="15"/>
  <c r="M68" i="15"/>
  <c r="M67" i="15"/>
  <c r="M66" i="15"/>
  <c r="M65" i="15"/>
  <c r="D73" i="15"/>
  <c r="D72" i="15"/>
  <c r="D63" i="15"/>
  <c r="D61" i="15"/>
  <c r="D60" i="15"/>
  <c r="D59" i="15"/>
  <c r="D58" i="15"/>
  <c r="D33" i="15"/>
  <c r="D31" i="15"/>
  <c r="D30" i="15"/>
  <c r="D29" i="15"/>
  <c r="D28" i="15"/>
  <c r="D27" i="15"/>
  <c r="D25" i="15"/>
  <c r="AE9" i="3"/>
  <c r="H34" i="15" s="1"/>
  <c r="T216" i="15" l="1"/>
  <c r="T217" i="15" s="1"/>
  <c r="P216" i="15"/>
  <c r="P217" i="15" s="1"/>
  <c r="L216" i="15"/>
  <c r="L217" i="15" s="1"/>
  <c r="H216" i="15"/>
  <c r="H217" i="15" s="1"/>
  <c r="T21" i="15"/>
  <c r="P21" i="15"/>
  <c r="L21" i="15"/>
  <c r="F21" i="15"/>
  <c r="D21" i="15"/>
  <c r="T214" i="15"/>
  <c r="P214" i="15"/>
  <c r="L214" i="15"/>
  <c r="H214" i="15"/>
  <c r="T213" i="15"/>
  <c r="P213" i="15"/>
  <c r="L213" i="15"/>
  <c r="H213" i="15"/>
  <c r="T212" i="15"/>
  <c r="P212" i="15"/>
  <c r="L212" i="15"/>
  <c r="H212" i="15"/>
  <c r="F214" i="15"/>
  <c r="E214" i="15"/>
  <c r="D214" i="15"/>
  <c r="F213" i="15"/>
  <c r="D213" i="15"/>
  <c r="F212" i="15"/>
  <c r="E212" i="15"/>
  <c r="D212" i="15"/>
  <c r="T209" i="15"/>
  <c r="P209" i="15"/>
  <c r="L209" i="15"/>
  <c r="H209" i="15"/>
  <c r="T158" i="15"/>
  <c r="P158" i="15"/>
  <c r="L158" i="15"/>
  <c r="H158" i="15"/>
  <c r="T207" i="15"/>
  <c r="P207" i="15"/>
  <c r="L207" i="15"/>
  <c r="H207" i="15"/>
  <c r="T205" i="15"/>
  <c r="P205" i="15"/>
  <c r="L205" i="15"/>
  <c r="H205" i="15"/>
  <c r="T204" i="15"/>
  <c r="P204" i="15"/>
  <c r="L204" i="15"/>
  <c r="H204" i="15"/>
  <c r="T203" i="15"/>
  <c r="P203" i="15"/>
  <c r="L203" i="15"/>
  <c r="H203" i="15"/>
  <c r="F209" i="15"/>
  <c r="D209" i="15"/>
  <c r="F158" i="15"/>
  <c r="F207" i="15"/>
  <c r="D207" i="15"/>
  <c r="F205" i="15"/>
  <c r="F204" i="15"/>
  <c r="E204" i="15"/>
  <c r="D204" i="15"/>
  <c r="F203" i="15"/>
  <c r="E203" i="15"/>
  <c r="D203" i="15"/>
  <c r="T201" i="15"/>
  <c r="P201" i="15"/>
  <c r="L201" i="15"/>
  <c r="H201" i="15"/>
  <c r="T200" i="15"/>
  <c r="P200" i="15"/>
  <c r="L200" i="15"/>
  <c r="T199" i="15"/>
  <c r="P199" i="15"/>
  <c r="L199" i="15"/>
  <c r="H199" i="15"/>
  <c r="F201" i="15"/>
  <c r="D201" i="15"/>
  <c r="F200" i="15"/>
  <c r="D200" i="15"/>
  <c r="F199" i="15"/>
  <c r="E199" i="15"/>
  <c r="D199" i="15"/>
  <c r="T197" i="15"/>
  <c r="P197" i="15"/>
  <c r="L197" i="15"/>
  <c r="H197" i="15"/>
  <c r="F197" i="15"/>
  <c r="E197" i="15"/>
  <c r="D197" i="15"/>
  <c r="T196" i="15"/>
  <c r="P196" i="15"/>
  <c r="L196" i="15"/>
  <c r="H196" i="15"/>
  <c r="F196" i="15"/>
  <c r="E196" i="15"/>
  <c r="D196" i="15"/>
  <c r="T194" i="15"/>
  <c r="P194" i="15"/>
  <c r="L194" i="15"/>
  <c r="H194" i="15"/>
  <c r="T185" i="15"/>
  <c r="P185" i="15"/>
  <c r="L185" i="15"/>
  <c r="H185" i="15"/>
  <c r="T193" i="15"/>
  <c r="P193" i="15"/>
  <c r="L193" i="15"/>
  <c r="H193" i="15"/>
  <c r="T192" i="15"/>
  <c r="P192" i="15"/>
  <c r="L192" i="15"/>
  <c r="H192" i="15"/>
  <c r="T191" i="15"/>
  <c r="P191" i="15"/>
  <c r="L191" i="15"/>
  <c r="H191" i="15"/>
  <c r="T190" i="15"/>
  <c r="P190" i="15"/>
  <c r="L190" i="15"/>
  <c r="H190" i="15"/>
  <c r="T189" i="15"/>
  <c r="P189" i="15"/>
  <c r="L189" i="15"/>
  <c r="H189" i="15"/>
  <c r="T188" i="15"/>
  <c r="P188" i="15"/>
  <c r="L188" i="15"/>
  <c r="H188" i="15"/>
  <c r="T187" i="15"/>
  <c r="P187" i="15"/>
  <c r="L187" i="15"/>
  <c r="H187" i="15"/>
  <c r="T186" i="15"/>
  <c r="P186" i="15"/>
  <c r="L186" i="15"/>
  <c r="H186" i="15"/>
  <c r="T184" i="15"/>
  <c r="P184" i="15"/>
  <c r="L184" i="15"/>
  <c r="H184" i="15"/>
  <c r="T183" i="15"/>
  <c r="P183" i="15"/>
  <c r="L183" i="15"/>
  <c r="H183" i="15"/>
  <c r="T182" i="15"/>
  <c r="P182" i="15"/>
  <c r="L182" i="15"/>
  <c r="H182" i="15"/>
  <c r="T181" i="15"/>
  <c r="P181" i="15"/>
  <c r="L181" i="15"/>
  <c r="H181" i="15"/>
  <c r="T180" i="15"/>
  <c r="P180" i="15"/>
  <c r="L180" i="15"/>
  <c r="H180" i="15"/>
  <c r="T179" i="15"/>
  <c r="P179" i="15"/>
  <c r="L179" i="15"/>
  <c r="H179" i="15"/>
  <c r="T178" i="15"/>
  <c r="P178" i="15"/>
  <c r="L178" i="15"/>
  <c r="H178" i="15"/>
  <c r="T177" i="15"/>
  <c r="P177" i="15"/>
  <c r="L177" i="15"/>
  <c r="H177" i="15"/>
  <c r="T176" i="15"/>
  <c r="P176" i="15"/>
  <c r="L176" i="15"/>
  <c r="H176" i="15"/>
  <c r="T175" i="15"/>
  <c r="P175" i="15"/>
  <c r="L175" i="15"/>
  <c r="H175" i="15"/>
  <c r="T174" i="15"/>
  <c r="P174" i="15"/>
  <c r="L174" i="15"/>
  <c r="H174" i="15"/>
  <c r="T173" i="15"/>
  <c r="P173" i="15"/>
  <c r="L173" i="15"/>
  <c r="H173" i="15"/>
  <c r="F194" i="15"/>
  <c r="F193" i="15"/>
  <c r="D194" i="15"/>
  <c r="E193" i="15"/>
  <c r="D193" i="15"/>
  <c r="F192" i="15"/>
  <c r="D192" i="15"/>
  <c r="F191" i="15"/>
  <c r="F190" i="15"/>
  <c r="D191" i="15"/>
  <c r="D190" i="15"/>
  <c r="F189" i="15"/>
  <c r="F188" i="15"/>
  <c r="D189" i="15"/>
  <c r="E188" i="15"/>
  <c r="D188" i="15"/>
  <c r="F187" i="15"/>
  <c r="D187" i="15"/>
  <c r="F186" i="15"/>
  <c r="D186" i="15"/>
  <c r="F185" i="15"/>
  <c r="D185" i="15"/>
  <c r="F184" i="15"/>
  <c r="D184" i="15"/>
  <c r="F183" i="15"/>
  <c r="D183" i="15"/>
  <c r="F182" i="15"/>
  <c r="F181" i="15"/>
  <c r="D182" i="15"/>
  <c r="E181" i="15"/>
  <c r="D181" i="15"/>
  <c r="F180" i="15"/>
  <c r="F179" i="15"/>
  <c r="E179" i="15"/>
  <c r="D180" i="15"/>
  <c r="D179" i="15"/>
  <c r="F178" i="15"/>
  <c r="F177" i="15"/>
  <c r="E177" i="15"/>
  <c r="D178" i="15"/>
  <c r="D177" i="15"/>
  <c r="F176" i="15"/>
  <c r="F175" i="15"/>
  <c r="E175" i="15"/>
  <c r="D176" i="15"/>
  <c r="D175" i="15"/>
  <c r="F174" i="15"/>
  <c r="D174" i="15"/>
  <c r="F173" i="15"/>
  <c r="E173" i="15"/>
  <c r="D173" i="15"/>
  <c r="T170" i="15"/>
  <c r="P170" i="15"/>
  <c r="L170" i="15"/>
  <c r="H170" i="15"/>
  <c r="F170" i="15"/>
  <c r="F169" i="15"/>
  <c r="F168" i="15"/>
  <c r="F166" i="15"/>
  <c r="F165" i="15"/>
  <c r="F164" i="15"/>
  <c r="F163" i="15"/>
  <c r="T169" i="15"/>
  <c r="P169" i="15"/>
  <c r="L169" i="15"/>
  <c r="H169" i="15"/>
  <c r="T168" i="15"/>
  <c r="P168" i="15"/>
  <c r="L168" i="15"/>
  <c r="H168" i="15"/>
  <c r="T166" i="15"/>
  <c r="P166" i="15"/>
  <c r="L166" i="15"/>
  <c r="H166" i="15"/>
  <c r="T165" i="15"/>
  <c r="P165" i="15"/>
  <c r="L165" i="15"/>
  <c r="H165" i="15"/>
  <c r="T164" i="15"/>
  <c r="P164" i="15"/>
  <c r="L164" i="15"/>
  <c r="H164" i="15"/>
  <c r="T163" i="15"/>
  <c r="P163" i="15"/>
  <c r="L163" i="15"/>
  <c r="H163" i="15"/>
  <c r="T162" i="15"/>
  <c r="P162" i="15"/>
  <c r="L162" i="15"/>
  <c r="H162" i="15"/>
  <c r="E170" i="15"/>
  <c r="E169" i="15"/>
  <c r="E168" i="15"/>
  <c r="E166" i="15"/>
  <c r="E165" i="15"/>
  <c r="E164" i="15"/>
  <c r="E163" i="15"/>
  <c r="F162" i="15"/>
  <c r="E162" i="15"/>
  <c r="D162" i="15"/>
  <c r="D79" i="15"/>
  <c r="T208" i="15"/>
  <c r="P208" i="15"/>
  <c r="L208" i="15"/>
  <c r="H208" i="15"/>
  <c r="D81" i="15"/>
  <c r="D80" i="15"/>
  <c r="T156" i="15"/>
  <c r="P156" i="15"/>
  <c r="L156" i="15"/>
  <c r="H156" i="15"/>
  <c r="T155" i="15"/>
  <c r="P155" i="15"/>
  <c r="L155" i="15"/>
  <c r="H155" i="15"/>
  <c r="T154" i="15"/>
  <c r="P154" i="15"/>
  <c r="L154" i="15"/>
  <c r="H154" i="15"/>
  <c r="T153" i="15"/>
  <c r="P153" i="15"/>
  <c r="L153" i="15"/>
  <c r="H153" i="15"/>
  <c r="T152" i="15"/>
  <c r="P152" i="15"/>
  <c r="L152" i="15"/>
  <c r="H152" i="15"/>
  <c r="T151" i="15"/>
  <c r="P151" i="15"/>
  <c r="L151" i="15"/>
  <c r="H151" i="15"/>
  <c r="T150" i="15"/>
  <c r="P150" i="15"/>
  <c r="L150" i="15"/>
  <c r="H150" i="15"/>
  <c r="F208" i="15"/>
  <c r="F156" i="15"/>
  <c r="F155" i="15"/>
  <c r="F154" i="15"/>
  <c r="F153" i="15"/>
  <c r="F152" i="15"/>
  <c r="F151" i="15"/>
  <c r="F150" i="15"/>
  <c r="E150" i="15"/>
  <c r="D156" i="15"/>
  <c r="D155" i="15"/>
  <c r="D154" i="15"/>
  <c r="D153" i="15"/>
  <c r="D152" i="15"/>
  <c r="D151" i="15"/>
  <c r="D150" i="15"/>
  <c r="T148" i="15"/>
  <c r="P148" i="15"/>
  <c r="L148" i="15"/>
  <c r="H148" i="15"/>
  <c r="T147" i="15"/>
  <c r="P147" i="15"/>
  <c r="L147" i="15"/>
  <c r="H147" i="15"/>
  <c r="T146" i="15"/>
  <c r="P146" i="15"/>
  <c r="L146" i="15"/>
  <c r="H146" i="15"/>
  <c r="T145" i="15"/>
  <c r="P145" i="15"/>
  <c r="L145" i="15"/>
  <c r="H145" i="15"/>
  <c r="T144" i="15"/>
  <c r="P144" i="15"/>
  <c r="L144" i="15"/>
  <c r="H144" i="15"/>
  <c r="T143" i="15"/>
  <c r="P143" i="15"/>
  <c r="L143" i="15"/>
  <c r="H143" i="15"/>
  <c r="T142" i="15"/>
  <c r="P142" i="15"/>
  <c r="L142" i="15"/>
  <c r="H142" i="15"/>
  <c r="T141" i="15"/>
  <c r="P141" i="15"/>
  <c r="L141" i="15"/>
  <c r="H141" i="15"/>
  <c r="F148" i="15"/>
  <c r="D148" i="15"/>
  <c r="F147" i="15"/>
  <c r="D147" i="15"/>
  <c r="F146" i="15"/>
  <c r="D146" i="15"/>
  <c r="F145" i="15"/>
  <c r="D145" i="15"/>
  <c r="F144" i="15"/>
  <c r="F143" i="15"/>
  <c r="F142" i="15"/>
  <c r="D142" i="15"/>
  <c r="F141" i="15"/>
  <c r="E141" i="15"/>
  <c r="D141" i="15"/>
  <c r="T139" i="15"/>
  <c r="P139" i="15"/>
  <c r="L139" i="15"/>
  <c r="H139" i="15"/>
  <c r="T138" i="15"/>
  <c r="P138" i="15"/>
  <c r="L138" i="15"/>
  <c r="H138" i="15"/>
  <c r="T137" i="15"/>
  <c r="P137" i="15"/>
  <c r="L137" i="15"/>
  <c r="H137" i="15"/>
  <c r="T136" i="15"/>
  <c r="P136" i="15"/>
  <c r="L136" i="15"/>
  <c r="H136" i="15"/>
  <c r="T134" i="15"/>
  <c r="P134" i="15"/>
  <c r="L134" i="15"/>
  <c r="H134" i="15"/>
  <c r="T133" i="15"/>
  <c r="P133" i="15"/>
  <c r="L133" i="15"/>
  <c r="H133" i="15"/>
  <c r="T132" i="15"/>
  <c r="P132" i="15"/>
  <c r="L132" i="15"/>
  <c r="H132" i="15"/>
  <c r="T131" i="15"/>
  <c r="P131" i="15"/>
  <c r="L131" i="15"/>
  <c r="H131" i="15"/>
  <c r="T130" i="15"/>
  <c r="P130" i="15"/>
  <c r="L130" i="15"/>
  <c r="H130" i="15"/>
  <c r="T129" i="15"/>
  <c r="P129" i="15"/>
  <c r="L129" i="15"/>
  <c r="H129" i="15"/>
  <c r="T128" i="15"/>
  <c r="P128" i="15"/>
  <c r="L128" i="15"/>
  <c r="H128" i="15"/>
  <c r="T127" i="15"/>
  <c r="P127" i="15"/>
  <c r="L127" i="15"/>
  <c r="H127" i="15"/>
  <c r="T126" i="15"/>
  <c r="P126" i="15"/>
  <c r="L126" i="15"/>
  <c r="H126" i="15"/>
  <c r="T125" i="15"/>
  <c r="P125" i="15"/>
  <c r="L125" i="15"/>
  <c r="H125" i="15"/>
  <c r="T124" i="15"/>
  <c r="P124" i="15"/>
  <c r="L124" i="15"/>
  <c r="H124" i="15"/>
  <c r="T123" i="15"/>
  <c r="P123" i="15"/>
  <c r="L123" i="15"/>
  <c r="H123" i="15"/>
  <c r="T122" i="15"/>
  <c r="P122" i="15"/>
  <c r="L122" i="15"/>
  <c r="H122" i="15"/>
  <c r="T121" i="15"/>
  <c r="P121" i="15"/>
  <c r="L121" i="15"/>
  <c r="H121" i="15"/>
  <c r="T120" i="15"/>
  <c r="P120" i="15"/>
  <c r="L120" i="15"/>
  <c r="H120" i="15"/>
  <c r="T119" i="15"/>
  <c r="P119" i="15"/>
  <c r="L119" i="15"/>
  <c r="H119" i="15"/>
  <c r="T118" i="15"/>
  <c r="P118" i="15"/>
  <c r="L118" i="15"/>
  <c r="F139" i="15"/>
  <c r="F138" i="15"/>
  <c r="F137" i="15"/>
  <c r="F136" i="15"/>
  <c r="F134" i="15"/>
  <c r="F133" i="15"/>
  <c r="F132" i="15"/>
  <c r="F131" i="15"/>
  <c r="F130" i="15"/>
  <c r="F129" i="15"/>
  <c r="F128" i="15"/>
  <c r="F127" i="15"/>
  <c r="F126" i="15"/>
  <c r="F125" i="15"/>
  <c r="F124" i="15"/>
  <c r="F123" i="15"/>
  <c r="F122" i="15"/>
  <c r="F121" i="15"/>
  <c r="F120" i="15"/>
  <c r="D139" i="15"/>
  <c r="D138" i="15"/>
  <c r="D137" i="15"/>
  <c r="D136" i="15"/>
  <c r="E133" i="15"/>
  <c r="D134" i="15"/>
  <c r="D133" i="15"/>
  <c r="D132" i="15"/>
  <c r="D131" i="15"/>
  <c r="D130" i="15"/>
  <c r="D129" i="15"/>
  <c r="D128" i="15"/>
  <c r="D127" i="15"/>
  <c r="D126" i="15"/>
  <c r="D125" i="15"/>
  <c r="D124" i="15"/>
  <c r="D122" i="15"/>
  <c r="D121" i="15"/>
  <c r="D120" i="15"/>
  <c r="F119" i="15"/>
  <c r="D119" i="15"/>
  <c r="F118" i="15"/>
  <c r="E118" i="15"/>
  <c r="D118" i="15"/>
  <c r="T20" i="15"/>
  <c r="P20" i="15"/>
  <c r="L20" i="15"/>
  <c r="D20" i="15"/>
  <c r="T35" i="15"/>
  <c r="P35" i="15"/>
  <c r="L35" i="15"/>
  <c r="F35" i="15"/>
  <c r="E35" i="15"/>
  <c r="D35" i="15"/>
  <c r="T116" i="15"/>
  <c r="P116" i="15"/>
  <c r="L116" i="15"/>
  <c r="H116" i="15"/>
  <c r="T115" i="15"/>
  <c r="P115" i="15"/>
  <c r="L115" i="15"/>
  <c r="E115" i="15"/>
  <c r="T114" i="15"/>
  <c r="P114" i="15"/>
  <c r="L114" i="15"/>
  <c r="H114" i="15"/>
  <c r="E114" i="15"/>
  <c r="T24" i="15"/>
  <c r="P24" i="15"/>
  <c r="L24" i="15"/>
  <c r="F24" i="15"/>
  <c r="D24" i="15"/>
  <c r="T111" i="15"/>
  <c r="P111" i="15"/>
  <c r="L111" i="15"/>
  <c r="H111" i="15"/>
  <c r="T23" i="15"/>
  <c r="P23" i="15"/>
  <c r="L23" i="15"/>
  <c r="T22" i="15"/>
  <c r="P22" i="15"/>
  <c r="L22" i="15"/>
  <c r="F23" i="15"/>
  <c r="F22" i="15"/>
  <c r="D23" i="15"/>
  <c r="D22" i="15"/>
  <c r="T110" i="15"/>
  <c r="P110" i="15"/>
  <c r="L110" i="15"/>
  <c r="H110" i="15"/>
  <c r="T108" i="15"/>
  <c r="P108" i="15"/>
  <c r="L108" i="15"/>
  <c r="H108" i="15"/>
  <c r="F108" i="15"/>
  <c r="D108" i="15"/>
  <c r="T107" i="15"/>
  <c r="P107" i="15"/>
  <c r="L107" i="15"/>
  <c r="H107" i="15"/>
  <c r="D116" i="15" l="1"/>
  <c r="F115" i="15"/>
  <c r="D115" i="15"/>
  <c r="F114" i="15"/>
  <c r="D114" i="15"/>
  <c r="F111" i="15"/>
  <c r="D111" i="15"/>
  <c r="F110" i="15"/>
  <c r="D110" i="15"/>
  <c r="F107" i="15"/>
  <c r="D107" i="15"/>
  <c r="F106" i="15"/>
  <c r="D106" i="15"/>
  <c r="T106" i="15"/>
  <c r="P106" i="15"/>
  <c r="L106" i="15"/>
  <c r="H106" i="15"/>
  <c r="T105" i="15"/>
  <c r="P105" i="15"/>
  <c r="L105" i="15"/>
  <c r="H105" i="15"/>
  <c r="F105" i="15"/>
  <c r="E105" i="15"/>
  <c r="D105" i="15"/>
  <c r="T19" i="15"/>
  <c r="P19" i="15"/>
  <c r="L19" i="15"/>
  <c r="T18" i="15"/>
  <c r="L18" i="15"/>
  <c r="D18" i="15"/>
  <c r="T34" i="15"/>
  <c r="P34" i="15"/>
  <c r="L34" i="15"/>
  <c r="E34" i="15"/>
  <c r="D34" i="15"/>
  <c r="T78" i="15"/>
  <c r="P78" i="15"/>
  <c r="L78" i="15"/>
  <c r="T75" i="15"/>
  <c r="P75" i="15"/>
  <c r="L75" i="15"/>
  <c r="F75" i="15"/>
  <c r="E75" i="15"/>
  <c r="D78" i="15"/>
  <c r="D75" i="15"/>
  <c r="T71" i="15"/>
  <c r="P71" i="15"/>
  <c r="L71" i="15"/>
  <c r="H71" i="15"/>
  <c r="T70" i="15"/>
  <c r="P70" i="15"/>
  <c r="L70" i="15"/>
  <c r="T69" i="15"/>
  <c r="P69" i="15"/>
  <c r="L69" i="15"/>
  <c r="H69" i="15"/>
  <c r="T68" i="15"/>
  <c r="P68" i="15"/>
  <c r="L68" i="15"/>
  <c r="H68" i="15"/>
  <c r="F71" i="15"/>
  <c r="D71" i="15"/>
  <c r="D70" i="15"/>
  <c r="D69" i="15"/>
  <c r="F68" i="15"/>
  <c r="D68" i="15"/>
  <c r="T67" i="15"/>
  <c r="P67" i="15"/>
  <c r="L67" i="15"/>
  <c r="H67" i="15"/>
  <c r="T66" i="15"/>
  <c r="P66" i="15"/>
  <c r="L66" i="15"/>
  <c r="H66" i="15"/>
  <c r="F67" i="15"/>
  <c r="D67" i="15"/>
  <c r="T65" i="15"/>
  <c r="P65" i="15"/>
  <c r="L65" i="15"/>
  <c r="F66" i="15"/>
  <c r="D66" i="15"/>
  <c r="H65" i="15"/>
  <c r="F65" i="15"/>
  <c r="E65" i="15"/>
  <c r="D65" i="15"/>
  <c r="T57" i="15"/>
  <c r="T56" i="15"/>
  <c r="T55" i="15"/>
  <c r="T54" i="15"/>
  <c r="T53" i="15"/>
  <c r="T52" i="15"/>
  <c r="T51" i="15"/>
  <c r="T50" i="15"/>
  <c r="T49" i="15"/>
  <c r="T48" i="15"/>
  <c r="T47" i="15"/>
  <c r="T46" i="15"/>
  <c r="T45" i="15"/>
  <c r="T44" i="15"/>
  <c r="T43" i="15"/>
  <c r="T42" i="15"/>
  <c r="T41" i="15"/>
  <c r="T40" i="15"/>
  <c r="T39" i="15"/>
  <c r="T38" i="15"/>
  <c r="T37" i="15"/>
  <c r="T17" i="15"/>
  <c r="T16" i="15"/>
  <c r="T15" i="15"/>
  <c r="P57" i="15"/>
  <c r="P56" i="15"/>
  <c r="P55" i="15"/>
  <c r="P54" i="15"/>
  <c r="P53" i="15"/>
  <c r="P52" i="15"/>
  <c r="P51" i="15"/>
  <c r="P50" i="15"/>
  <c r="P49" i="15"/>
  <c r="P48" i="15"/>
  <c r="P47" i="15"/>
  <c r="P46" i="15"/>
  <c r="P45" i="15"/>
  <c r="P44" i="15"/>
  <c r="P43" i="15"/>
  <c r="P42" i="15"/>
  <c r="P41" i="15"/>
  <c r="P40" i="15"/>
  <c r="P39" i="15"/>
  <c r="P38" i="15"/>
  <c r="P37" i="15"/>
  <c r="P17" i="15"/>
  <c r="P16" i="15"/>
  <c r="P15" i="15"/>
  <c r="L57" i="15"/>
  <c r="L56" i="15"/>
  <c r="L55" i="15"/>
  <c r="L54" i="15"/>
  <c r="L53" i="15"/>
  <c r="L52" i="15"/>
  <c r="L51" i="15"/>
  <c r="L50" i="15"/>
  <c r="L49" i="15"/>
  <c r="L48" i="15"/>
  <c r="L47" i="15"/>
  <c r="L46" i="15"/>
  <c r="L45" i="15"/>
  <c r="L44" i="15"/>
  <c r="L43" i="15"/>
  <c r="L42" i="15"/>
  <c r="L41" i="15"/>
  <c r="L40" i="15"/>
  <c r="L39" i="15"/>
  <c r="L38" i="15"/>
  <c r="L37" i="15"/>
  <c r="L17" i="15"/>
  <c r="L16" i="15"/>
  <c r="L15" i="15"/>
  <c r="H57" i="15"/>
  <c r="H56" i="15"/>
  <c r="H55" i="15"/>
  <c r="H54" i="15"/>
  <c r="H53" i="15"/>
  <c r="H52" i="15"/>
  <c r="H51" i="15"/>
  <c r="H50" i="15"/>
  <c r="H49" i="15"/>
  <c r="H48" i="15"/>
  <c r="H47" i="15"/>
  <c r="H46" i="15"/>
  <c r="H45" i="15"/>
  <c r="H44" i="15"/>
  <c r="H43" i="15"/>
  <c r="H42" i="15"/>
  <c r="H41" i="15"/>
  <c r="AX9" i="3" l="1"/>
  <c r="BH8" i="3"/>
  <c r="BM8" i="3"/>
  <c r="I162" i="15" s="1"/>
  <c r="BJ33" i="3"/>
  <c r="BS33" i="3"/>
  <c r="BT33" i="3"/>
  <c r="U55" i="15" s="1"/>
  <c r="AP33" i="3"/>
  <c r="AO33" i="3"/>
  <c r="AN33" i="3"/>
  <c r="BP33" i="3"/>
  <c r="M55" i="15" s="1"/>
  <c r="BN33" i="3"/>
  <c r="I55" i="15" s="1"/>
  <c r="BQ33" i="3"/>
  <c r="BO33" i="3"/>
  <c r="BM33" i="3"/>
  <c r="F37" i="15" l="1"/>
  <c r="E37" i="15"/>
  <c r="D37" i="15"/>
  <c r="F16" i="15"/>
  <c r="F15" i="15"/>
  <c r="E15" i="15"/>
  <c r="D15" i="15"/>
  <c r="BY212" i="15" l="1"/>
  <c r="BY216" i="15" s="1"/>
  <c r="BK173" i="15"/>
  <c r="BK211" i="15" s="1"/>
  <c r="BX108" i="15"/>
  <c r="BU108" i="15"/>
  <c r="BR108" i="15"/>
  <c r="BO108" i="15"/>
  <c r="BJ108" i="15"/>
  <c r="BG108" i="15"/>
  <c r="BD108" i="15"/>
  <c r="BA108" i="15"/>
  <c r="BB108" i="15" s="1"/>
  <c r="BB172" i="15" s="1"/>
  <c r="AV108" i="15"/>
  <c r="AS108" i="15"/>
  <c r="AP108" i="15"/>
  <c r="AM108" i="15"/>
  <c r="AH108" i="15"/>
  <c r="AE108" i="15"/>
  <c r="AB108" i="15"/>
  <c r="Y108" i="15"/>
  <c r="BX16" i="15"/>
  <c r="BY16" i="15" s="1"/>
  <c r="BU16" i="15"/>
  <c r="BV16" i="15" s="1"/>
  <c r="BR16" i="15"/>
  <c r="BS16" i="15" s="1"/>
  <c r="BO16" i="15"/>
  <c r="BP16" i="15" s="1"/>
  <c r="BJ16" i="15"/>
  <c r="BK16" i="15" s="1"/>
  <c r="BG16" i="15"/>
  <c r="BH16" i="15" s="1"/>
  <c r="BD16" i="15"/>
  <c r="BE16" i="15" s="1"/>
  <c r="BA16" i="15"/>
  <c r="BB16" i="15" s="1"/>
  <c r="AV16" i="15"/>
  <c r="AW16" i="15" s="1"/>
  <c r="AS16" i="15"/>
  <c r="AT16" i="15" s="1"/>
  <c r="AP16" i="15"/>
  <c r="AQ16" i="15" s="1"/>
  <c r="AM16" i="15"/>
  <c r="AN16" i="15" s="1"/>
  <c r="AH16" i="15"/>
  <c r="AI16" i="15" s="1"/>
  <c r="AE16" i="15"/>
  <c r="AF16" i="15" s="1"/>
  <c r="AB16" i="15"/>
  <c r="AC16" i="15" s="1"/>
  <c r="Y16" i="15"/>
  <c r="Z16" i="15" s="1"/>
  <c r="BX15" i="15"/>
  <c r="BU15" i="15"/>
  <c r="BV15" i="15" s="1"/>
  <c r="BR15" i="15"/>
  <c r="BS15" i="15" s="1"/>
  <c r="BO15" i="15"/>
  <c r="BP15" i="15" s="1"/>
  <c r="BJ15" i="15"/>
  <c r="BK15" i="15" s="1"/>
  <c r="BG15" i="15"/>
  <c r="BD15" i="15"/>
  <c r="BE15" i="15" s="1"/>
  <c r="BA15" i="15"/>
  <c r="BB15" i="15" s="1"/>
  <c r="AV15" i="15"/>
  <c r="AW15" i="15" s="1"/>
  <c r="AS15" i="15"/>
  <c r="AT15" i="15" s="1"/>
  <c r="AP15" i="15"/>
  <c r="AQ15" i="15" s="1"/>
  <c r="AM15" i="15"/>
  <c r="AN15" i="15" s="1"/>
  <c r="AH15" i="15"/>
  <c r="AI15" i="15" s="1"/>
  <c r="AE15" i="15"/>
  <c r="AF15" i="15" s="1"/>
  <c r="AB15" i="15"/>
  <c r="AC15" i="15" s="1"/>
  <c r="Y15" i="15"/>
  <c r="Z15" i="15" s="1"/>
  <c r="AQ108" i="15" l="1"/>
  <c r="AQ172" i="15" s="1"/>
  <c r="BY173" i="15"/>
  <c r="BY211" i="15" s="1"/>
  <c r="AF173" i="15"/>
  <c r="AF211" i="15" s="1"/>
  <c r="AN173" i="15"/>
  <c r="AN211" i="15" s="1"/>
  <c r="AQ173" i="15"/>
  <c r="AQ211" i="15" s="1"/>
  <c r="AC173" i="15"/>
  <c r="AC211" i="15" s="1"/>
  <c r="AT173" i="15"/>
  <c r="AT211" i="15" s="1"/>
  <c r="BS173" i="15"/>
  <c r="BS211" i="15" s="1"/>
  <c r="BV173" i="15"/>
  <c r="BV211" i="15" s="1"/>
  <c r="BY15" i="15"/>
  <c r="BY108" i="15"/>
  <c r="BY172" i="15" s="1"/>
  <c r="BH15" i="15"/>
  <c r="BE108" i="15"/>
  <c r="BE172" i="15" s="1"/>
  <c r="BP173" i="15"/>
  <c r="BP211" i="15" s="1"/>
  <c r="BV108" i="15"/>
  <c r="BV172" i="15" s="1"/>
  <c r="AW173" i="15"/>
  <c r="AW211" i="15" s="1"/>
  <c r="AI108" i="15"/>
  <c r="AI172" i="15" s="1"/>
  <c r="BE173" i="15"/>
  <c r="BE211" i="15" s="1"/>
  <c r="BK108" i="15"/>
  <c r="BK172" i="15" s="1"/>
  <c r="Z173" i="15"/>
  <c r="Z211" i="15" s="1"/>
  <c r="BH173" i="15"/>
  <c r="BH211" i="15" s="1"/>
  <c r="AN108" i="15"/>
  <c r="AN172" i="15" s="1"/>
  <c r="Z212" i="15"/>
  <c r="Z216" i="15" s="1"/>
  <c r="BP108" i="15"/>
  <c r="BP172" i="15" s="1"/>
  <c r="Z108" i="15"/>
  <c r="Z172" i="15" s="1"/>
  <c r="BS108" i="15"/>
  <c r="BS172" i="15" s="1"/>
  <c r="AC108" i="15"/>
  <c r="AC172" i="15" s="1"/>
  <c r="AW108" i="15"/>
  <c r="AW172" i="15" s="1"/>
  <c r="BB173" i="15"/>
  <c r="BB211" i="15" s="1"/>
  <c r="BE212" i="15"/>
  <c r="BE216" i="15" s="1"/>
  <c r="AF212" i="15"/>
  <c r="AF216" i="15" s="1"/>
  <c r="BH212" i="15"/>
  <c r="BH216" i="15" s="1"/>
  <c r="AC212" i="15"/>
  <c r="AC216" i="15" s="1"/>
  <c r="AI212" i="15"/>
  <c r="AI216" i="15" s="1"/>
  <c r="BK212" i="15"/>
  <c r="BK216" i="15" s="1"/>
  <c r="AN212" i="15"/>
  <c r="AN216" i="15" s="1"/>
  <c r="BP212" i="15"/>
  <c r="BP216" i="15" s="1"/>
  <c r="BB212" i="15"/>
  <c r="BB216" i="15" s="1"/>
  <c r="AI173" i="15"/>
  <c r="AI211" i="15" s="1"/>
  <c r="AQ212" i="15"/>
  <c r="AQ216" i="15" s="1"/>
  <c r="BS212" i="15"/>
  <c r="BS216" i="15" s="1"/>
  <c r="AF108" i="15"/>
  <c r="AF172" i="15" s="1"/>
  <c r="AT108" i="15"/>
  <c r="AT172" i="15" s="1"/>
  <c r="BH108" i="15"/>
  <c r="BH172" i="15" s="1"/>
  <c r="AT212" i="15"/>
  <c r="AT216" i="15" s="1"/>
  <c r="BV212" i="15"/>
  <c r="BV216" i="15" s="1"/>
  <c r="AW212" i="15"/>
  <c r="AW216" i="15" s="1"/>
  <c r="BQ94" i="3" l="1"/>
  <c r="Q200" i="15" s="1"/>
  <c r="BT188" i="3"/>
  <c r="U93" i="15" s="1"/>
  <c r="BS188" i="3"/>
  <c r="U209" i="15" s="1"/>
  <c r="BR188" i="3"/>
  <c r="Q93" i="15" s="1"/>
  <c r="BQ188" i="3"/>
  <c r="Q209" i="15" s="1"/>
  <c r="BP188" i="3"/>
  <c r="M93" i="15" s="1"/>
  <c r="BO188" i="3"/>
  <c r="M209" i="15" s="1"/>
  <c r="BM188" i="3"/>
  <c r="I209" i="15" s="1"/>
  <c r="BT187" i="3"/>
  <c r="U78" i="15" s="1"/>
  <c r="BS187" i="3"/>
  <c r="BR187" i="3"/>
  <c r="Q78" i="15" s="1"/>
  <c r="BQ187" i="3"/>
  <c r="BP187" i="3"/>
  <c r="BO187" i="3"/>
  <c r="BM187" i="3"/>
  <c r="BT184" i="3"/>
  <c r="U75" i="15" s="1"/>
  <c r="BS184" i="3"/>
  <c r="BR184" i="3"/>
  <c r="Q75" i="15" s="1"/>
  <c r="BQ184" i="3"/>
  <c r="BP184" i="3"/>
  <c r="BO184" i="3"/>
  <c r="BM184" i="3"/>
  <c r="BT182" i="3"/>
  <c r="U81" i="15" s="1"/>
  <c r="BS182" i="3"/>
  <c r="U160" i="15" s="1"/>
  <c r="BR182" i="3"/>
  <c r="Q81" i="15" s="1"/>
  <c r="BQ182" i="3"/>
  <c r="Q160" i="15" s="1"/>
  <c r="BP182" i="3"/>
  <c r="M81" i="15" s="1"/>
  <c r="BO182" i="3"/>
  <c r="M160" i="15" s="1"/>
  <c r="BN182" i="3"/>
  <c r="I81" i="15" s="1"/>
  <c r="BM182" i="3"/>
  <c r="I160" i="15" s="1"/>
  <c r="BT180" i="3"/>
  <c r="U80" i="15" s="1"/>
  <c r="BS180" i="3"/>
  <c r="U159" i="15" s="1"/>
  <c r="BR180" i="3"/>
  <c r="Q80" i="15" s="1"/>
  <c r="BQ180" i="3"/>
  <c r="Q159" i="15" s="1"/>
  <c r="BP180" i="3"/>
  <c r="M80" i="15" s="1"/>
  <c r="BO180" i="3"/>
  <c r="M159" i="15" s="1"/>
  <c r="BN180" i="3"/>
  <c r="I80" i="15" s="1"/>
  <c r="BM180" i="3"/>
  <c r="I159" i="15" s="1"/>
  <c r="BT179" i="3"/>
  <c r="U20" i="15" s="1"/>
  <c r="BS179" i="3"/>
  <c r="BR179" i="3"/>
  <c r="Q20" i="15" s="1"/>
  <c r="BQ179" i="3"/>
  <c r="BP179" i="3"/>
  <c r="M20" i="15" s="1"/>
  <c r="BO179" i="3"/>
  <c r="BN179" i="3"/>
  <c r="I20" i="15" s="1"/>
  <c r="BT178" i="3"/>
  <c r="BS178" i="3"/>
  <c r="U116" i="15" s="1"/>
  <c r="BR178" i="3"/>
  <c r="BQ178" i="3"/>
  <c r="Q116" i="15" s="1"/>
  <c r="BP178" i="3"/>
  <c r="BO178" i="3"/>
  <c r="M116" i="15" s="1"/>
  <c r="BN178" i="3"/>
  <c r="BM178" i="3"/>
  <c r="I116" i="15" s="1"/>
  <c r="BT177" i="3"/>
  <c r="U35" i="15" s="1"/>
  <c r="BS177" i="3"/>
  <c r="BR177" i="3"/>
  <c r="Q35" i="15" s="1"/>
  <c r="BQ177" i="3"/>
  <c r="BP177" i="3"/>
  <c r="M35" i="15" s="1"/>
  <c r="BO177" i="3"/>
  <c r="BN177" i="3"/>
  <c r="I35" i="15" s="1"/>
  <c r="BM177" i="3"/>
  <c r="BT176" i="3"/>
  <c r="BS176" i="3"/>
  <c r="U115" i="15" s="1"/>
  <c r="BR176" i="3"/>
  <c r="BQ176" i="3"/>
  <c r="Q115" i="15" s="1"/>
  <c r="BP176" i="3"/>
  <c r="BO176" i="3"/>
  <c r="M115" i="15" s="1"/>
  <c r="BN176" i="3"/>
  <c r="BM176" i="3"/>
  <c r="I115" i="15" s="1"/>
  <c r="BT175" i="3"/>
  <c r="BS175" i="3"/>
  <c r="U170" i="15" s="1"/>
  <c r="BR175" i="3"/>
  <c r="BQ175" i="3"/>
  <c r="Q170" i="15" s="1"/>
  <c r="BP175" i="3"/>
  <c r="BO175" i="3"/>
  <c r="M170" i="15" s="1"/>
  <c r="BN175" i="3"/>
  <c r="BM175" i="3"/>
  <c r="I170" i="15" s="1"/>
  <c r="BT174" i="3"/>
  <c r="U92" i="15" s="1"/>
  <c r="BS174" i="3"/>
  <c r="U158" i="15" s="1"/>
  <c r="BR174" i="3"/>
  <c r="Q92" i="15" s="1"/>
  <c r="BQ174" i="3"/>
  <c r="Q158" i="15" s="1"/>
  <c r="BP174" i="3"/>
  <c r="M92" i="15" s="1"/>
  <c r="BO174" i="3"/>
  <c r="M158" i="15" s="1"/>
  <c r="BN174" i="3"/>
  <c r="I92" i="15" s="1"/>
  <c r="BM174" i="3"/>
  <c r="I158" i="15" s="1"/>
  <c r="BT172" i="3"/>
  <c r="BS172" i="3"/>
  <c r="U157" i="15" s="1"/>
  <c r="BR172" i="3"/>
  <c r="BQ172" i="3"/>
  <c r="Q157" i="15" s="1"/>
  <c r="BP172" i="3"/>
  <c r="BO172" i="3"/>
  <c r="M157" i="15" s="1"/>
  <c r="BN172" i="3"/>
  <c r="BM172" i="3"/>
  <c r="I157" i="15" s="1"/>
  <c r="BT171" i="3"/>
  <c r="BS171" i="3"/>
  <c r="U208" i="15" s="1"/>
  <c r="BR171" i="3"/>
  <c r="BQ171" i="3"/>
  <c r="Q208" i="15" s="1"/>
  <c r="BP171" i="3"/>
  <c r="BO171" i="3"/>
  <c r="M208" i="15" s="1"/>
  <c r="BN171" i="3"/>
  <c r="BM171" i="3"/>
  <c r="I208" i="15" s="1"/>
  <c r="BT170" i="3"/>
  <c r="U91" i="15" s="1"/>
  <c r="BS170" i="3"/>
  <c r="U207" i="15" s="1"/>
  <c r="BR170" i="3"/>
  <c r="Q91" i="15" s="1"/>
  <c r="BQ170" i="3"/>
  <c r="Q207" i="15" s="1"/>
  <c r="BP170" i="3"/>
  <c r="M91" i="15" s="1"/>
  <c r="BO170" i="3"/>
  <c r="M207" i="15" s="1"/>
  <c r="BM170" i="3"/>
  <c r="I207" i="15" s="1"/>
  <c r="BS169" i="3"/>
  <c r="U156" i="15" s="1"/>
  <c r="BQ169" i="3"/>
  <c r="Q156" i="15" s="1"/>
  <c r="BO169" i="3"/>
  <c r="M156" i="15" s="1"/>
  <c r="BM169" i="3"/>
  <c r="I156" i="15" s="1"/>
  <c r="BS168" i="3"/>
  <c r="U155" i="15" s="1"/>
  <c r="BQ168" i="3"/>
  <c r="Q155" i="15" s="1"/>
  <c r="BO168" i="3"/>
  <c r="M155" i="15" s="1"/>
  <c r="BM168" i="3"/>
  <c r="I155" i="15" s="1"/>
  <c r="BT167" i="3"/>
  <c r="U88" i="15" s="1"/>
  <c r="BS167" i="3"/>
  <c r="U154" i="15" s="1"/>
  <c r="BR167" i="3"/>
  <c r="Q88" i="15" s="1"/>
  <c r="BQ167" i="3"/>
  <c r="Q154" i="15" s="1"/>
  <c r="BP167" i="3"/>
  <c r="M88" i="15" s="1"/>
  <c r="BO167" i="3"/>
  <c r="M154" i="15" s="1"/>
  <c r="BM167" i="3"/>
  <c r="I154" i="15" s="1"/>
  <c r="BS165" i="3"/>
  <c r="U205" i="15" s="1"/>
  <c r="BQ165" i="3"/>
  <c r="Q205" i="15" s="1"/>
  <c r="BO165" i="3"/>
  <c r="M205" i="15" s="1"/>
  <c r="BM165" i="3"/>
  <c r="I205" i="15" s="1"/>
  <c r="BS164" i="3"/>
  <c r="U204" i="15" s="1"/>
  <c r="BQ164" i="3"/>
  <c r="Q204" i="15" s="1"/>
  <c r="BO164" i="3"/>
  <c r="M204" i="15" s="1"/>
  <c r="BM164" i="3"/>
  <c r="I204" i="15" s="1"/>
  <c r="BS163" i="3"/>
  <c r="U153" i="15" s="1"/>
  <c r="BQ163" i="3"/>
  <c r="Q153" i="15" s="1"/>
  <c r="BO163" i="3"/>
  <c r="M153" i="15" s="1"/>
  <c r="BM163" i="3"/>
  <c r="I153" i="15" s="1"/>
  <c r="BS162" i="3"/>
  <c r="U152" i="15" s="1"/>
  <c r="BQ162" i="3"/>
  <c r="Q152" i="15" s="1"/>
  <c r="BO162" i="3"/>
  <c r="M152" i="15" s="1"/>
  <c r="BM162" i="3"/>
  <c r="I152" i="15" s="1"/>
  <c r="BT161" i="3"/>
  <c r="U83" i="15" s="1"/>
  <c r="BS161" i="3"/>
  <c r="U151" i="15" s="1"/>
  <c r="BR161" i="3"/>
  <c r="Q83" i="15" s="1"/>
  <c r="BQ161" i="3"/>
  <c r="Q151" i="15" s="1"/>
  <c r="BP161" i="3"/>
  <c r="M83" i="15" s="1"/>
  <c r="BO161" i="3"/>
  <c r="M151" i="15" s="1"/>
  <c r="BM161" i="3"/>
  <c r="I151" i="15" s="1"/>
  <c r="BT160" i="3"/>
  <c r="U82" i="15" s="1"/>
  <c r="BS160" i="3"/>
  <c r="U150" i="15" s="1"/>
  <c r="BR160" i="3"/>
  <c r="Q82" i="15" s="1"/>
  <c r="BQ160" i="3"/>
  <c r="Q150" i="15" s="1"/>
  <c r="BP160" i="3"/>
  <c r="M82" i="15" s="1"/>
  <c r="BO160" i="3"/>
  <c r="M150" i="15" s="1"/>
  <c r="BM160" i="3"/>
  <c r="I150" i="15" s="1"/>
  <c r="BT159" i="3"/>
  <c r="BS159" i="3"/>
  <c r="U194" i="15" s="1"/>
  <c r="BR159" i="3"/>
  <c r="BQ159" i="3"/>
  <c r="Q194" i="15" s="1"/>
  <c r="BP159" i="3"/>
  <c r="BO159" i="3"/>
  <c r="M194" i="15" s="1"/>
  <c r="BN159" i="3"/>
  <c r="BM159" i="3"/>
  <c r="I194" i="15" s="1"/>
  <c r="BT158" i="3"/>
  <c r="BS158" i="3"/>
  <c r="U193" i="15" s="1"/>
  <c r="BR158" i="3"/>
  <c r="BQ158" i="3"/>
  <c r="Q193" i="15" s="1"/>
  <c r="BP158" i="3"/>
  <c r="BO158" i="3"/>
  <c r="M193" i="15" s="1"/>
  <c r="BN158" i="3"/>
  <c r="BM158" i="3"/>
  <c r="I193" i="15" s="1"/>
  <c r="BT157" i="3"/>
  <c r="BS157" i="3"/>
  <c r="U169" i="15" s="1"/>
  <c r="BR157" i="3"/>
  <c r="BQ157" i="3"/>
  <c r="Q169" i="15" s="1"/>
  <c r="BP157" i="3"/>
  <c r="BO157" i="3"/>
  <c r="M169" i="15" s="1"/>
  <c r="BN157" i="3"/>
  <c r="BM157" i="3"/>
  <c r="I169" i="15" s="1"/>
  <c r="BT156" i="3"/>
  <c r="BS156" i="3"/>
  <c r="U214" i="15" s="1"/>
  <c r="BR156" i="3"/>
  <c r="BQ156" i="3"/>
  <c r="Q214" i="15" s="1"/>
  <c r="BP156" i="3"/>
  <c r="BO156" i="3"/>
  <c r="M214" i="15" s="1"/>
  <c r="BN156" i="3"/>
  <c r="BM156" i="3"/>
  <c r="I214" i="15" s="1"/>
  <c r="BT155" i="3"/>
  <c r="BS155" i="3"/>
  <c r="U192" i="15" s="1"/>
  <c r="BR155" i="3"/>
  <c r="BQ155" i="3"/>
  <c r="Q192" i="15" s="1"/>
  <c r="BP155" i="3"/>
  <c r="BO155" i="3"/>
  <c r="M192" i="15" s="1"/>
  <c r="BN155" i="3"/>
  <c r="BM155" i="3"/>
  <c r="I192" i="15" s="1"/>
  <c r="BT154" i="3"/>
  <c r="BS154" i="3"/>
  <c r="U114" i="15" s="1"/>
  <c r="BR154" i="3"/>
  <c r="BQ154" i="3"/>
  <c r="Q114" i="15" s="1"/>
  <c r="BP154" i="3"/>
  <c r="BO154" i="3"/>
  <c r="M114" i="15" s="1"/>
  <c r="BN154" i="3"/>
  <c r="BM154" i="3"/>
  <c r="I114" i="15" s="1"/>
  <c r="BT153" i="3"/>
  <c r="BS153" i="3"/>
  <c r="U191" i="15" s="1"/>
  <c r="BR153" i="3"/>
  <c r="BQ153" i="3"/>
  <c r="Q191" i="15" s="1"/>
  <c r="BP153" i="3"/>
  <c r="BO153" i="3"/>
  <c r="M191" i="15" s="1"/>
  <c r="BN153" i="3"/>
  <c r="BM153" i="3"/>
  <c r="I191" i="15" s="1"/>
  <c r="BT152" i="3"/>
  <c r="BS152" i="3"/>
  <c r="U190" i="15" s="1"/>
  <c r="BR152" i="3"/>
  <c r="BQ152" i="3"/>
  <c r="Q190" i="15" s="1"/>
  <c r="BP152" i="3"/>
  <c r="BO152" i="3"/>
  <c r="M190" i="15" s="1"/>
  <c r="BN152" i="3"/>
  <c r="BM152" i="3"/>
  <c r="I190" i="15" s="1"/>
  <c r="BT151" i="3"/>
  <c r="BS151" i="3"/>
  <c r="U189" i="15" s="1"/>
  <c r="BR151" i="3"/>
  <c r="BQ151" i="3"/>
  <c r="Q189" i="15" s="1"/>
  <c r="BP151" i="3"/>
  <c r="BO151" i="3"/>
  <c r="M189" i="15" s="1"/>
  <c r="BN151" i="3"/>
  <c r="BM151" i="3"/>
  <c r="I189" i="15" s="1"/>
  <c r="BT150" i="3"/>
  <c r="BS150" i="3"/>
  <c r="U188" i="15" s="1"/>
  <c r="BR150" i="3"/>
  <c r="BQ150" i="3"/>
  <c r="Q188" i="15" s="1"/>
  <c r="BP150" i="3"/>
  <c r="BO150" i="3"/>
  <c r="M188" i="15" s="1"/>
  <c r="BN150" i="3"/>
  <c r="BM150" i="3"/>
  <c r="I188" i="15" s="1"/>
  <c r="BT149" i="3"/>
  <c r="BS149" i="3"/>
  <c r="U168" i="15" s="1"/>
  <c r="BR149" i="3"/>
  <c r="BQ149" i="3"/>
  <c r="Q168" i="15" s="1"/>
  <c r="BP149" i="3"/>
  <c r="BO149" i="3"/>
  <c r="M168" i="15" s="1"/>
  <c r="BN149" i="3"/>
  <c r="BM149" i="3"/>
  <c r="I168" i="15" s="1"/>
  <c r="BT148" i="3"/>
  <c r="U33" i="15" s="1"/>
  <c r="BS148" i="3"/>
  <c r="U187" i="15" s="1"/>
  <c r="BR148" i="3"/>
  <c r="Q33" i="15" s="1"/>
  <c r="BQ148" i="3"/>
  <c r="Q187" i="15" s="1"/>
  <c r="BP148" i="3"/>
  <c r="M33" i="15" s="1"/>
  <c r="BO148" i="3"/>
  <c r="M187" i="15" s="1"/>
  <c r="BN148" i="3"/>
  <c r="I33" i="15" s="1"/>
  <c r="BM148" i="3"/>
  <c r="I187" i="15" s="1"/>
  <c r="BT147" i="3"/>
  <c r="BS147" i="3"/>
  <c r="BR147" i="3"/>
  <c r="BQ147" i="3"/>
  <c r="BP147" i="3"/>
  <c r="BO147" i="3"/>
  <c r="BN147" i="3"/>
  <c r="I24" i="15" s="1"/>
  <c r="BM147" i="3"/>
  <c r="BT145" i="3"/>
  <c r="U31" i="15" s="1"/>
  <c r="BS145" i="3"/>
  <c r="U111" i="15" s="1"/>
  <c r="BR145" i="3"/>
  <c r="Q31" i="15" s="1"/>
  <c r="BQ145" i="3"/>
  <c r="Q111" i="15" s="1"/>
  <c r="BP145" i="3"/>
  <c r="M31" i="15" s="1"/>
  <c r="BO145" i="3"/>
  <c r="M111" i="15" s="1"/>
  <c r="BM145" i="3"/>
  <c r="I111" i="15" s="1"/>
  <c r="BP144" i="3"/>
  <c r="M30" i="15" s="1"/>
  <c r="BO144" i="3"/>
  <c r="M186" i="15" s="1"/>
  <c r="BN144" i="3"/>
  <c r="I30" i="15" s="1"/>
  <c r="BM144" i="3"/>
  <c r="I186" i="15" s="1"/>
  <c r="BS143" i="3"/>
  <c r="BQ143" i="3"/>
  <c r="BO143" i="3"/>
  <c r="BT142" i="3"/>
  <c r="U22" i="15" s="1"/>
  <c r="BS142" i="3"/>
  <c r="BQ142" i="3"/>
  <c r="BP142" i="3"/>
  <c r="M22" i="15" s="1"/>
  <c r="BO142" i="3"/>
  <c r="BT141" i="3"/>
  <c r="U32" i="15" s="1"/>
  <c r="BS141" i="3"/>
  <c r="U110" i="15" s="1"/>
  <c r="BR141" i="3"/>
  <c r="Q32" i="15" s="1"/>
  <c r="BQ141" i="3"/>
  <c r="Q110" i="15" s="1"/>
  <c r="BP141" i="3"/>
  <c r="M32" i="15" s="1"/>
  <c r="BO141" i="3"/>
  <c r="M110" i="15" s="1"/>
  <c r="I32" i="15"/>
  <c r="BM141" i="3"/>
  <c r="I110" i="15" s="1"/>
  <c r="BT140" i="3"/>
  <c r="U19" i="15" s="1"/>
  <c r="BS140" i="3"/>
  <c r="U109" i="15" s="1"/>
  <c r="BR140" i="3"/>
  <c r="Q19" i="15" s="1"/>
  <c r="BQ140" i="3"/>
  <c r="Q109" i="15" s="1"/>
  <c r="BP140" i="3"/>
  <c r="M19" i="15" s="1"/>
  <c r="BO140" i="3"/>
  <c r="M109" i="15" s="1"/>
  <c r="BN140" i="3"/>
  <c r="I19" i="15" s="1"/>
  <c r="BM140" i="3"/>
  <c r="I109" i="15" s="1"/>
  <c r="BT139" i="3"/>
  <c r="U18" i="15" s="1"/>
  <c r="BS139" i="3"/>
  <c r="BR139" i="3"/>
  <c r="Q18" i="15" s="1"/>
  <c r="BQ139" i="3"/>
  <c r="BP139" i="3"/>
  <c r="M18" i="15" s="1"/>
  <c r="BO139" i="3"/>
  <c r="BN139" i="3"/>
  <c r="I18" i="15" s="1"/>
  <c r="BM139" i="3"/>
  <c r="BT138" i="3"/>
  <c r="U29" i="15" s="1"/>
  <c r="BS138" i="3"/>
  <c r="U185" i="15" s="1"/>
  <c r="BR138" i="3"/>
  <c r="Q29" i="15" s="1"/>
  <c r="BQ138" i="3"/>
  <c r="Q185" i="15" s="1"/>
  <c r="BP138" i="3"/>
  <c r="M29" i="15" s="1"/>
  <c r="BO138" i="3"/>
  <c r="M185" i="15" s="1"/>
  <c r="BN138" i="3"/>
  <c r="I29" i="15" s="1"/>
  <c r="BM138" i="3"/>
  <c r="I185" i="15" s="1"/>
  <c r="BT137" i="3"/>
  <c r="U21" i="15" s="1"/>
  <c r="BS137" i="3"/>
  <c r="BR137" i="3"/>
  <c r="Q21" i="15" s="1"/>
  <c r="BQ137" i="3"/>
  <c r="BP137" i="3"/>
  <c r="M21" i="15" s="1"/>
  <c r="BO137" i="3"/>
  <c r="BN137" i="3"/>
  <c r="I21" i="15" s="1"/>
  <c r="BM137" i="3"/>
  <c r="BT123" i="3"/>
  <c r="U28" i="15" s="1"/>
  <c r="BS123" i="3"/>
  <c r="U213" i="15" s="1"/>
  <c r="BR123" i="3"/>
  <c r="Q28" i="15" s="1"/>
  <c r="BQ123" i="3"/>
  <c r="Q213" i="15" s="1"/>
  <c r="BP123" i="3"/>
  <c r="M28" i="15" s="1"/>
  <c r="BO123" i="3"/>
  <c r="M213" i="15" s="1"/>
  <c r="BN123" i="3"/>
  <c r="I28" i="15" s="1"/>
  <c r="BM123" i="3"/>
  <c r="I213" i="15" s="1"/>
  <c r="BT112" i="3"/>
  <c r="U27" i="15" s="1"/>
  <c r="BS112" i="3"/>
  <c r="U212" i="15" s="1"/>
  <c r="BR112" i="3"/>
  <c r="Q27" i="15" s="1"/>
  <c r="BQ112" i="3"/>
  <c r="Q212" i="15" s="1"/>
  <c r="BP112" i="3"/>
  <c r="M27" i="15" s="1"/>
  <c r="BO112" i="3"/>
  <c r="M212" i="15" s="1"/>
  <c r="BN112" i="3"/>
  <c r="I27" i="15" s="1"/>
  <c r="BM112" i="3"/>
  <c r="I212" i="15" s="1"/>
  <c r="BT111" i="3"/>
  <c r="BS111" i="3"/>
  <c r="U184" i="15" s="1"/>
  <c r="BR111" i="3"/>
  <c r="BQ111" i="3"/>
  <c r="Q184" i="15" s="1"/>
  <c r="BP111" i="3"/>
  <c r="BO111" i="3"/>
  <c r="M184" i="15" s="1"/>
  <c r="BN111" i="3"/>
  <c r="BM111" i="3"/>
  <c r="I184" i="15" s="1"/>
  <c r="BS110" i="3"/>
  <c r="U183" i="15" s="1"/>
  <c r="BQ110" i="3"/>
  <c r="Q183" i="15" s="1"/>
  <c r="BO110" i="3"/>
  <c r="M183" i="15" s="1"/>
  <c r="BM110" i="3"/>
  <c r="I183" i="15" s="1"/>
  <c r="BT109" i="3"/>
  <c r="BS109" i="3"/>
  <c r="U108" i="15" s="1"/>
  <c r="BR109" i="3"/>
  <c r="BQ109" i="3"/>
  <c r="Q108" i="15" s="1"/>
  <c r="BP109" i="3"/>
  <c r="BO109" i="3"/>
  <c r="M108" i="15" s="1"/>
  <c r="BN109" i="3"/>
  <c r="BM109" i="3"/>
  <c r="I108" i="15" s="1"/>
  <c r="BT108" i="3"/>
  <c r="BS108" i="3"/>
  <c r="U107" i="15" s="1"/>
  <c r="BR108" i="3"/>
  <c r="BQ108" i="3"/>
  <c r="Q107" i="15" s="1"/>
  <c r="BP108" i="3"/>
  <c r="BO108" i="3"/>
  <c r="M107" i="15" s="1"/>
  <c r="BN108" i="3"/>
  <c r="BM108" i="3"/>
  <c r="I107" i="15" s="1"/>
  <c r="BT107" i="3"/>
  <c r="BS107" i="3"/>
  <c r="U106" i="15" s="1"/>
  <c r="BR107" i="3"/>
  <c r="BQ107" i="3"/>
  <c r="Q106" i="15" s="1"/>
  <c r="BP107" i="3"/>
  <c r="BO107" i="3"/>
  <c r="M106" i="15" s="1"/>
  <c r="BN107" i="3"/>
  <c r="BM107" i="3"/>
  <c r="I106" i="15" s="1"/>
  <c r="BT106" i="3"/>
  <c r="BS106" i="3"/>
  <c r="U105" i="15" s="1"/>
  <c r="BR106" i="3"/>
  <c r="BQ106" i="3"/>
  <c r="Q105" i="15" s="1"/>
  <c r="BP106" i="3"/>
  <c r="BO106" i="3"/>
  <c r="M105" i="15" s="1"/>
  <c r="BN106" i="3"/>
  <c r="BM106" i="3"/>
  <c r="I105" i="15" s="1"/>
  <c r="BT105" i="3"/>
  <c r="U17" i="15" s="1"/>
  <c r="BS105" i="3"/>
  <c r="BR105" i="3"/>
  <c r="Q17" i="15" s="1"/>
  <c r="BQ105" i="3"/>
  <c r="BP105" i="3"/>
  <c r="M17" i="15" s="1"/>
  <c r="BO105" i="3"/>
  <c r="BM105" i="3"/>
  <c r="BT104" i="3"/>
  <c r="U16" i="15" s="1"/>
  <c r="BS104" i="3"/>
  <c r="BR104" i="3"/>
  <c r="Q16" i="15" s="1"/>
  <c r="BQ104" i="3"/>
  <c r="BP104" i="3"/>
  <c r="M16" i="15" s="1"/>
  <c r="BO104" i="3"/>
  <c r="BT103" i="3"/>
  <c r="U15" i="15" s="1"/>
  <c r="BS103" i="3"/>
  <c r="BR103" i="3"/>
  <c r="Q15" i="15" s="1"/>
  <c r="BQ103" i="3"/>
  <c r="BP103" i="3"/>
  <c r="M15" i="15" s="1"/>
  <c r="BO103" i="3"/>
  <c r="BN103" i="3"/>
  <c r="I15" i="15" s="1"/>
  <c r="BT102" i="3"/>
  <c r="BS102" i="3"/>
  <c r="U182" i="15" s="1"/>
  <c r="BR102" i="3"/>
  <c r="BQ102" i="3"/>
  <c r="Q182" i="15" s="1"/>
  <c r="BP102" i="3"/>
  <c r="BO102" i="3"/>
  <c r="M182" i="15" s="1"/>
  <c r="BN102" i="3"/>
  <c r="BM102" i="3"/>
  <c r="I182" i="15" s="1"/>
  <c r="BT101" i="3"/>
  <c r="BS101" i="3"/>
  <c r="U181" i="15" s="1"/>
  <c r="BR101" i="3"/>
  <c r="BQ101" i="3"/>
  <c r="Q181" i="15" s="1"/>
  <c r="BP101" i="3"/>
  <c r="BO101" i="3"/>
  <c r="M181" i="15" s="1"/>
  <c r="BN101" i="3"/>
  <c r="BM101" i="3"/>
  <c r="I181" i="15" s="1"/>
  <c r="BT99" i="3"/>
  <c r="U71" i="15" s="1"/>
  <c r="BS99" i="3"/>
  <c r="BR99" i="3"/>
  <c r="Q71" i="15" s="1"/>
  <c r="BQ99" i="3"/>
  <c r="BP99" i="3"/>
  <c r="BO99" i="3"/>
  <c r="BN99" i="3"/>
  <c r="I71" i="15" s="1"/>
  <c r="BM99" i="3"/>
  <c r="BS98" i="3"/>
  <c r="BQ98" i="3"/>
  <c r="BO98" i="3"/>
  <c r="BT97" i="3"/>
  <c r="U69" i="15" s="1"/>
  <c r="BS97" i="3"/>
  <c r="BR97" i="3"/>
  <c r="Q69" i="15" s="1"/>
  <c r="BQ97" i="3"/>
  <c r="BP97" i="3"/>
  <c r="BO97" i="3"/>
  <c r="BN97" i="3"/>
  <c r="I69" i="15" s="1"/>
  <c r="BM97" i="3"/>
  <c r="BT96" i="3"/>
  <c r="U68" i="15" s="1"/>
  <c r="BS96" i="3"/>
  <c r="BR96" i="3"/>
  <c r="Q68" i="15" s="1"/>
  <c r="BQ96" i="3"/>
  <c r="BP96" i="3"/>
  <c r="BO96" i="3"/>
  <c r="BN96" i="3"/>
  <c r="I68" i="15" s="1"/>
  <c r="BM96" i="3"/>
  <c r="BS95" i="3"/>
  <c r="U201" i="15" s="1"/>
  <c r="BQ95" i="3"/>
  <c r="Q201" i="15" s="1"/>
  <c r="BO95" i="3"/>
  <c r="M201" i="15" s="1"/>
  <c r="BN95" i="3"/>
  <c r="I73" i="15" s="1"/>
  <c r="BM95" i="3"/>
  <c r="I201" i="15" s="1"/>
  <c r="BO94" i="3"/>
  <c r="M200" i="15" s="1"/>
  <c r="BS84" i="3"/>
  <c r="BQ84" i="3"/>
  <c r="BP84" i="3"/>
  <c r="BO84" i="3"/>
  <c r="BN84" i="3"/>
  <c r="I67" i="15" s="1"/>
  <c r="BM84" i="3"/>
  <c r="BS93" i="3"/>
  <c r="BQ93" i="3"/>
  <c r="BO93" i="3"/>
  <c r="BN93" i="3"/>
  <c r="I66" i="15" s="1"/>
  <c r="BM93" i="3"/>
  <c r="BQ92" i="3"/>
  <c r="BO92" i="3"/>
  <c r="BN92" i="3"/>
  <c r="I65" i="15" s="1"/>
  <c r="BT79" i="3"/>
  <c r="BS79" i="3"/>
  <c r="U199" i="15" s="1"/>
  <c r="BR79" i="3"/>
  <c r="BQ79" i="3"/>
  <c r="Q199" i="15" s="1"/>
  <c r="BP79" i="3"/>
  <c r="BO79" i="3"/>
  <c r="M199" i="15" s="1"/>
  <c r="BN79" i="3"/>
  <c r="BM79" i="3"/>
  <c r="I199" i="15" s="1"/>
  <c r="BT78" i="3"/>
  <c r="BS78" i="3"/>
  <c r="U180" i="15" s="1"/>
  <c r="BR78" i="3"/>
  <c r="BQ78" i="3"/>
  <c r="Q180" i="15" s="1"/>
  <c r="BP78" i="3"/>
  <c r="BO78" i="3"/>
  <c r="M180" i="15" s="1"/>
  <c r="BN78" i="3"/>
  <c r="BM78" i="3"/>
  <c r="I180" i="15" s="1"/>
  <c r="BT77" i="3"/>
  <c r="BS77" i="3"/>
  <c r="U179" i="15" s="1"/>
  <c r="BR77" i="3"/>
  <c r="BQ77" i="3"/>
  <c r="Q179" i="15" s="1"/>
  <c r="BP77" i="3"/>
  <c r="BO77" i="3"/>
  <c r="M179" i="15" s="1"/>
  <c r="BN77" i="3"/>
  <c r="BM77" i="3"/>
  <c r="I179" i="15" s="1"/>
  <c r="BT76" i="3"/>
  <c r="BS76" i="3"/>
  <c r="U166" i="15" s="1"/>
  <c r="BR76" i="3"/>
  <c r="BQ76" i="3"/>
  <c r="Q166" i="15" s="1"/>
  <c r="BP76" i="3"/>
  <c r="BO76" i="3"/>
  <c r="M166" i="15" s="1"/>
  <c r="BN76" i="3"/>
  <c r="BM76" i="3"/>
  <c r="I166" i="15" s="1"/>
  <c r="BT75" i="3"/>
  <c r="BS75" i="3"/>
  <c r="U139" i="15" s="1"/>
  <c r="BR75" i="3"/>
  <c r="BQ75" i="3"/>
  <c r="Q139" i="15" s="1"/>
  <c r="BP75" i="3"/>
  <c r="BO75" i="3"/>
  <c r="M139" i="15" s="1"/>
  <c r="BN75" i="3"/>
  <c r="BM75" i="3"/>
  <c r="I139" i="15" s="1"/>
  <c r="BT74" i="3"/>
  <c r="BS74" i="3"/>
  <c r="U138" i="15" s="1"/>
  <c r="BR74" i="3"/>
  <c r="BQ74" i="3"/>
  <c r="Q138" i="15" s="1"/>
  <c r="BP74" i="3"/>
  <c r="BO74" i="3"/>
  <c r="M138" i="15" s="1"/>
  <c r="BM74" i="3"/>
  <c r="I138" i="15" s="1"/>
  <c r="BT73" i="3"/>
  <c r="BS73" i="3"/>
  <c r="U203" i="15" s="1"/>
  <c r="BR73" i="3"/>
  <c r="BQ73" i="3"/>
  <c r="Q203" i="15" s="1"/>
  <c r="BP73" i="3"/>
  <c r="BO73" i="3"/>
  <c r="M203" i="15" s="1"/>
  <c r="BM73" i="3"/>
  <c r="I203" i="15" s="1"/>
  <c r="BT72" i="3"/>
  <c r="BS72" i="3"/>
  <c r="U137" i="15" s="1"/>
  <c r="BR72" i="3"/>
  <c r="BQ72" i="3"/>
  <c r="Q137" i="15" s="1"/>
  <c r="BP72" i="3"/>
  <c r="BO72" i="3"/>
  <c r="M137" i="15" s="1"/>
  <c r="BN72" i="3"/>
  <c r="BM72" i="3"/>
  <c r="I137" i="15" s="1"/>
  <c r="BT71" i="3"/>
  <c r="BS71" i="3"/>
  <c r="U197" i="15" s="1"/>
  <c r="BR71" i="3"/>
  <c r="BQ71" i="3"/>
  <c r="Q197" i="15" s="1"/>
  <c r="BP71" i="3"/>
  <c r="BO71" i="3"/>
  <c r="M197" i="15" s="1"/>
  <c r="BN71" i="3"/>
  <c r="BM71" i="3"/>
  <c r="I197" i="15" s="1"/>
  <c r="BT70" i="3"/>
  <c r="BS70" i="3"/>
  <c r="U136" i="15" s="1"/>
  <c r="BR70" i="3"/>
  <c r="BQ70" i="3"/>
  <c r="Q136" i="15" s="1"/>
  <c r="BP70" i="3"/>
  <c r="BO70" i="3"/>
  <c r="M136" i="15" s="1"/>
  <c r="BN70" i="3"/>
  <c r="BM70" i="3"/>
  <c r="I136" i="15" s="1"/>
  <c r="U101" i="15"/>
  <c r="U134" i="15"/>
  <c r="Q101" i="15"/>
  <c r="Q134" i="15"/>
  <c r="M101" i="15"/>
  <c r="M134" i="15"/>
  <c r="I134" i="15"/>
  <c r="BT67" i="3"/>
  <c r="BS67" i="3"/>
  <c r="U133" i="15" s="1"/>
  <c r="BR67" i="3"/>
  <c r="BQ67" i="3"/>
  <c r="Q133" i="15" s="1"/>
  <c r="BP67" i="3"/>
  <c r="BO67" i="3"/>
  <c r="M133" i="15" s="1"/>
  <c r="BM67" i="3"/>
  <c r="I133" i="15" s="1"/>
  <c r="BT66" i="3"/>
  <c r="BS66" i="3"/>
  <c r="U178" i="15" s="1"/>
  <c r="BR66" i="3"/>
  <c r="BQ66" i="3"/>
  <c r="Q178" i="15" s="1"/>
  <c r="BP66" i="3"/>
  <c r="BO66" i="3"/>
  <c r="M178" i="15" s="1"/>
  <c r="BN66" i="3"/>
  <c r="BM66" i="3"/>
  <c r="I178" i="15" s="1"/>
  <c r="BT65" i="3"/>
  <c r="BS65" i="3"/>
  <c r="U177" i="15" s="1"/>
  <c r="BR65" i="3"/>
  <c r="BQ65" i="3"/>
  <c r="Q177" i="15" s="1"/>
  <c r="BP65" i="3"/>
  <c r="BO65" i="3"/>
  <c r="M177" i="15" s="1"/>
  <c r="BN65" i="3"/>
  <c r="BM65" i="3"/>
  <c r="I177" i="15" s="1"/>
  <c r="BT64" i="3"/>
  <c r="BS64" i="3"/>
  <c r="U165" i="15" s="1"/>
  <c r="BR64" i="3"/>
  <c r="BQ64" i="3"/>
  <c r="Q165" i="15" s="1"/>
  <c r="BP64" i="3"/>
  <c r="BO64" i="3"/>
  <c r="M165" i="15" s="1"/>
  <c r="BN64" i="3"/>
  <c r="BM64" i="3"/>
  <c r="I165" i="15" s="1"/>
  <c r="BT63" i="3"/>
  <c r="U99" i="15" s="1"/>
  <c r="BS63" i="3"/>
  <c r="U196" i="15" s="1"/>
  <c r="BR63" i="3"/>
  <c r="Q99" i="15" s="1"/>
  <c r="BQ63" i="3"/>
  <c r="Q196" i="15" s="1"/>
  <c r="BP63" i="3"/>
  <c r="M99" i="15" s="1"/>
  <c r="BO63" i="3"/>
  <c r="M196" i="15" s="1"/>
  <c r="BN63" i="3"/>
  <c r="I99" i="15" s="1"/>
  <c r="BM63" i="3"/>
  <c r="I196" i="15" s="1"/>
  <c r="BT62" i="3"/>
  <c r="BS62" i="3"/>
  <c r="U132" i="15" s="1"/>
  <c r="BR62" i="3"/>
  <c r="BQ62" i="3"/>
  <c r="Q132" i="15" s="1"/>
  <c r="BP62" i="3"/>
  <c r="BO62" i="3"/>
  <c r="M132" i="15" s="1"/>
  <c r="BN62" i="3"/>
  <c r="BM62" i="3"/>
  <c r="I132" i="15" s="1"/>
  <c r="BT61" i="3"/>
  <c r="BS61" i="3"/>
  <c r="U131" i="15" s="1"/>
  <c r="BR61" i="3"/>
  <c r="BQ61" i="3"/>
  <c r="Q131" i="15" s="1"/>
  <c r="BP61" i="3"/>
  <c r="BO61" i="3"/>
  <c r="M131" i="15" s="1"/>
  <c r="BN61" i="3"/>
  <c r="BM61" i="3"/>
  <c r="I131" i="15" s="1"/>
  <c r="BT60" i="3"/>
  <c r="BS60" i="3"/>
  <c r="U130" i="15" s="1"/>
  <c r="BR60" i="3"/>
  <c r="BQ60" i="3"/>
  <c r="Q130" i="15" s="1"/>
  <c r="BP60" i="3"/>
  <c r="BO60" i="3"/>
  <c r="M130" i="15" s="1"/>
  <c r="BN60" i="3"/>
  <c r="BM60" i="3"/>
  <c r="I130" i="15" s="1"/>
  <c r="BT59" i="3"/>
  <c r="BS59" i="3"/>
  <c r="U129" i="15" s="1"/>
  <c r="BR59" i="3"/>
  <c r="BQ59" i="3"/>
  <c r="Q129" i="15" s="1"/>
  <c r="BP59" i="3"/>
  <c r="BO59" i="3"/>
  <c r="M129" i="15" s="1"/>
  <c r="BN59" i="3"/>
  <c r="BM59" i="3"/>
  <c r="I129" i="15" s="1"/>
  <c r="BT58" i="3"/>
  <c r="BS58" i="3"/>
  <c r="U128" i="15" s="1"/>
  <c r="BR58" i="3"/>
  <c r="BQ58" i="3"/>
  <c r="Q128" i="15" s="1"/>
  <c r="BP58" i="3"/>
  <c r="BO58" i="3"/>
  <c r="M128" i="15" s="1"/>
  <c r="BN58" i="3"/>
  <c r="BM58" i="3"/>
  <c r="I128" i="15" s="1"/>
  <c r="BT57" i="3"/>
  <c r="BS57" i="3"/>
  <c r="U127" i="15" s="1"/>
  <c r="BR57" i="3"/>
  <c r="BQ57" i="3"/>
  <c r="Q127" i="15" s="1"/>
  <c r="BP57" i="3"/>
  <c r="BO57" i="3"/>
  <c r="M127" i="15" s="1"/>
  <c r="BN57" i="3"/>
  <c r="BM57" i="3"/>
  <c r="I127" i="15" s="1"/>
  <c r="BT56" i="3"/>
  <c r="BS56" i="3"/>
  <c r="U126" i="15" s="1"/>
  <c r="BR56" i="3"/>
  <c r="BQ56" i="3"/>
  <c r="Q126" i="15" s="1"/>
  <c r="BP56" i="3"/>
  <c r="BO56" i="3"/>
  <c r="M126" i="15" s="1"/>
  <c r="BN56" i="3"/>
  <c r="BM56" i="3"/>
  <c r="I126" i="15" s="1"/>
  <c r="BT55" i="3"/>
  <c r="BS55" i="3"/>
  <c r="U125" i="15" s="1"/>
  <c r="BR55" i="3"/>
  <c r="BQ55" i="3"/>
  <c r="Q125" i="15" s="1"/>
  <c r="BP55" i="3"/>
  <c r="BO55" i="3"/>
  <c r="M125" i="15" s="1"/>
  <c r="BN55" i="3"/>
  <c r="BM55" i="3"/>
  <c r="I125" i="15" s="1"/>
  <c r="BS54" i="3"/>
  <c r="U124" i="15" s="1"/>
  <c r="BQ54" i="3"/>
  <c r="Q124" i="15" s="1"/>
  <c r="BO54" i="3"/>
  <c r="M124" i="15" s="1"/>
  <c r="BM54" i="3"/>
  <c r="I124" i="15" s="1"/>
  <c r="BT53" i="3"/>
  <c r="U98" i="15" s="1"/>
  <c r="BS53" i="3"/>
  <c r="U123" i="15" s="1"/>
  <c r="BR53" i="3"/>
  <c r="Q98" i="15" s="1"/>
  <c r="BQ53" i="3"/>
  <c r="Q123" i="15" s="1"/>
  <c r="BP53" i="3"/>
  <c r="M98" i="15" s="1"/>
  <c r="BO53" i="3"/>
  <c r="M123" i="15" s="1"/>
  <c r="BN53" i="3"/>
  <c r="I98" i="15" s="1"/>
  <c r="BM53" i="3"/>
  <c r="I123" i="15" s="1"/>
  <c r="BS52" i="3"/>
  <c r="U122" i="15" s="1"/>
  <c r="BQ52" i="3"/>
  <c r="Q122" i="15" s="1"/>
  <c r="BO52" i="3"/>
  <c r="M122" i="15" s="1"/>
  <c r="BM52" i="3"/>
  <c r="I122" i="15" s="1"/>
  <c r="BT51" i="3"/>
  <c r="BS51" i="3"/>
  <c r="U121" i="15" s="1"/>
  <c r="BR51" i="3"/>
  <c r="BQ51" i="3"/>
  <c r="Q121" i="15" s="1"/>
  <c r="BP51" i="3"/>
  <c r="BO51" i="3"/>
  <c r="M121" i="15" s="1"/>
  <c r="BN51" i="3"/>
  <c r="BM51" i="3"/>
  <c r="I121" i="15" s="1"/>
  <c r="BT50" i="3"/>
  <c r="BS50" i="3"/>
  <c r="U120" i="15" s="1"/>
  <c r="BR50" i="3"/>
  <c r="BQ50" i="3"/>
  <c r="Q120" i="15" s="1"/>
  <c r="BP50" i="3"/>
  <c r="BO50" i="3"/>
  <c r="M120" i="15" s="1"/>
  <c r="BN50" i="3"/>
  <c r="BM50" i="3"/>
  <c r="I120" i="15" s="1"/>
  <c r="BT49" i="3"/>
  <c r="BS49" i="3"/>
  <c r="U119" i="15" s="1"/>
  <c r="BR49" i="3"/>
  <c r="BQ49" i="3"/>
  <c r="Q119" i="15" s="1"/>
  <c r="BP49" i="3"/>
  <c r="BO49" i="3"/>
  <c r="M119" i="15" s="1"/>
  <c r="BN49" i="3"/>
  <c r="BM49" i="3"/>
  <c r="I119" i="15" s="1"/>
  <c r="BT48" i="3"/>
  <c r="U96" i="15" s="1"/>
  <c r="BS48" i="3"/>
  <c r="U118" i="15" s="1"/>
  <c r="BR48" i="3"/>
  <c r="Q96" i="15" s="1"/>
  <c r="BQ48" i="3"/>
  <c r="Q118" i="15" s="1"/>
  <c r="BP48" i="3"/>
  <c r="M96" i="15" s="1"/>
  <c r="BO48" i="3"/>
  <c r="M118" i="15" s="1"/>
  <c r="BN48" i="3"/>
  <c r="I96" i="15" s="1"/>
  <c r="BM48" i="3"/>
  <c r="I118" i="15" s="1"/>
  <c r="BT47" i="3"/>
  <c r="BS47" i="3"/>
  <c r="U176" i="15" s="1"/>
  <c r="BR47" i="3"/>
  <c r="BQ47" i="3"/>
  <c r="Q176" i="15" s="1"/>
  <c r="BP47" i="3"/>
  <c r="BO47" i="3"/>
  <c r="M176" i="15" s="1"/>
  <c r="BN47" i="3"/>
  <c r="BM47" i="3"/>
  <c r="I176" i="15" s="1"/>
  <c r="BT46" i="3"/>
  <c r="BS46" i="3"/>
  <c r="U175" i="15" s="1"/>
  <c r="BR46" i="3"/>
  <c r="BQ46" i="3"/>
  <c r="Q175" i="15" s="1"/>
  <c r="BP46" i="3"/>
  <c r="BO46" i="3"/>
  <c r="M175" i="15" s="1"/>
  <c r="BN46" i="3"/>
  <c r="BM46" i="3"/>
  <c r="I175" i="15" s="1"/>
  <c r="BT45" i="3"/>
  <c r="BS45" i="3"/>
  <c r="U164" i="15" s="1"/>
  <c r="BR45" i="3"/>
  <c r="BQ45" i="3"/>
  <c r="Q164" i="15" s="1"/>
  <c r="BP45" i="3"/>
  <c r="BO45" i="3"/>
  <c r="M164" i="15" s="1"/>
  <c r="BN45" i="3"/>
  <c r="BM45" i="3"/>
  <c r="I164" i="15" s="1"/>
  <c r="BT44" i="3"/>
  <c r="U62" i="15" s="1"/>
  <c r="BS44" i="3"/>
  <c r="BR44" i="3"/>
  <c r="Q62" i="15" s="1"/>
  <c r="BQ44" i="3"/>
  <c r="BP44" i="3"/>
  <c r="M62" i="15" s="1"/>
  <c r="BO44" i="3"/>
  <c r="BM44" i="3"/>
  <c r="BT43" i="3"/>
  <c r="BS43" i="3"/>
  <c r="U148" i="15" s="1"/>
  <c r="BR43" i="3"/>
  <c r="BQ43" i="3"/>
  <c r="Q148" i="15" s="1"/>
  <c r="BP43" i="3"/>
  <c r="BO43" i="3"/>
  <c r="M148" i="15" s="1"/>
  <c r="BN43" i="3"/>
  <c r="BM43" i="3"/>
  <c r="I148" i="15" s="1"/>
  <c r="BT42" i="3"/>
  <c r="U63" i="15" s="1"/>
  <c r="BS42" i="3"/>
  <c r="U147" i="15" s="1"/>
  <c r="BR42" i="3"/>
  <c r="Q63" i="15" s="1"/>
  <c r="BQ42" i="3"/>
  <c r="Q147" i="15" s="1"/>
  <c r="BP42" i="3"/>
  <c r="M63" i="15" s="1"/>
  <c r="BO42" i="3"/>
  <c r="M147" i="15" s="1"/>
  <c r="BN42" i="3"/>
  <c r="I63" i="15" s="1"/>
  <c r="BM42" i="3"/>
  <c r="I147" i="15" s="1"/>
  <c r="BT41" i="3"/>
  <c r="U61" i="15" s="1"/>
  <c r="BS41" i="3"/>
  <c r="U146" i="15" s="1"/>
  <c r="BR41" i="3"/>
  <c r="Q61" i="15" s="1"/>
  <c r="BQ41" i="3"/>
  <c r="Q146" i="15" s="1"/>
  <c r="BP41" i="3"/>
  <c r="M61" i="15" s="1"/>
  <c r="BO41" i="3"/>
  <c r="M146" i="15" s="1"/>
  <c r="BN41" i="3"/>
  <c r="I61" i="15" s="1"/>
  <c r="BM41" i="3"/>
  <c r="I146" i="15" s="1"/>
  <c r="BT40" i="3"/>
  <c r="U60" i="15" s="1"/>
  <c r="BS40" i="3"/>
  <c r="U145" i="15" s="1"/>
  <c r="BR40" i="3"/>
  <c r="Q60" i="15" s="1"/>
  <c r="BQ40" i="3"/>
  <c r="Q145" i="15" s="1"/>
  <c r="BP40" i="3"/>
  <c r="M60" i="15" s="1"/>
  <c r="BO40" i="3"/>
  <c r="M145" i="15" s="1"/>
  <c r="BN40" i="3"/>
  <c r="I60" i="15" s="1"/>
  <c r="BM40" i="3"/>
  <c r="I145" i="15" s="1"/>
  <c r="BT39" i="3"/>
  <c r="BS39" i="3"/>
  <c r="U144" i="15" s="1"/>
  <c r="BR39" i="3"/>
  <c r="BQ39" i="3"/>
  <c r="Q144" i="15" s="1"/>
  <c r="BP39" i="3"/>
  <c r="BO39" i="3"/>
  <c r="M144" i="15" s="1"/>
  <c r="BN39" i="3"/>
  <c r="BM39" i="3"/>
  <c r="I144" i="15" s="1"/>
  <c r="BT38" i="3"/>
  <c r="BS38" i="3"/>
  <c r="U143" i="15" s="1"/>
  <c r="BR38" i="3"/>
  <c r="BQ38" i="3"/>
  <c r="Q143" i="15" s="1"/>
  <c r="BP38" i="3"/>
  <c r="BO38" i="3"/>
  <c r="M143" i="15" s="1"/>
  <c r="BN38" i="3"/>
  <c r="BM38" i="3"/>
  <c r="I143" i="15" s="1"/>
  <c r="BT37" i="3"/>
  <c r="U59" i="15" s="1"/>
  <c r="BS37" i="3"/>
  <c r="U142" i="15" s="1"/>
  <c r="BR37" i="3"/>
  <c r="Q59" i="15" s="1"/>
  <c r="BQ37" i="3"/>
  <c r="Q142" i="15" s="1"/>
  <c r="BP37" i="3"/>
  <c r="M59" i="15" s="1"/>
  <c r="BO37" i="3"/>
  <c r="M142" i="15" s="1"/>
  <c r="BN37" i="3"/>
  <c r="I59" i="15" s="1"/>
  <c r="BM37" i="3"/>
  <c r="I142" i="15" s="1"/>
  <c r="BT36" i="3"/>
  <c r="U58" i="15" s="1"/>
  <c r="BS36" i="3"/>
  <c r="U141" i="15" s="1"/>
  <c r="BR36" i="3"/>
  <c r="Q58" i="15" s="1"/>
  <c r="BQ36" i="3"/>
  <c r="Q141" i="15" s="1"/>
  <c r="BP36" i="3"/>
  <c r="M58" i="15" s="1"/>
  <c r="BO36" i="3"/>
  <c r="M141" i="15" s="1"/>
  <c r="BN36" i="3"/>
  <c r="I58" i="15" s="1"/>
  <c r="BM36" i="3"/>
  <c r="I141" i="15" s="1"/>
  <c r="BT35" i="3"/>
  <c r="U57" i="15" s="1"/>
  <c r="BS35" i="3"/>
  <c r="BR35" i="3"/>
  <c r="Q57" i="15" s="1"/>
  <c r="BQ35" i="3"/>
  <c r="BP35" i="3"/>
  <c r="M57" i="15" s="1"/>
  <c r="BO35" i="3"/>
  <c r="BN35" i="3"/>
  <c r="I57" i="15" s="1"/>
  <c r="BM35" i="3"/>
  <c r="BT34" i="3"/>
  <c r="U56" i="15" s="1"/>
  <c r="BS34" i="3"/>
  <c r="BR34" i="3"/>
  <c r="Q56" i="15" s="1"/>
  <c r="BQ34" i="3"/>
  <c r="BP34" i="3"/>
  <c r="M56" i="15" s="1"/>
  <c r="BO34" i="3"/>
  <c r="BN34" i="3"/>
  <c r="I56" i="15" s="1"/>
  <c r="BM34" i="3"/>
  <c r="BR33" i="3"/>
  <c r="Q55" i="15" s="1"/>
  <c r="BT32" i="3"/>
  <c r="U54" i="15" s="1"/>
  <c r="BS32" i="3"/>
  <c r="BR32" i="3"/>
  <c r="Q54" i="15" s="1"/>
  <c r="BQ32" i="3"/>
  <c r="BP32" i="3"/>
  <c r="M54" i="15" s="1"/>
  <c r="BO32" i="3"/>
  <c r="BN32" i="3"/>
  <c r="I54" i="15" s="1"/>
  <c r="BM32" i="3"/>
  <c r="BT31" i="3"/>
  <c r="U53" i="15" s="1"/>
  <c r="BS31" i="3"/>
  <c r="BR31" i="3"/>
  <c r="Q53" i="15" s="1"/>
  <c r="BQ31" i="3"/>
  <c r="BP31" i="3"/>
  <c r="M53" i="15" s="1"/>
  <c r="BO31" i="3"/>
  <c r="BN31" i="3"/>
  <c r="I53" i="15" s="1"/>
  <c r="BM31" i="3"/>
  <c r="BT30" i="3"/>
  <c r="U52" i="15" s="1"/>
  <c r="BS30" i="3"/>
  <c r="BR30" i="3"/>
  <c r="Q52" i="15" s="1"/>
  <c r="BQ30" i="3"/>
  <c r="BP30" i="3"/>
  <c r="M52" i="15" s="1"/>
  <c r="BO30" i="3"/>
  <c r="BN30" i="3"/>
  <c r="I52" i="15" s="1"/>
  <c r="BM30" i="3"/>
  <c r="BT29" i="3"/>
  <c r="U51" i="15" s="1"/>
  <c r="BS29" i="3"/>
  <c r="BR29" i="3"/>
  <c r="Q51" i="15" s="1"/>
  <c r="BQ29" i="3"/>
  <c r="BP29" i="3"/>
  <c r="M51" i="15" s="1"/>
  <c r="BO29" i="3"/>
  <c r="BN29" i="3"/>
  <c r="I51" i="15" s="1"/>
  <c r="BM29" i="3"/>
  <c r="BT28" i="3"/>
  <c r="U50" i="15" s="1"/>
  <c r="BS28" i="3"/>
  <c r="BR28" i="3"/>
  <c r="Q50" i="15" s="1"/>
  <c r="BQ28" i="3"/>
  <c r="BP28" i="3"/>
  <c r="M50" i="15" s="1"/>
  <c r="BO28" i="3"/>
  <c r="BN28" i="3"/>
  <c r="I50" i="15" s="1"/>
  <c r="BM28" i="3"/>
  <c r="BT27" i="3"/>
  <c r="U49" i="15" s="1"/>
  <c r="BS27" i="3"/>
  <c r="BR27" i="3"/>
  <c r="Q49" i="15" s="1"/>
  <c r="BQ27" i="3"/>
  <c r="BP27" i="3"/>
  <c r="M49" i="15" s="1"/>
  <c r="BO27" i="3"/>
  <c r="BN27" i="3"/>
  <c r="I49" i="15" s="1"/>
  <c r="BM27" i="3"/>
  <c r="BT26" i="3"/>
  <c r="U48" i="15" s="1"/>
  <c r="BS26" i="3"/>
  <c r="BR26" i="3"/>
  <c r="Q48" i="15" s="1"/>
  <c r="BQ26" i="3"/>
  <c r="BP26" i="3"/>
  <c r="M48" i="15" s="1"/>
  <c r="BO26" i="3"/>
  <c r="BN26" i="3"/>
  <c r="I48" i="15" s="1"/>
  <c r="BM26" i="3"/>
  <c r="BT25" i="3"/>
  <c r="U47" i="15" s="1"/>
  <c r="BS25" i="3"/>
  <c r="BR25" i="3"/>
  <c r="Q47" i="15" s="1"/>
  <c r="BQ25" i="3"/>
  <c r="BP25" i="3"/>
  <c r="M47" i="15" s="1"/>
  <c r="BO25" i="3"/>
  <c r="BN25" i="3"/>
  <c r="I47" i="15" s="1"/>
  <c r="BM25" i="3"/>
  <c r="BT24" i="3"/>
  <c r="U46" i="15" s="1"/>
  <c r="BS24" i="3"/>
  <c r="BR24" i="3"/>
  <c r="Q46" i="15" s="1"/>
  <c r="BQ24" i="3"/>
  <c r="BP24" i="3"/>
  <c r="M46" i="15" s="1"/>
  <c r="BO24" i="3"/>
  <c r="BN24" i="3"/>
  <c r="I46" i="15" s="1"/>
  <c r="BM24" i="3"/>
  <c r="BT23" i="3"/>
  <c r="U45" i="15" s="1"/>
  <c r="BS23" i="3"/>
  <c r="BR23" i="3"/>
  <c r="Q45" i="15" s="1"/>
  <c r="BQ23" i="3"/>
  <c r="BP23" i="3"/>
  <c r="M45" i="15" s="1"/>
  <c r="BO23" i="3"/>
  <c r="BN23" i="3"/>
  <c r="I45" i="15" s="1"/>
  <c r="BM23" i="3"/>
  <c r="BT22" i="3"/>
  <c r="U44" i="15" s="1"/>
  <c r="BS22" i="3"/>
  <c r="BR22" i="3"/>
  <c r="Q44" i="15" s="1"/>
  <c r="BQ22" i="3"/>
  <c r="BP22" i="3"/>
  <c r="M44" i="15" s="1"/>
  <c r="BO22" i="3"/>
  <c r="BN22" i="3"/>
  <c r="I44" i="15" s="1"/>
  <c r="BM22" i="3"/>
  <c r="BT21" i="3"/>
  <c r="U43" i="15" s="1"/>
  <c r="BS21" i="3"/>
  <c r="BR21" i="3"/>
  <c r="Q43" i="15" s="1"/>
  <c r="BQ21" i="3"/>
  <c r="BP21" i="3"/>
  <c r="M43" i="15" s="1"/>
  <c r="BO21" i="3"/>
  <c r="BN21" i="3"/>
  <c r="I43" i="15" s="1"/>
  <c r="BM21" i="3"/>
  <c r="BT20" i="3"/>
  <c r="U42" i="15" s="1"/>
  <c r="BS20" i="3"/>
  <c r="BR20" i="3"/>
  <c r="Q42" i="15" s="1"/>
  <c r="BQ20" i="3"/>
  <c r="BP20" i="3"/>
  <c r="M42" i="15" s="1"/>
  <c r="BO20" i="3"/>
  <c r="BN20" i="3"/>
  <c r="I42" i="15" s="1"/>
  <c r="BM20" i="3"/>
  <c r="BT19" i="3"/>
  <c r="U41" i="15" s="1"/>
  <c r="BS19" i="3"/>
  <c r="BR19" i="3"/>
  <c r="Q41" i="15" s="1"/>
  <c r="BQ19" i="3"/>
  <c r="BP19" i="3"/>
  <c r="M41" i="15" s="1"/>
  <c r="BO19" i="3"/>
  <c r="BN19" i="3"/>
  <c r="I41" i="15" s="1"/>
  <c r="BM19" i="3"/>
  <c r="BT18" i="3"/>
  <c r="U40" i="15" s="1"/>
  <c r="BS18" i="3"/>
  <c r="BR18" i="3"/>
  <c r="Q40" i="15" s="1"/>
  <c r="BQ18" i="3"/>
  <c r="BP18" i="3"/>
  <c r="M40" i="15" s="1"/>
  <c r="BO18" i="3"/>
  <c r="BN18" i="3"/>
  <c r="I40" i="15" s="1"/>
  <c r="BM18" i="3"/>
  <c r="BT17" i="3"/>
  <c r="U39" i="15" s="1"/>
  <c r="BS17" i="3"/>
  <c r="BR17" i="3"/>
  <c r="Q39" i="15" s="1"/>
  <c r="BQ17" i="3"/>
  <c r="BP17" i="3"/>
  <c r="M39" i="15" s="1"/>
  <c r="BO17" i="3"/>
  <c r="BN17" i="3"/>
  <c r="I39" i="15" s="1"/>
  <c r="BM17" i="3"/>
  <c r="BT16" i="3"/>
  <c r="U38" i="15" s="1"/>
  <c r="BS16" i="3"/>
  <c r="BR16" i="3"/>
  <c r="Q38" i="15" s="1"/>
  <c r="BQ16" i="3"/>
  <c r="BP16" i="3"/>
  <c r="M38" i="15" s="1"/>
  <c r="BO16" i="3"/>
  <c r="BN16" i="3"/>
  <c r="I38" i="15" s="1"/>
  <c r="BM16" i="3"/>
  <c r="BT15" i="3"/>
  <c r="U37" i="15" s="1"/>
  <c r="BS15" i="3"/>
  <c r="BR15" i="3"/>
  <c r="Q37" i="15" s="1"/>
  <c r="BQ15" i="3"/>
  <c r="BP15" i="3"/>
  <c r="M37" i="15" s="1"/>
  <c r="BO15" i="3"/>
  <c r="BN15" i="3"/>
  <c r="I37" i="15" s="1"/>
  <c r="BM15" i="3"/>
  <c r="BT14" i="3"/>
  <c r="BS14" i="3"/>
  <c r="U174" i="15" s="1"/>
  <c r="BR14" i="3"/>
  <c r="BQ14" i="3"/>
  <c r="Q174" i="15" s="1"/>
  <c r="BP14" i="3"/>
  <c r="BO14" i="3"/>
  <c r="M174" i="15" s="1"/>
  <c r="BN14" i="3"/>
  <c r="BM14" i="3"/>
  <c r="I174" i="15" s="1"/>
  <c r="BT13" i="3"/>
  <c r="BS13" i="3"/>
  <c r="U173" i="15" s="1"/>
  <c r="BR13" i="3"/>
  <c r="BQ13" i="3"/>
  <c r="Q173" i="15" s="1"/>
  <c r="BP13" i="3"/>
  <c r="BO13" i="3"/>
  <c r="M173" i="15" s="1"/>
  <c r="BN13" i="3"/>
  <c r="BM13" i="3"/>
  <c r="I173" i="15" s="1"/>
  <c r="BT12" i="3"/>
  <c r="BS12" i="3"/>
  <c r="U163" i="15" s="1"/>
  <c r="BR12" i="3"/>
  <c r="BQ12" i="3"/>
  <c r="Q163" i="15" s="1"/>
  <c r="BP12" i="3"/>
  <c r="BO12" i="3"/>
  <c r="M163" i="15" s="1"/>
  <c r="BN12" i="3"/>
  <c r="BM12" i="3"/>
  <c r="I163" i="15" s="1"/>
  <c r="BT9" i="3"/>
  <c r="U34" i="15" s="1"/>
  <c r="BS9" i="3"/>
  <c r="U112" i="15" s="1"/>
  <c r="BR9" i="3"/>
  <c r="Q34" i="15" s="1"/>
  <c r="BQ9" i="3"/>
  <c r="Q112" i="15" s="1"/>
  <c r="BP9" i="3"/>
  <c r="M34" i="15" s="1"/>
  <c r="BO9" i="3"/>
  <c r="M112" i="15" s="1"/>
  <c r="BN9" i="3"/>
  <c r="I34" i="15" s="1"/>
  <c r="BM9" i="3"/>
  <c r="I112" i="15" s="1"/>
  <c r="BJ188" i="3"/>
  <c r="V209" i="15" s="1"/>
  <c r="BI188" i="3"/>
  <c r="T93" i="15" s="1"/>
  <c r="BH188" i="3"/>
  <c r="BJ187" i="3"/>
  <c r="BI187" i="3"/>
  <c r="BH187" i="3"/>
  <c r="BJ184" i="3"/>
  <c r="BI184" i="3"/>
  <c r="BH184" i="3"/>
  <c r="BJ182" i="3"/>
  <c r="V160" i="15" s="1"/>
  <c r="BI182" i="3"/>
  <c r="BH182" i="3"/>
  <c r="BJ180" i="3"/>
  <c r="V159" i="15" s="1"/>
  <c r="BH180" i="3"/>
  <c r="BI179" i="3"/>
  <c r="BH179" i="3"/>
  <c r="BJ178" i="3"/>
  <c r="BI178" i="3"/>
  <c r="BH178" i="3"/>
  <c r="BJ177" i="3"/>
  <c r="BI177" i="3"/>
  <c r="BH177" i="3"/>
  <c r="BJ176" i="3"/>
  <c r="V115" i="15" s="1"/>
  <c r="BI176" i="3"/>
  <c r="BH176" i="3"/>
  <c r="BJ175" i="3"/>
  <c r="V170" i="15" s="1"/>
  <c r="BI175" i="3"/>
  <c r="BH175" i="3"/>
  <c r="BJ174" i="3"/>
  <c r="V158" i="15" s="1"/>
  <c r="BI174" i="3"/>
  <c r="T92" i="15" s="1"/>
  <c r="BH174" i="3"/>
  <c r="BJ172" i="3"/>
  <c r="V157" i="15" s="1"/>
  <c r="BI172" i="3"/>
  <c r="BH172" i="3"/>
  <c r="BJ171" i="3"/>
  <c r="V208" i="15" s="1"/>
  <c r="BI171" i="3"/>
  <c r="BH171" i="3"/>
  <c r="BJ170" i="3"/>
  <c r="V207" i="15" s="1"/>
  <c r="BI170" i="3"/>
  <c r="T91" i="15" s="1"/>
  <c r="BH170" i="3"/>
  <c r="BJ169" i="3"/>
  <c r="V156" i="15" s="1"/>
  <c r="BH169" i="3"/>
  <c r="BJ168" i="3"/>
  <c r="V155" i="15" s="1"/>
  <c r="BH168" i="3"/>
  <c r="BJ167" i="3"/>
  <c r="V154" i="15" s="1"/>
  <c r="BI167" i="3"/>
  <c r="T88" i="15" s="1"/>
  <c r="BH167" i="3"/>
  <c r="BJ165" i="3"/>
  <c r="V205" i="15" s="1"/>
  <c r="BI165" i="3"/>
  <c r="BH165" i="3"/>
  <c r="BJ164" i="3"/>
  <c r="V204" i="15" s="1"/>
  <c r="BI164" i="3"/>
  <c r="BH164" i="3"/>
  <c r="BJ163" i="3"/>
  <c r="V153" i="15" s="1"/>
  <c r="BI163" i="3"/>
  <c r="BH163" i="3"/>
  <c r="BJ162" i="3"/>
  <c r="V152" i="15" s="1"/>
  <c r="BI162" i="3"/>
  <c r="BH162" i="3"/>
  <c r="BJ161" i="3"/>
  <c r="V151" i="15" s="1"/>
  <c r="BI161" i="3"/>
  <c r="T83" i="15" s="1"/>
  <c r="BH161" i="3"/>
  <c r="BJ160" i="3"/>
  <c r="V150" i="15" s="1"/>
  <c r="BI160" i="3"/>
  <c r="T82" i="15" s="1"/>
  <c r="BH160" i="3"/>
  <c r="BJ159" i="3"/>
  <c r="V194" i="15" s="1"/>
  <c r="BI159" i="3"/>
  <c r="BH159" i="3"/>
  <c r="BJ158" i="3"/>
  <c r="V193" i="15" s="1"/>
  <c r="BI158" i="3"/>
  <c r="BH158" i="3"/>
  <c r="BJ157" i="3"/>
  <c r="V169" i="15" s="1"/>
  <c r="BI157" i="3"/>
  <c r="BH157" i="3"/>
  <c r="BJ156" i="3"/>
  <c r="V214" i="15" s="1"/>
  <c r="BI156" i="3"/>
  <c r="BH156" i="3"/>
  <c r="BJ155" i="3"/>
  <c r="V192" i="15" s="1"/>
  <c r="BI155" i="3"/>
  <c r="BH155" i="3"/>
  <c r="BJ154" i="3"/>
  <c r="V114" i="15" s="1"/>
  <c r="BI154" i="3"/>
  <c r="BH154" i="3"/>
  <c r="BJ153" i="3"/>
  <c r="V191" i="15" s="1"/>
  <c r="BI153" i="3"/>
  <c r="BH153" i="3"/>
  <c r="BJ152" i="3"/>
  <c r="V190" i="15" s="1"/>
  <c r="BI152" i="3"/>
  <c r="BH152" i="3"/>
  <c r="BJ151" i="3"/>
  <c r="V189" i="15" s="1"/>
  <c r="BI151" i="3"/>
  <c r="BH151" i="3"/>
  <c r="BJ150" i="3"/>
  <c r="V188" i="15" s="1"/>
  <c r="BI150" i="3"/>
  <c r="BH150" i="3"/>
  <c r="BJ149" i="3"/>
  <c r="V168" i="15" s="1"/>
  <c r="BI149" i="3"/>
  <c r="BH149" i="3"/>
  <c r="BJ148" i="3"/>
  <c r="V187" i="15" s="1"/>
  <c r="BI148" i="3"/>
  <c r="T33" i="15" s="1"/>
  <c r="BH148" i="3"/>
  <c r="BJ147" i="3"/>
  <c r="BI147" i="3"/>
  <c r="BH147" i="3"/>
  <c r="BJ145" i="3"/>
  <c r="V111" i="15" s="1"/>
  <c r="BI145" i="3"/>
  <c r="T31" i="15" s="1"/>
  <c r="BH145" i="3"/>
  <c r="BJ144" i="3"/>
  <c r="V186" i="15" s="1"/>
  <c r="BH143" i="3"/>
  <c r="BI142" i="3"/>
  <c r="BH142" i="3"/>
  <c r="BJ141" i="3"/>
  <c r="V110" i="15" s="1"/>
  <c r="BI141" i="3"/>
  <c r="T32" i="15" s="1"/>
  <c r="BH141" i="3"/>
  <c r="BJ140" i="3"/>
  <c r="V109" i="15" s="1"/>
  <c r="BI140" i="3"/>
  <c r="BH140" i="3"/>
  <c r="BJ139" i="3"/>
  <c r="BI139" i="3"/>
  <c r="BH139" i="3"/>
  <c r="BJ138" i="3"/>
  <c r="V185" i="15" s="1"/>
  <c r="BI138" i="3"/>
  <c r="T29" i="15" s="1"/>
  <c r="BH138" i="3"/>
  <c r="BJ137" i="3"/>
  <c r="BI137" i="3"/>
  <c r="BH137" i="3"/>
  <c r="BJ123" i="3"/>
  <c r="V213" i="15" s="1"/>
  <c r="BI123" i="3"/>
  <c r="T28" i="15" s="1"/>
  <c r="BH123" i="3"/>
  <c r="BJ112" i="3"/>
  <c r="V212" i="15" s="1"/>
  <c r="BI112" i="3"/>
  <c r="T27" i="15" s="1"/>
  <c r="BH112" i="3"/>
  <c r="BJ111" i="3"/>
  <c r="V184" i="15" s="1"/>
  <c r="BI111" i="3"/>
  <c r="BH111" i="3"/>
  <c r="BJ110" i="3"/>
  <c r="V183" i="15" s="1"/>
  <c r="BH110" i="3"/>
  <c r="BJ109" i="3"/>
  <c r="V108" i="15" s="1"/>
  <c r="BI109" i="3"/>
  <c r="BH109" i="3"/>
  <c r="BJ108" i="3"/>
  <c r="V107" i="15" s="1"/>
  <c r="BI108" i="3"/>
  <c r="BH108" i="3"/>
  <c r="BJ107" i="3"/>
  <c r="V106" i="15" s="1"/>
  <c r="BI107" i="3"/>
  <c r="BH107" i="3"/>
  <c r="BJ106" i="3"/>
  <c r="V105" i="15" s="1"/>
  <c r="BI106" i="3"/>
  <c r="BH106" i="3"/>
  <c r="BJ105" i="3"/>
  <c r="BI105" i="3"/>
  <c r="BH105" i="3"/>
  <c r="BI104" i="3"/>
  <c r="BH104" i="3"/>
  <c r="BI103" i="3"/>
  <c r="BH103" i="3"/>
  <c r="BJ102" i="3"/>
  <c r="V182" i="15" s="1"/>
  <c r="BI102" i="3"/>
  <c r="BH102" i="3"/>
  <c r="BJ101" i="3"/>
  <c r="V181" i="15" s="1"/>
  <c r="BI101" i="3"/>
  <c r="BH101" i="3"/>
  <c r="BJ99" i="3"/>
  <c r="BI99" i="3"/>
  <c r="BH99" i="3"/>
  <c r="BH98" i="3"/>
  <c r="BJ97" i="3"/>
  <c r="BI97" i="3"/>
  <c r="BH97" i="3"/>
  <c r="BJ96" i="3"/>
  <c r="BI96" i="3"/>
  <c r="BH96" i="3"/>
  <c r="BJ95" i="3"/>
  <c r="V201" i="15" s="1"/>
  <c r="BH95" i="3"/>
  <c r="BJ84" i="3"/>
  <c r="BH84" i="3"/>
  <c r="BJ93" i="3"/>
  <c r="BH93" i="3"/>
  <c r="BJ92" i="3"/>
  <c r="BJ79" i="3"/>
  <c r="V199" i="15" s="1"/>
  <c r="BI79" i="3"/>
  <c r="BH79" i="3"/>
  <c r="BJ78" i="3"/>
  <c r="V180" i="15" s="1"/>
  <c r="BI78" i="3"/>
  <c r="BH78" i="3"/>
  <c r="BJ77" i="3"/>
  <c r="V179" i="15" s="1"/>
  <c r="BI77" i="3"/>
  <c r="BH77" i="3"/>
  <c r="BJ76" i="3"/>
  <c r="V166" i="15" s="1"/>
  <c r="BI76" i="3"/>
  <c r="BH76" i="3"/>
  <c r="BJ75" i="3"/>
  <c r="V139" i="15" s="1"/>
  <c r="BI75" i="3"/>
  <c r="BH75" i="3"/>
  <c r="BJ74" i="3"/>
  <c r="V138" i="15" s="1"/>
  <c r="BI74" i="3"/>
  <c r="BH74" i="3"/>
  <c r="BJ73" i="3"/>
  <c r="V203" i="15" s="1"/>
  <c r="BI73" i="3"/>
  <c r="BH73" i="3"/>
  <c r="BJ72" i="3"/>
  <c r="V137" i="15" s="1"/>
  <c r="BI72" i="3"/>
  <c r="BH72" i="3"/>
  <c r="BJ71" i="3"/>
  <c r="V197" i="15" s="1"/>
  <c r="BI71" i="3"/>
  <c r="BH71" i="3"/>
  <c r="BJ70" i="3"/>
  <c r="V136" i="15" s="1"/>
  <c r="BI70" i="3"/>
  <c r="BH70" i="3"/>
  <c r="V134" i="15"/>
  <c r="T101" i="15"/>
  <c r="BJ67" i="3"/>
  <c r="V133" i="15" s="1"/>
  <c r="BI67" i="3"/>
  <c r="BH67" i="3"/>
  <c r="BJ66" i="3"/>
  <c r="V178" i="15" s="1"/>
  <c r="BI66" i="3"/>
  <c r="BH66" i="3"/>
  <c r="BJ65" i="3"/>
  <c r="V177" i="15" s="1"/>
  <c r="BI65" i="3"/>
  <c r="BH65" i="3"/>
  <c r="BJ64" i="3"/>
  <c r="V165" i="15" s="1"/>
  <c r="BI64" i="3"/>
  <c r="BH64" i="3"/>
  <c r="BJ63" i="3"/>
  <c r="V196" i="15" s="1"/>
  <c r="BI63" i="3"/>
  <c r="T99" i="15" s="1"/>
  <c r="BH63" i="3"/>
  <c r="BJ62" i="3"/>
  <c r="V132" i="15" s="1"/>
  <c r="BI62" i="3"/>
  <c r="BH62" i="3"/>
  <c r="BJ61" i="3"/>
  <c r="V131" i="15" s="1"/>
  <c r="BI61" i="3"/>
  <c r="BH61" i="3"/>
  <c r="BJ60" i="3"/>
  <c r="V130" i="15" s="1"/>
  <c r="BI60" i="3"/>
  <c r="BH60" i="3"/>
  <c r="BJ59" i="3"/>
  <c r="V129" i="15" s="1"/>
  <c r="BI59" i="3"/>
  <c r="BH59" i="3"/>
  <c r="BJ58" i="3"/>
  <c r="V128" i="15" s="1"/>
  <c r="BI58" i="3"/>
  <c r="BH58" i="3"/>
  <c r="BJ57" i="3"/>
  <c r="V127" i="15" s="1"/>
  <c r="BI57" i="3"/>
  <c r="BH57" i="3"/>
  <c r="BJ56" i="3"/>
  <c r="V126" i="15" s="1"/>
  <c r="BI56" i="3"/>
  <c r="BH56" i="3"/>
  <c r="BJ55" i="3"/>
  <c r="V125" i="15" s="1"/>
  <c r="BI55" i="3"/>
  <c r="BH55" i="3"/>
  <c r="BJ54" i="3"/>
  <c r="V124" i="15" s="1"/>
  <c r="BH54" i="3"/>
  <c r="BJ53" i="3"/>
  <c r="V123" i="15" s="1"/>
  <c r="BI53" i="3"/>
  <c r="T98" i="15" s="1"/>
  <c r="BH53" i="3"/>
  <c r="BJ52" i="3"/>
  <c r="V122" i="15" s="1"/>
  <c r="BH52" i="3"/>
  <c r="BJ51" i="3"/>
  <c r="V121" i="15" s="1"/>
  <c r="BI51" i="3"/>
  <c r="BH51" i="3"/>
  <c r="BJ50" i="3"/>
  <c r="V120" i="15" s="1"/>
  <c r="BI50" i="3"/>
  <c r="BH50" i="3"/>
  <c r="BJ49" i="3"/>
  <c r="V119" i="15" s="1"/>
  <c r="BI49" i="3"/>
  <c r="BH49" i="3"/>
  <c r="BJ48" i="3"/>
  <c r="V118" i="15" s="1"/>
  <c r="BI48" i="3"/>
  <c r="T96" i="15" s="1"/>
  <c r="BH48" i="3"/>
  <c r="BJ47" i="3"/>
  <c r="V176" i="15" s="1"/>
  <c r="BI47" i="3"/>
  <c r="BH47" i="3"/>
  <c r="BJ46" i="3"/>
  <c r="V175" i="15" s="1"/>
  <c r="BI46" i="3"/>
  <c r="BH46" i="3"/>
  <c r="BJ45" i="3"/>
  <c r="V164" i="15" s="1"/>
  <c r="BI45" i="3"/>
  <c r="BH45" i="3"/>
  <c r="BJ44" i="3"/>
  <c r="BI44" i="3"/>
  <c r="T62" i="15" s="1"/>
  <c r="BH44" i="3"/>
  <c r="BJ43" i="3"/>
  <c r="V148" i="15" s="1"/>
  <c r="BI43" i="3"/>
  <c r="BH43" i="3"/>
  <c r="BJ42" i="3"/>
  <c r="V147" i="15" s="1"/>
  <c r="BI42" i="3"/>
  <c r="T63" i="15" s="1"/>
  <c r="BH42" i="3"/>
  <c r="BJ41" i="3"/>
  <c r="V146" i="15" s="1"/>
  <c r="BI41" i="3"/>
  <c r="T61" i="15" s="1"/>
  <c r="BH41" i="3"/>
  <c r="BJ40" i="3"/>
  <c r="V145" i="15" s="1"/>
  <c r="BI40" i="3"/>
  <c r="T60" i="15" s="1"/>
  <c r="BH40" i="3"/>
  <c r="BJ39" i="3"/>
  <c r="V144" i="15" s="1"/>
  <c r="BI39" i="3"/>
  <c r="BH39" i="3"/>
  <c r="BJ38" i="3"/>
  <c r="V143" i="15" s="1"/>
  <c r="BI38" i="3"/>
  <c r="BH38" i="3"/>
  <c r="BJ37" i="3"/>
  <c r="V142" i="15" s="1"/>
  <c r="BI37" i="3"/>
  <c r="T59" i="15" s="1"/>
  <c r="BH37" i="3"/>
  <c r="BJ36" i="3"/>
  <c r="V141" i="15" s="1"/>
  <c r="BI36" i="3"/>
  <c r="T58" i="15" s="1"/>
  <c r="BH36" i="3"/>
  <c r="BJ35" i="3"/>
  <c r="BI35" i="3"/>
  <c r="BH35" i="3"/>
  <c r="BJ34" i="3"/>
  <c r="BI34" i="3"/>
  <c r="BH34" i="3"/>
  <c r="BI33" i="3"/>
  <c r="BH33" i="3"/>
  <c r="BJ32" i="3"/>
  <c r="BI32" i="3"/>
  <c r="BH32" i="3"/>
  <c r="BJ31" i="3"/>
  <c r="BI31" i="3"/>
  <c r="BH31" i="3"/>
  <c r="BJ30" i="3"/>
  <c r="BI30" i="3"/>
  <c r="BH30" i="3"/>
  <c r="BJ29" i="3"/>
  <c r="BI29" i="3"/>
  <c r="BH29" i="3"/>
  <c r="BJ28" i="3"/>
  <c r="BI28" i="3"/>
  <c r="BH28" i="3"/>
  <c r="BJ27" i="3"/>
  <c r="BI27" i="3"/>
  <c r="BH27" i="3"/>
  <c r="BJ26" i="3"/>
  <c r="BI26" i="3"/>
  <c r="BH26" i="3"/>
  <c r="BJ25" i="3"/>
  <c r="BI25" i="3"/>
  <c r="BH25" i="3"/>
  <c r="BJ24" i="3"/>
  <c r="BI24" i="3"/>
  <c r="BH24" i="3"/>
  <c r="BJ23" i="3"/>
  <c r="BI23" i="3"/>
  <c r="BH23" i="3"/>
  <c r="BJ22" i="3"/>
  <c r="BI22" i="3"/>
  <c r="BH22" i="3"/>
  <c r="BJ21" i="3"/>
  <c r="BI21" i="3"/>
  <c r="BH21" i="3"/>
  <c r="BJ20" i="3"/>
  <c r="BI20" i="3"/>
  <c r="BH20" i="3"/>
  <c r="BJ19" i="3"/>
  <c r="BI19" i="3"/>
  <c r="BH19" i="3"/>
  <c r="BJ18" i="3"/>
  <c r="BI18" i="3"/>
  <c r="BH18" i="3"/>
  <c r="BJ17" i="3"/>
  <c r="BI17" i="3"/>
  <c r="BH17" i="3"/>
  <c r="BJ16" i="3"/>
  <c r="BI16" i="3"/>
  <c r="BH16" i="3"/>
  <c r="BJ15" i="3"/>
  <c r="BI15" i="3"/>
  <c r="BH15" i="3"/>
  <c r="BJ14" i="3"/>
  <c r="V174" i="15" s="1"/>
  <c r="BI14" i="3"/>
  <c r="BH14" i="3"/>
  <c r="BJ13" i="3"/>
  <c r="V173" i="15" s="1"/>
  <c r="BI13" i="3"/>
  <c r="BH13" i="3"/>
  <c r="BJ12" i="3"/>
  <c r="V163" i="15" s="1"/>
  <c r="BI12" i="3"/>
  <c r="BH12" i="3"/>
  <c r="AZ188" i="3"/>
  <c r="R209" i="15" s="1"/>
  <c r="AY188" i="3"/>
  <c r="P93" i="15" s="1"/>
  <c r="AX188" i="3"/>
  <c r="AZ187" i="3"/>
  <c r="AY187" i="3"/>
  <c r="AX187" i="3"/>
  <c r="AZ184" i="3"/>
  <c r="AY184" i="3"/>
  <c r="AX184" i="3"/>
  <c r="AZ182" i="3"/>
  <c r="R160" i="15" s="1"/>
  <c r="AY182" i="3"/>
  <c r="AX182" i="3"/>
  <c r="AZ180" i="3"/>
  <c r="R159" i="15" s="1"/>
  <c r="AY180" i="3"/>
  <c r="AX180" i="3"/>
  <c r="AY179" i="3"/>
  <c r="AX179" i="3"/>
  <c r="AY9" i="3"/>
  <c r="AZ9" i="3"/>
  <c r="R112" i="15" s="1"/>
  <c r="AZ12" i="3"/>
  <c r="R163" i="15" s="1"/>
  <c r="AZ13" i="3"/>
  <c r="R173" i="15" s="1"/>
  <c r="AZ14" i="3"/>
  <c r="R174" i="15" s="1"/>
  <c r="AZ15" i="3"/>
  <c r="AZ16" i="3"/>
  <c r="R38" i="15" s="1"/>
  <c r="AZ17" i="3"/>
  <c r="AZ18" i="3"/>
  <c r="AZ19" i="3"/>
  <c r="AZ20" i="3"/>
  <c r="AZ21" i="3"/>
  <c r="AZ22" i="3"/>
  <c r="AZ23" i="3"/>
  <c r="AZ24" i="3"/>
  <c r="AZ25" i="3"/>
  <c r="AZ26" i="3"/>
  <c r="AZ27" i="3"/>
  <c r="AZ28" i="3"/>
  <c r="AZ29" i="3"/>
  <c r="AZ30" i="3"/>
  <c r="AZ31" i="3"/>
  <c r="AZ32" i="3"/>
  <c r="AZ33" i="3"/>
  <c r="AZ34" i="3"/>
  <c r="AZ35" i="3"/>
  <c r="AZ36" i="3"/>
  <c r="R141" i="15" s="1"/>
  <c r="AZ37" i="3"/>
  <c r="R142" i="15" s="1"/>
  <c r="AZ38" i="3"/>
  <c r="R143" i="15" s="1"/>
  <c r="AZ39" i="3"/>
  <c r="R144" i="15" s="1"/>
  <c r="AZ40" i="3"/>
  <c r="R145" i="15" s="1"/>
  <c r="AZ41" i="3"/>
  <c r="R146" i="15" s="1"/>
  <c r="AZ42" i="3"/>
  <c r="R147" i="15" s="1"/>
  <c r="AZ43" i="3"/>
  <c r="R148" i="15" s="1"/>
  <c r="AZ44" i="3"/>
  <c r="AZ45" i="3"/>
  <c r="R164" i="15" s="1"/>
  <c r="AZ46" i="3"/>
  <c r="R175" i="15" s="1"/>
  <c r="AZ47" i="3"/>
  <c r="R176" i="15" s="1"/>
  <c r="AZ48" i="3"/>
  <c r="R118" i="15" s="1"/>
  <c r="AZ49" i="3"/>
  <c r="R119" i="15" s="1"/>
  <c r="AZ50" i="3"/>
  <c r="R120" i="15" s="1"/>
  <c r="AZ51" i="3"/>
  <c r="R121" i="15" s="1"/>
  <c r="AZ52" i="3"/>
  <c r="R122" i="15" s="1"/>
  <c r="AZ53" i="3"/>
  <c r="R123" i="15" s="1"/>
  <c r="AZ54" i="3"/>
  <c r="R124" i="15" s="1"/>
  <c r="AZ55" i="3"/>
  <c r="R125" i="15" s="1"/>
  <c r="AZ56" i="3"/>
  <c r="R126" i="15" s="1"/>
  <c r="AZ57" i="3"/>
  <c r="R127" i="15" s="1"/>
  <c r="AZ58" i="3"/>
  <c r="R128" i="15" s="1"/>
  <c r="AZ59" i="3"/>
  <c r="R129" i="15" s="1"/>
  <c r="AZ60" i="3"/>
  <c r="R130" i="15" s="1"/>
  <c r="AZ61" i="3"/>
  <c r="R131" i="15" s="1"/>
  <c r="AZ62" i="3"/>
  <c r="R132" i="15" s="1"/>
  <c r="AZ63" i="3"/>
  <c r="R196" i="15" s="1"/>
  <c r="AZ64" i="3"/>
  <c r="R165" i="15" s="1"/>
  <c r="AZ65" i="3"/>
  <c r="R177" i="15" s="1"/>
  <c r="AZ66" i="3"/>
  <c r="R178" i="15" s="1"/>
  <c r="AZ67" i="3"/>
  <c r="R133" i="15" s="1"/>
  <c r="R134" i="15"/>
  <c r="AZ70" i="3"/>
  <c r="R136" i="15" s="1"/>
  <c r="AZ71" i="3"/>
  <c r="R197" i="15" s="1"/>
  <c r="AZ72" i="3"/>
  <c r="R137" i="15" s="1"/>
  <c r="AZ73" i="3"/>
  <c r="R203" i="15" s="1"/>
  <c r="AZ74" i="3"/>
  <c r="R138" i="15" s="1"/>
  <c r="AZ75" i="3"/>
  <c r="R139" i="15" s="1"/>
  <c r="AZ76" i="3"/>
  <c r="R166" i="15" s="1"/>
  <c r="AZ77" i="3"/>
  <c r="R179" i="15" s="1"/>
  <c r="AZ78" i="3"/>
  <c r="R180" i="15" s="1"/>
  <c r="AZ79" i="3"/>
  <c r="R199" i="15" s="1"/>
  <c r="AZ92" i="3"/>
  <c r="AZ93" i="3"/>
  <c r="AZ84" i="3"/>
  <c r="AZ95" i="3"/>
  <c r="R201" i="15" s="1"/>
  <c r="AZ96" i="3"/>
  <c r="AZ97" i="3"/>
  <c r="AZ99" i="3"/>
  <c r="AZ101" i="3"/>
  <c r="R181" i="15" s="1"/>
  <c r="AZ102" i="3"/>
  <c r="R182" i="15" s="1"/>
  <c r="AZ105" i="3"/>
  <c r="AZ106" i="3"/>
  <c r="R105" i="15" s="1"/>
  <c r="AZ107" i="3"/>
  <c r="R106" i="15" s="1"/>
  <c r="AZ108" i="3"/>
  <c r="R107" i="15" s="1"/>
  <c r="AZ109" i="3"/>
  <c r="R108" i="15" s="1"/>
  <c r="AZ110" i="3"/>
  <c r="R183" i="15" s="1"/>
  <c r="AZ111" i="3"/>
  <c r="R184" i="15" s="1"/>
  <c r="AZ112" i="3"/>
  <c r="R212" i="15" s="1"/>
  <c r="AZ123" i="3"/>
  <c r="R213" i="15" s="1"/>
  <c r="AZ137" i="3"/>
  <c r="AZ138" i="3"/>
  <c r="R185" i="15" s="1"/>
  <c r="AZ139" i="3"/>
  <c r="AZ140" i="3"/>
  <c r="R109" i="15" s="1"/>
  <c r="AZ141" i="3"/>
  <c r="R110" i="15" s="1"/>
  <c r="AZ144" i="3"/>
  <c r="R186" i="15" s="1"/>
  <c r="AZ145" i="3"/>
  <c r="R111" i="15" s="1"/>
  <c r="AZ147" i="3"/>
  <c r="AZ148" i="3"/>
  <c r="R187" i="15" s="1"/>
  <c r="AZ149" i="3"/>
  <c r="R168" i="15" s="1"/>
  <c r="AZ150" i="3"/>
  <c r="R188" i="15" s="1"/>
  <c r="AZ151" i="3"/>
  <c r="R189" i="15" s="1"/>
  <c r="AZ152" i="3"/>
  <c r="R190" i="15" s="1"/>
  <c r="AZ153" i="3"/>
  <c r="R191" i="15" s="1"/>
  <c r="AZ154" i="3"/>
  <c r="R114" i="15" s="1"/>
  <c r="AZ155" i="3"/>
  <c r="R192" i="15" s="1"/>
  <c r="AZ156" i="3"/>
  <c r="R214" i="15" s="1"/>
  <c r="AZ157" i="3"/>
  <c r="R169" i="15" s="1"/>
  <c r="AZ158" i="3"/>
  <c r="R193" i="15" s="1"/>
  <c r="AZ159" i="3"/>
  <c r="R194" i="15" s="1"/>
  <c r="AZ160" i="3"/>
  <c r="R150" i="15" s="1"/>
  <c r="AZ161" i="3"/>
  <c r="R151" i="15" s="1"/>
  <c r="AZ162" i="3"/>
  <c r="R152" i="15" s="1"/>
  <c r="AZ163" i="3"/>
  <c r="R153" i="15" s="1"/>
  <c r="AZ164" i="3"/>
  <c r="R204" i="15" s="1"/>
  <c r="AZ165" i="3"/>
  <c r="R205" i="15" s="1"/>
  <c r="AZ167" i="3"/>
  <c r="R154" i="15" s="1"/>
  <c r="AZ168" i="3"/>
  <c r="R155" i="15" s="1"/>
  <c r="AZ169" i="3"/>
  <c r="R156" i="15" s="1"/>
  <c r="AZ170" i="3"/>
  <c r="R207" i="15" s="1"/>
  <c r="AZ171" i="3"/>
  <c r="R208" i="15" s="1"/>
  <c r="AZ172" i="3"/>
  <c r="R157" i="15" s="1"/>
  <c r="AZ174" i="3"/>
  <c r="R158" i="15" s="1"/>
  <c r="AZ175" i="3"/>
  <c r="R170" i="15" s="1"/>
  <c r="AZ176" i="3"/>
  <c r="R115" i="15" s="1"/>
  <c r="AZ177" i="3"/>
  <c r="AZ178" i="3"/>
  <c r="R116" i="15" s="1"/>
  <c r="AY12" i="3"/>
  <c r="AY13" i="3"/>
  <c r="AY14" i="3"/>
  <c r="AY15" i="3"/>
  <c r="AY16" i="3"/>
  <c r="AY17" i="3"/>
  <c r="AY18" i="3"/>
  <c r="AY19" i="3"/>
  <c r="AY20" i="3"/>
  <c r="AY21" i="3"/>
  <c r="AY22" i="3"/>
  <c r="AY23" i="3"/>
  <c r="AY24" i="3"/>
  <c r="AY25" i="3"/>
  <c r="AY26" i="3"/>
  <c r="AY27" i="3"/>
  <c r="AY28" i="3"/>
  <c r="AY29" i="3"/>
  <c r="AY30" i="3"/>
  <c r="AY31" i="3"/>
  <c r="AY32" i="3"/>
  <c r="AY33" i="3"/>
  <c r="AY34" i="3"/>
  <c r="AY35" i="3"/>
  <c r="AY36" i="3"/>
  <c r="P58" i="15" s="1"/>
  <c r="AY37" i="3"/>
  <c r="P59" i="15" s="1"/>
  <c r="AY38" i="3"/>
  <c r="AY39" i="3"/>
  <c r="AY40" i="3"/>
  <c r="P60" i="15" s="1"/>
  <c r="AY41" i="3"/>
  <c r="P61" i="15" s="1"/>
  <c r="AY42" i="3"/>
  <c r="P63" i="15" s="1"/>
  <c r="AY43" i="3"/>
  <c r="AY44" i="3"/>
  <c r="P62" i="15" s="1"/>
  <c r="AY45" i="3"/>
  <c r="AY46" i="3"/>
  <c r="AY47" i="3"/>
  <c r="AY48" i="3"/>
  <c r="P96" i="15" s="1"/>
  <c r="AY49" i="3"/>
  <c r="AY50" i="3"/>
  <c r="AY53" i="3"/>
  <c r="P98" i="15" s="1"/>
  <c r="AY55" i="3"/>
  <c r="AY56" i="3"/>
  <c r="AY57" i="3"/>
  <c r="AY58" i="3"/>
  <c r="AY59" i="3"/>
  <c r="AY60" i="3"/>
  <c r="AY61" i="3"/>
  <c r="AY62" i="3"/>
  <c r="AY63" i="3"/>
  <c r="P99" i="15" s="1"/>
  <c r="AY64" i="3"/>
  <c r="AY65" i="3"/>
  <c r="AY66" i="3"/>
  <c r="AY67" i="3"/>
  <c r="P101" i="15"/>
  <c r="AY70" i="3"/>
  <c r="AY71" i="3"/>
  <c r="AY72" i="3"/>
  <c r="AY73" i="3"/>
  <c r="AY74" i="3"/>
  <c r="AY75" i="3"/>
  <c r="AY76" i="3"/>
  <c r="AY77" i="3"/>
  <c r="AY78" i="3"/>
  <c r="AY79" i="3"/>
  <c r="AY96" i="3"/>
  <c r="AY97" i="3"/>
  <c r="AY99" i="3"/>
  <c r="AY101" i="3"/>
  <c r="AY102" i="3"/>
  <c r="AY103" i="3"/>
  <c r="AY104" i="3"/>
  <c r="AY105" i="3"/>
  <c r="AY106" i="3"/>
  <c r="AY107" i="3"/>
  <c r="AY108" i="3"/>
  <c r="AY109" i="3"/>
  <c r="AY111" i="3"/>
  <c r="AY112" i="3"/>
  <c r="P27" i="15" s="1"/>
  <c r="AY123" i="3"/>
  <c r="P28" i="15" s="1"/>
  <c r="AY137" i="3"/>
  <c r="AY138" i="3"/>
  <c r="P29" i="15" s="1"/>
  <c r="AY140" i="3"/>
  <c r="AY141" i="3"/>
  <c r="P32" i="15" s="1"/>
  <c r="AY145" i="3"/>
  <c r="P31" i="15" s="1"/>
  <c r="AY147" i="3"/>
  <c r="AY148" i="3"/>
  <c r="P33" i="15" s="1"/>
  <c r="AY149" i="3"/>
  <c r="AY150" i="3"/>
  <c r="AY151" i="3"/>
  <c r="AY152" i="3"/>
  <c r="AY153" i="3"/>
  <c r="AY154" i="3"/>
  <c r="AY155" i="3"/>
  <c r="AY156" i="3"/>
  <c r="AY157" i="3"/>
  <c r="AY158" i="3"/>
  <c r="AY159" i="3"/>
  <c r="AY160" i="3"/>
  <c r="P82" i="15" s="1"/>
  <c r="AY161" i="3"/>
  <c r="P83" i="15" s="1"/>
  <c r="AY162" i="3"/>
  <c r="AY163" i="3"/>
  <c r="AY164" i="3"/>
  <c r="AY165" i="3"/>
  <c r="AY167" i="3"/>
  <c r="P88" i="15" s="1"/>
  <c r="AY170" i="3"/>
  <c r="P91" i="15" s="1"/>
  <c r="AY171" i="3"/>
  <c r="AY172" i="3"/>
  <c r="AY174" i="3"/>
  <c r="P92" i="15" s="1"/>
  <c r="AY175" i="3"/>
  <c r="AY176" i="3"/>
  <c r="AY177" i="3"/>
  <c r="AY178" i="3"/>
  <c r="AP187" i="3"/>
  <c r="AO187" i="3"/>
  <c r="AN187" i="3"/>
  <c r="AP188" i="3"/>
  <c r="N209" i="15" s="1"/>
  <c r="AO188" i="3"/>
  <c r="L93" i="15" s="1"/>
  <c r="AN188" i="3"/>
  <c r="AP184" i="3"/>
  <c r="AO184" i="3"/>
  <c r="AN184" i="3"/>
  <c r="AP182" i="3"/>
  <c r="N160" i="15" s="1"/>
  <c r="AO182" i="3"/>
  <c r="AN182" i="3"/>
  <c r="N159" i="15"/>
  <c r="AO179" i="3"/>
  <c r="AN179" i="3"/>
  <c r="AF188" i="3"/>
  <c r="J209" i="15" s="1"/>
  <c r="AF187" i="3"/>
  <c r="AF184" i="3"/>
  <c r="AF182" i="3"/>
  <c r="J160" i="15" s="1"/>
  <c r="AE182" i="3"/>
  <c r="J159" i="15"/>
  <c r="AE179" i="3"/>
  <c r="AD187" i="3"/>
  <c r="AD188" i="3"/>
  <c r="AD182" i="3"/>
  <c r="AD184"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8" i="3"/>
  <c r="AD49" i="3"/>
  <c r="AD50" i="3"/>
  <c r="AD51" i="3"/>
  <c r="AD52" i="3"/>
  <c r="AD53" i="3"/>
  <c r="AD54" i="3"/>
  <c r="AD55" i="3"/>
  <c r="AD56" i="3"/>
  <c r="AD57" i="3"/>
  <c r="AD58" i="3"/>
  <c r="AD59" i="3"/>
  <c r="AD60" i="3"/>
  <c r="AD61" i="3"/>
  <c r="AD62" i="3"/>
  <c r="AD64" i="3"/>
  <c r="AD65" i="3"/>
  <c r="AD66" i="3"/>
  <c r="AD67" i="3"/>
  <c r="AD70" i="3"/>
  <c r="AD71" i="3"/>
  <c r="AD72" i="3"/>
  <c r="AD73" i="3"/>
  <c r="AD74" i="3"/>
  <c r="AD75" i="3"/>
  <c r="AD76" i="3"/>
  <c r="AD77" i="3"/>
  <c r="AD78" i="3"/>
  <c r="AD79" i="3"/>
  <c r="AD93" i="3"/>
  <c r="AD84" i="3"/>
  <c r="AD95" i="3"/>
  <c r="AD96" i="3"/>
  <c r="AD97" i="3"/>
  <c r="AD99" i="3"/>
  <c r="AD101" i="3"/>
  <c r="AD102" i="3"/>
  <c r="AD105" i="3"/>
  <c r="AD106" i="3"/>
  <c r="AD107" i="3"/>
  <c r="AD108" i="3"/>
  <c r="AD109" i="3"/>
  <c r="AD110" i="3"/>
  <c r="AD111" i="3"/>
  <c r="AD112" i="3"/>
  <c r="AD123" i="3"/>
  <c r="AD137" i="3"/>
  <c r="AD138" i="3"/>
  <c r="AD139" i="3"/>
  <c r="AD140" i="3"/>
  <c r="AD141" i="3"/>
  <c r="AD144" i="3"/>
  <c r="AD145" i="3"/>
  <c r="AD147" i="3"/>
  <c r="AD148" i="3"/>
  <c r="AD149" i="3"/>
  <c r="AD150" i="3"/>
  <c r="AD151" i="3"/>
  <c r="AD152" i="3"/>
  <c r="AD153" i="3"/>
  <c r="AD154" i="3"/>
  <c r="AD155" i="3"/>
  <c r="AD156" i="3"/>
  <c r="AD157" i="3"/>
  <c r="AD158" i="3"/>
  <c r="AD159" i="3"/>
  <c r="AD160" i="3"/>
  <c r="AD161" i="3"/>
  <c r="AD162" i="3"/>
  <c r="AD163" i="3"/>
  <c r="AD164" i="3"/>
  <c r="AD165" i="3"/>
  <c r="AD167" i="3"/>
  <c r="AD168" i="3"/>
  <c r="AD169" i="3"/>
  <c r="AD170" i="3"/>
  <c r="AD171" i="3"/>
  <c r="AD172" i="3"/>
  <c r="AD174" i="3"/>
  <c r="AD175" i="3"/>
  <c r="AD177" i="3"/>
  <c r="AD178" i="3"/>
  <c r="AX12" i="3"/>
  <c r="AX13" i="3"/>
  <c r="AX14" i="3"/>
  <c r="AX15" i="3"/>
  <c r="AX16" i="3"/>
  <c r="AX17" i="3"/>
  <c r="AX18" i="3"/>
  <c r="AX19" i="3"/>
  <c r="AX20" i="3"/>
  <c r="AX21" i="3"/>
  <c r="AX22" i="3"/>
  <c r="AX23" i="3"/>
  <c r="AX24" i="3"/>
  <c r="AX25" i="3"/>
  <c r="AX26" i="3"/>
  <c r="AX27" i="3"/>
  <c r="AX28" i="3"/>
  <c r="AX29" i="3"/>
  <c r="AX30" i="3"/>
  <c r="AX31" i="3"/>
  <c r="AX32" i="3"/>
  <c r="AX33" i="3"/>
  <c r="AX34" i="3"/>
  <c r="AX35" i="3"/>
  <c r="AX36" i="3"/>
  <c r="AX37" i="3"/>
  <c r="AX38" i="3"/>
  <c r="AX39" i="3"/>
  <c r="AX40" i="3"/>
  <c r="AX41" i="3"/>
  <c r="AX42" i="3"/>
  <c r="AX43" i="3"/>
  <c r="AX44" i="3"/>
  <c r="AX45" i="3"/>
  <c r="AX46" i="3"/>
  <c r="AX47" i="3"/>
  <c r="AX48" i="3"/>
  <c r="AX49" i="3"/>
  <c r="AX50" i="3"/>
  <c r="AX51" i="3"/>
  <c r="AX52" i="3"/>
  <c r="AX53" i="3"/>
  <c r="AX54" i="3"/>
  <c r="AX55" i="3"/>
  <c r="AX56" i="3"/>
  <c r="AX57" i="3"/>
  <c r="AX58" i="3"/>
  <c r="AX59" i="3"/>
  <c r="AX60" i="3"/>
  <c r="AX61" i="3"/>
  <c r="AX62" i="3"/>
  <c r="AX63" i="3"/>
  <c r="AX64" i="3"/>
  <c r="AX65" i="3"/>
  <c r="AX66" i="3"/>
  <c r="AX67" i="3"/>
  <c r="AX70" i="3"/>
  <c r="AX71" i="3"/>
  <c r="AX72" i="3"/>
  <c r="AX73" i="3"/>
  <c r="AX74" i="3"/>
  <c r="AX75" i="3"/>
  <c r="AX76" i="3"/>
  <c r="AX77" i="3"/>
  <c r="AX78" i="3"/>
  <c r="AX79" i="3"/>
  <c r="AX92" i="3"/>
  <c r="AX93" i="3"/>
  <c r="AX84" i="3"/>
  <c r="AX94" i="3"/>
  <c r="AX95" i="3"/>
  <c r="AX96" i="3"/>
  <c r="AX97" i="3"/>
  <c r="AX98" i="3"/>
  <c r="AX99" i="3"/>
  <c r="AX101" i="3"/>
  <c r="AX102" i="3"/>
  <c r="AX103" i="3"/>
  <c r="AX104" i="3"/>
  <c r="AX105" i="3"/>
  <c r="AX106" i="3"/>
  <c r="AX107" i="3"/>
  <c r="AX108" i="3"/>
  <c r="AX109" i="3"/>
  <c r="AX110" i="3"/>
  <c r="AX111" i="3"/>
  <c r="AX112" i="3"/>
  <c r="AX123" i="3"/>
  <c r="AX137" i="3"/>
  <c r="AX138" i="3"/>
  <c r="AX139" i="3"/>
  <c r="AX140" i="3"/>
  <c r="AX141" i="3"/>
  <c r="AX142" i="3"/>
  <c r="AX143" i="3"/>
  <c r="AX145" i="3"/>
  <c r="AX147" i="3"/>
  <c r="AX148" i="3"/>
  <c r="AX149" i="3"/>
  <c r="AX150" i="3"/>
  <c r="AX151" i="3"/>
  <c r="AX152" i="3"/>
  <c r="AX153" i="3"/>
  <c r="AX154" i="3"/>
  <c r="AX155" i="3"/>
  <c r="AX156" i="3"/>
  <c r="AX157" i="3"/>
  <c r="AX158" i="3"/>
  <c r="AX159" i="3"/>
  <c r="AX160" i="3"/>
  <c r="AX161" i="3"/>
  <c r="AX162" i="3"/>
  <c r="AX163" i="3"/>
  <c r="AX164" i="3"/>
  <c r="AX165" i="3"/>
  <c r="AX167" i="3"/>
  <c r="AX168" i="3"/>
  <c r="AX169" i="3"/>
  <c r="AX170" i="3"/>
  <c r="AX171" i="3"/>
  <c r="AX172" i="3"/>
  <c r="AX174" i="3"/>
  <c r="AX175" i="3"/>
  <c r="AX176" i="3"/>
  <c r="AX177" i="3"/>
  <c r="AX178" i="3"/>
  <c r="AP9" i="3"/>
  <c r="N112" i="15" s="1"/>
  <c r="AP12" i="3"/>
  <c r="N163" i="15" s="1"/>
  <c r="AP13" i="3"/>
  <c r="N173" i="15" s="1"/>
  <c r="AP14" i="3"/>
  <c r="N174" i="15" s="1"/>
  <c r="AP15" i="3"/>
  <c r="AP16" i="3"/>
  <c r="AP17" i="3"/>
  <c r="AP18" i="3"/>
  <c r="AP19" i="3"/>
  <c r="AP20" i="3"/>
  <c r="AP21" i="3"/>
  <c r="AP22" i="3"/>
  <c r="AP23" i="3"/>
  <c r="AP24" i="3"/>
  <c r="AP25" i="3"/>
  <c r="AP26" i="3"/>
  <c r="AP27" i="3"/>
  <c r="AP28" i="3"/>
  <c r="AP29" i="3"/>
  <c r="AP30" i="3"/>
  <c r="AP31" i="3"/>
  <c r="AP32" i="3"/>
  <c r="AP34" i="3"/>
  <c r="AP35" i="3"/>
  <c r="AP36" i="3"/>
  <c r="N141" i="15" s="1"/>
  <c r="AP37" i="3"/>
  <c r="N142" i="15" s="1"/>
  <c r="AP38" i="3"/>
  <c r="N143" i="15" s="1"/>
  <c r="AP39" i="3"/>
  <c r="N144" i="15" s="1"/>
  <c r="AP40" i="3"/>
  <c r="N145" i="15" s="1"/>
  <c r="AP41" i="3"/>
  <c r="N146" i="15" s="1"/>
  <c r="AP42" i="3"/>
  <c r="N147" i="15" s="1"/>
  <c r="AP43" i="3"/>
  <c r="N148" i="15" s="1"/>
  <c r="AP44" i="3"/>
  <c r="AP45" i="3"/>
  <c r="N164" i="15" s="1"/>
  <c r="AP46" i="3"/>
  <c r="N175" i="15" s="1"/>
  <c r="AP47" i="3"/>
  <c r="N176" i="15" s="1"/>
  <c r="AP48" i="3"/>
  <c r="N118" i="15" s="1"/>
  <c r="AP49" i="3"/>
  <c r="N119" i="15" s="1"/>
  <c r="AP50" i="3"/>
  <c r="N120" i="15" s="1"/>
  <c r="AP51" i="3"/>
  <c r="N121" i="15" s="1"/>
  <c r="AP52" i="3"/>
  <c r="N122" i="15" s="1"/>
  <c r="AP53" i="3"/>
  <c r="N123" i="15" s="1"/>
  <c r="AP54" i="3"/>
  <c r="N124" i="15" s="1"/>
  <c r="AP55" i="3"/>
  <c r="N125" i="15" s="1"/>
  <c r="AP56" i="3"/>
  <c r="N126" i="15" s="1"/>
  <c r="AP57" i="3"/>
  <c r="N127" i="15" s="1"/>
  <c r="N128" i="15"/>
  <c r="AP59" i="3"/>
  <c r="N129" i="15" s="1"/>
  <c r="AP60" i="3"/>
  <c r="N130" i="15" s="1"/>
  <c r="AP61" i="3"/>
  <c r="N131" i="15" s="1"/>
  <c r="AP62" i="3"/>
  <c r="N132" i="15" s="1"/>
  <c r="AP63" i="3"/>
  <c r="N196" i="15" s="1"/>
  <c r="AP64" i="3"/>
  <c r="N165" i="15" s="1"/>
  <c r="AP65" i="3"/>
  <c r="N177" i="15" s="1"/>
  <c r="AP66" i="3"/>
  <c r="N178" i="15" s="1"/>
  <c r="AP67" i="3"/>
  <c r="N133" i="15" s="1"/>
  <c r="N134" i="15"/>
  <c r="AP70" i="3"/>
  <c r="N136" i="15" s="1"/>
  <c r="AP71" i="3"/>
  <c r="N197" i="15" s="1"/>
  <c r="AP72" i="3"/>
  <c r="N137" i="15" s="1"/>
  <c r="AP73" i="3"/>
  <c r="N203" i="15" s="1"/>
  <c r="AP74" i="3"/>
  <c r="N138" i="15" s="1"/>
  <c r="AP75" i="3"/>
  <c r="N139" i="15" s="1"/>
  <c r="AP76" i="3"/>
  <c r="N166" i="15" s="1"/>
  <c r="AP77" i="3"/>
  <c r="N179" i="15" s="1"/>
  <c r="AP78" i="3"/>
  <c r="N180" i="15" s="1"/>
  <c r="AP79" i="3"/>
  <c r="N199" i="15" s="1"/>
  <c r="AP92" i="3"/>
  <c r="AP93" i="3"/>
  <c r="AP84" i="3"/>
  <c r="AP95" i="3"/>
  <c r="N201" i="15" s="1"/>
  <c r="AP96" i="3"/>
  <c r="AP97" i="3"/>
  <c r="AP99" i="3"/>
  <c r="AP101" i="3"/>
  <c r="N181" i="15" s="1"/>
  <c r="AP102" i="3"/>
  <c r="N182" i="15" s="1"/>
  <c r="AP105" i="3"/>
  <c r="AP106" i="3"/>
  <c r="N105" i="15" s="1"/>
  <c r="AP107" i="3"/>
  <c r="N106" i="15" s="1"/>
  <c r="AP108" i="3"/>
  <c r="N107" i="15" s="1"/>
  <c r="AP109" i="3"/>
  <c r="N108" i="15" s="1"/>
  <c r="AP110" i="3"/>
  <c r="N183" i="15" s="1"/>
  <c r="AP111" i="3"/>
  <c r="N184" i="15" s="1"/>
  <c r="AP112" i="3"/>
  <c r="N212" i="15" s="1"/>
  <c r="AP123" i="3"/>
  <c r="N213" i="15" s="1"/>
  <c r="AP137" i="3"/>
  <c r="AP138" i="3"/>
  <c r="N185" i="15" s="1"/>
  <c r="AP139" i="3"/>
  <c r="AP140" i="3"/>
  <c r="N109" i="15" s="1"/>
  <c r="AP141" i="3"/>
  <c r="N110" i="15" s="1"/>
  <c r="AP144" i="3"/>
  <c r="N186" i="15" s="1"/>
  <c r="AP145" i="3"/>
  <c r="N111" i="15" s="1"/>
  <c r="AP147" i="3"/>
  <c r="AP148" i="3"/>
  <c r="N187" i="15" s="1"/>
  <c r="AP149" i="3"/>
  <c r="N168" i="15" s="1"/>
  <c r="AP150" i="3"/>
  <c r="N188" i="15" s="1"/>
  <c r="AP151" i="3"/>
  <c r="N189" i="15" s="1"/>
  <c r="AP152" i="3"/>
  <c r="N190" i="15" s="1"/>
  <c r="AP153" i="3"/>
  <c r="N191" i="15" s="1"/>
  <c r="AP154" i="3"/>
  <c r="N114" i="15" s="1"/>
  <c r="AP155" i="3"/>
  <c r="N192" i="15" s="1"/>
  <c r="AP156" i="3"/>
  <c r="N214" i="15" s="1"/>
  <c r="AP157" i="3"/>
  <c r="N169" i="15" s="1"/>
  <c r="AP158" i="3"/>
  <c r="N193" i="15" s="1"/>
  <c r="AP159" i="3"/>
  <c r="N194" i="15" s="1"/>
  <c r="AP160" i="3"/>
  <c r="N150" i="15" s="1"/>
  <c r="AP161" i="3"/>
  <c r="N151" i="15" s="1"/>
  <c r="AP162" i="3"/>
  <c r="N152" i="15" s="1"/>
  <c r="AP163" i="3"/>
  <c r="N153" i="15" s="1"/>
  <c r="AP164" i="3"/>
  <c r="N204" i="15" s="1"/>
  <c r="AP165" i="3"/>
  <c r="N205" i="15" s="1"/>
  <c r="AP167" i="3"/>
  <c r="N154" i="15" s="1"/>
  <c r="AP168" i="3"/>
  <c r="N155" i="15" s="1"/>
  <c r="AP169" i="3"/>
  <c r="N156" i="15" s="1"/>
  <c r="AP170" i="3"/>
  <c r="N207" i="15" s="1"/>
  <c r="AP171" i="3"/>
  <c r="N208" i="15" s="1"/>
  <c r="AP172" i="3"/>
  <c r="N157" i="15" s="1"/>
  <c r="AP174" i="3"/>
  <c r="N158" i="15" s="1"/>
  <c r="AP175" i="3"/>
  <c r="N170" i="15" s="1"/>
  <c r="AP176" i="3"/>
  <c r="N115" i="15" s="1"/>
  <c r="AP177" i="3"/>
  <c r="AP178" i="3"/>
  <c r="N116" i="15" s="1"/>
  <c r="AO9" i="3"/>
  <c r="AO12" i="3"/>
  <c r="AO13" i="3"/>
  <c r="AO14" i="3"/>
  <c r="AO15" i="3"/>
  <c r="AO16" i="3"/>
  <c r="AO17" i="3"/>
  <c r="AO18" i="3"/>
  <c r="AO19" i="3"/>
  <c r="AO20" i="3"/>
  <c r="AO21" i="3"/>
  <c r="AO22" i="3"/>
  <c r="AO23" i="3"/>
  <c r="AO24" i="3"/>
  <c r="AO25" i="3"/>
  <c r="AO26" i="3"/>
  <c r="AO27" i="3"/>
  <c r="AO28" i="3"/>
  <c r="AO29" i="3"/>
  <c r="AO30" i="3"/>
  <c r="AO31" i="3"/>
  <c r="AO32" i="3"/>
  <c r="AO34" i="3"/>
  <c r="AO35" i="3"/>
  <c r="AO36" i="3"/>
  <c r="L58" i="15" s="1"/>
  <c r="AO37" i="3"/>
  <c r="L59" i="15" s="1"/>
  <c r="AO38" i="3"/>
  <c r="AO39" i="3"/>
  <c r="AO40" i="3"/>
  <c r="L60" i="15" s="1"/>
  <c r="AO41" i="3"/>
  <c r="L61" i="15" s="1"/>
  <c r="AO42" i="3"/>
  <c r="L63" i="15" s="1"/>
  <c r="AO43" i="3"/>
  <c r="AO44" i="3"/>
  <c r="L62" i="15" s="1"/>
  <c r="AO45" i="3"/>
  <c r="AO46" i="3"/>
  <c r="AO47" i="3"/>
  <c r="AO48" i="3"/>
  <c r="L96" i="15" s="1"/>
  <c r="AO49" i="3"/>
  <c r="AO50" i="3"/>
  <c r="AO51" i="3"/>
  <c r="AO53" i="3"/>
  <c r="L98" i="15" s="1"/>
  <c r="AO55" i="3"/>
  <c r="AO56" i="3"/>
  <c r="AO57" i="3"/>
  <c r="AO58" i="3"/>
  <c r="AO59" i="3"/>
  <c r="AO60" i="3"/>
  <c r="AO61" i="3"/>
  <c r="AO62" i="3"/>
  <c r="AO63" i="3"/>
  <c r="L99" i="15" s="1"/>
  <c r="AO64" i="3"/>
  <c r="AO65" i="3"/>
  <c r="AO66" i="3"/>
  <c r="AO67" i="3"/>
  <c r="L101" i="15"/>
  <c r="AO70" i="3"/>
  <c r="AO71" i="3"/>
  <c r="AO72" i="3"/>
  <c r="AO73" i="3"/>
  <c r="AO74" i="3"/>
  <c r="AO75" i="3"/>
  <c r="AO76" i="3"/>
  <c r="AO77" i="3"/>
  <c r="AO78" i="3"/>
  <c r="AO79" i="3"/>
  <c r="AO84" i="3"/>
  <c r="AO96" i="3"/>
  <c r="AO97" i="3"/>
  <c r="AO99" i="3"/>
  <c r="AO101" i="3"/>
  <c r="AO102" i="3"/>
  <c r="AO103" i="3"/>
  <c r="AO104" i="3"/>
  <c r="AO105" i="3"/>
  <c r="AO106" i="3"/>
  <c r="AO107" i="3"/>
  <c r="AO108" i="3"/>
  <c r="AO109" i="3"/>
  <c r="AO111" i="3"/>
  <c r="AO112" i="3"/>
  <c r="L27" i="15" s="1"/>
  <c r="AO123" i="3"/>
  <c r="L28" i="15" s="1"/>
  <c r="AO137" i="3"/>
  <c r="AO138" i="3"/>
  <c r="L29" i="15" s="1"/>
  <c r="AO139" i="3"/>
  <c r="AO140" i="3"/>
  <c r="AO141" i="3"/>
  <c r="L32" i="15" s="1"/>
  <c r="AO142" i="3"/>
  <c r="AO144" i="3"/>
  <c r="L30" i="15" s="1"/>
  <c r="AO145" i="3"/>
  <c r="L31" i="15" s="1"/>
  <c r="AO147" i="3"/>
  <c r="AO148" i="3"/>
  <c r="L33" i="15" s="1"/>
  <c r="AO149" i="3"/>
  <c r="AO150" i="3"/>
  <c r="AO151" i="3"/>
  <c r="AO152" i="3"/>
  <c r="AO153" i="3"/>
  <c r="AO154" i="3"/>
  <c r="AO155" i="3"/>
  <c r="AO156" i="3"/>
  <c r="AO157" i="3"/>
  <c r="AO158" i="3"/>
  <c r="AO159" i="3"/>
  <c r="AO160" i="3"/>
  <c r="L82" i="15" s="1"/>
  <c r="AO161" i="3"/>
  <c r="L83" i="15" s="1"/>
  <c r="AO162" i="3"/>
  <c r="AO163" i="3"/>
  <c r="AO164" i="3"/>
  <c r="AO165" i="3"/>
  <c r="AO167" i="3"/>
  <c r="L88" i="15" s="1"/>
  <c r="AO170" i="3"/>
  <c r="L91" i="15" s="1"/>
  <c r="AO171" i="3"/>
  <c r="AO172" i="3"/>
  <c r="AO174" i="3"/>
  <c r="L92" i="15" s="1"/>
  <c r="AO175" i="3"/>
  <c r="AO176" i="3"/>
  <c r="AO177" i="3"/>
  <c r="AO178" i="3"/>
  <c r="AN12" i="3"/>
  <c r="AN13" i="3"/>
  <c r="AN14" i="3"/>
  <c r="AN15" i="3"/>
  <c r="AN16" i="3"/>
  <c r="AN17" i="3"/>
  <c r="AN18" i="3"/>
  <c r="AN19" i="3"/>
  <c r="AN20" i="3"/>
  <c r="AN21" i="3"/>
  <c r="AN22" i="3"/>
  <c r="AN23" i="3"/>
  <c r="AN24" i="3"/>
  <c r="AN25" i="3"/>
  <c r="AN26" i="3"/>
  <c r="AN27" i="3"/>
  <c r="AN28" i="3"/>
  <c r="AN29" i="3"/>
  <c r="AN30" i="3"/>
  <c r="AN31" i="3"/>
  <c r="AN32"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70" i="3"/>
  <c r="AN71" i="3"/>
  <c r="AN72" i="3"/>
  <c r="AN73" i="3"/>
  <c r="AN74" i="3"/>
  <c r="AN75" i="3"/>
  <c r="AN76" i="3"/>
  <c r="AN77" i="3"/>
  <c r="AN78" i="3"/>
  <c r="AN79" i="3"/>
  <c r="AN92" i="3"/>
  <c r="AN93" i="3"/>
  <c r="AN84" i="3"/>
  <c r="AN94" i="3"/>
  <c r="AN95" i="3"/>
  <c r="AN96" i="3"/>
  <c r="AN97" i="3"/>
  <c r="AN98" i="3"/>
  <c r="AN99" i="3"/>
  <c r="AN101" i="3"/>
  <c r="AN102" i="3"/>
  <c r="AN103" i="3"/>
  <c r="AN104" i="3"/>
  <c r="AN105" i="3"/>
  <c r="AN106" i="3"/>
  <c r="AN107" i="3"/>
  <c r="AN108" i="3"/>
  <c r="AN109" i="3"/>
  <c r="AN110" i="3"/>
  <c r="AN111" i="3"/>
  <c r="AN112" i="3"/>
  <c r="AN123" i="3"/>
  <c r="AN137" i="3"/>
  <c r="AN138" i="3"/>
  <c r="AN139" i="3"/>
  <c r="AN140" i="3"/>
  <c r="AN141" i="3"/>
  <c r="AN142" i="3"/>
  <c r="AN143" i="3"/>
  <c r="AN144" i="3"/>
  <c r="AN145" i="3"/>
  <c r="AN147" i="3"/>
  <c r="AN148" i="3"/>
  <c r="AN149" i="3"/>
  <c r="AN150" i="3"/>
  <c r="AN151" i="3"/>
  <c r="AN152" i="3"/>
  <c r="AN153" i="3"/>
  <c r="AN154" i="3"/>
  <c r="AN155" i="3"/>
  <c r="AN156" i="3"/>
  <c r="AN157" i="3"/>
  <c r="AN158" i="3"/>
  <c r="AN159" i="3"/>
  <c r="AN160" i="3"/>
  <c r="AN161" i="3"/>
  <c r="AN162" i="3"/>
  <c r="AN163" i="3"/>
  <c r="AN164" i="3"/>
  <c r="AN165" i="3"/>
  <c r="AN167" i="3"/>
  <c r="AN168" i="3"/>
  <c r="AN170" i="3"/>
  <c r="AN171" i="3"/>
  <c r="AN172" i="3"/>
  <c r="AN174" i="3"/>
  <c r="AN175" i="3"/>
  <c r="AN176" i="3"/>
  <c r="AN177" i="3"/>
  <c r="AN178" i="3"/>
  <c r="AF14" i="3"/>
  <c r="J174" i="15" s="1"/>
  <c r="AF12" i="3"/>
  <c r="J163" i="15" s="1"/>
  <c r="AF13" i="3"/>
  <c r="J173" i="15" s="1"/>
  <c r="AF15" i="3"/>
  <c r="AF16" i="3"/>
  <c r="AF17" i="3"/>
  <c r="AF18" i="3"/>
  <c r="AF19" i="3"/>
  <c r="AF20" i="3"/>
  <c r="AF21" i="3"/>
  <c r="AF22" i="3"/>
  <c r="AF23" i="3"/>
  <c r="AF24" i="3"/>
  <c r="AF25" i="3"/>
  <c r="AF26" i="3"/>
  <c r="AF27" i="3"/>
  <c r="AF28" i="3"/>
  <c r="AF29" i="3"/>
  <c r="AF30" i="3"/>
  <c r="AF31" i="3"/>
  <c r="AF32" i="3"/>
  <c r="AF33" i="3"/>
  <c r="AF34" i="3"/>
  <c r="AF35" i="3"/>
  <c r="AF36" i="3"/>
  <c r="J141" i="15" s="1"/>
  <c r="AF37" i="3"/>
  <c r="J142" i="15" s="1"/>
  <c r="AF38" i="3"/>
  <c r="J143" i="15" s="1"/>
  <c r="AF39" i="3"/>
  <c r="J144" i="15" s="1"/>
  <c r="AF40" i="3"/>
  <c r="J145" i="15" s="1"/>
  <c r="AF41" i="3"/>
  <c r="J146" i="15" s="1"/>
  <c r="AF42" i="3"/>
  <c r="J147" i="15" s="1"/>
  <c r="AF43" i="3"/>
  <c r="J148" i="15" s="1"/>
  <c r="AF44" i="3"/>
  <c r="AF45" i="3"/>
  <c r="J164" i="15" s="1"/>
  <c r="AF46" i="3"/>
  <c r="J175" i="15" s="1"/>
  <c r="AF47" i="3"/>
  <c r="J176" i="15" s="1"/>
  <c r="AF48" i="3"/>
  <c r="J118" i="15" s="1"/>
  <c r="AF49" i="3"/>
  <c r="J119" i="15" s="1"/>
  <c r="AF50" i="3"/>
  <c r="J120" i="15" s="1"/>
  <c r="AF51" i="3"/>
  <c r="J121" i="15" s="1"/>
  <c r="AF52" i="3"/>
  <c r="J122" i="15" s="1"/>
  <c r="AF53" i="3"/>
  <c r="J123" i="15" s="1"/>
  <c r="AF54" i="3"/>
  <c r="J124" i="15" s="1"/>
  <c r="AF55" i="3"/>
  <c r="J125" i="15" s="1"/>
  <c r="AF56" i="3"/>
  <c r="J126" i="15" s="1"/>
  <c r="AF57" i="3"/>
  <c r="J127" i="15" s="1"/>
  <c r="J128" i="15"/>
  <c r="AF59" i="3"/>
  <c r="J129" i="15" s="1"/>
  <c r="AF60" i="3"/>
  <c r="J130" i="15" s="1"/>
  <c r="AF61" i="3"/>
  <c r="J131" i="15" s="1"/>
  <c r="AF62" i="3"/>
  <c r="J132" i="15" s="1"/>
  <c r="AF63" i="3"/>
  <c r="J196" i="15" s="1"/>
  <c r="AF64" i="3"/>
  <c r="J165" i="15" s="1"/>
  <c r="AF65" i="3"/>
  <c r="J177" i="15" s="1"/>
  <c r="AF66" i="3"/>
  <c r="J178" i="15" s="1"/>
  <c r="AF67" i="3"/>
  <c r="J133" i="15" s="1"/>
  <c r="J134" i="15"/>
  <c r="AF70" i="3"/>
  <c r="J136" i="15" s="1"/>
  <c r="AF71" i="3"/>
  <c r="J197" i="15" s="1"/>
  <c r="AF72" i="3"/>
  <c r="J137" i="15" s="1"/>
  <c r="AF73" i="3"/>
  <c r="J203" i="15" s="1"/>
  <c r="AF74" i="3"/>
  <c r="J138" i="15" s="1"/>
  <c r="AF75" i="3"/>
  <c r="J139" i="15" s="1"/>
  <c r="AF76" i="3"/>
  <c r="J166" i="15" s="1"/>
  <c r="AF77" i="3"/>
  <c r="J179" i="15" s="1"/>
  <c r="AF79" i="3"/>
  <c r="J199" i="15" s="1"/>
  <c r="AF92" i="3"/>
  <c r="AF93" i="3"/>
  <c r="AF84" i="3"/>
  <c r="AF95" i="3"/>
  <c r="J201" i="15" s="1"/>
  <c r="AF96" i="3"/>
  <c r="AF97" i="3"/>
  <c r="AF99" i="3"/>
  <c r="AF101" i="3"/>
  <c r="J181" i="15" s="1"/>
  <c r="AF102" i="3"/>
  <c r="J182" i="15" s="1"/>
  <c r="AF105" i="3"/>
  <c r="AF106" i="3"/>
  <c r="J105" i="15" s="1"/>
  <c r="AF107" i="3"/>
  <c r="J106" i="15" s="1"/>
  <c r="AF108" i="3"/>
  <c r="J107" i="15" s="1"/>
  <c r="AF109" i="3"/>
  <c r="J108" i="15" s="1"/>
  <c r="AF110" i="3"/>
  <c r="J183" i="15" s="1"/>
  <c r="AF111" i="3"/>
  <c r="J184" i="15" s="1"/>
  <c r="AF112" i="3"/>
  <c r="J212" i="15" s="1"/>
  <c r="AF123" i="3"/>
  <c r="J213" i="15" s="1"/>
  <c r="AF137" i="3"/>
  <c r="AF138" i="3"/>
  <c r="J185" i="15" s="1"/>
  <c r="AF139" i="3"/>
  <c r="AF140" i="3"/>
  <c r="J109" i="15" s="1"/>
  <c r="AF141" i="3"/>
  <c r="J110" i="15" s="1"/>
  <c r="AF144" i="3"/>
  <c r="J186" i="15" s="1"/>
  <c r="AF145" i="3"/>
  <c r="J111" i="15" s="1"/>
  <c r="AF147" i="3"/>
  <c r="AF148" i="3"/>
  <c r="J187" i="15" s="1"/>
  <c r="AF149" i="3"/>
  <c r="J168" i="15" s="1"/>
  <c r="AF150" i="3"/>
  <c r="J188" i="15" s="1"/>
  <c r="AF151" i="3"/>
  <c r="J189" i="15" s="1"/>
  <c r="AF152" i="3"/>
  <c r="J190" i="15" s="1"/>
  <c r="AF153" i="3"/>
  <c r="J191" i="15" s="1"/>
  <c r="AF154" i="3"/>
  <c r="J114" i="15" s="1"/>
  <c r="AF155" i="3"/>
  <c r="J192" i="15" s="1"/>
  <c r="AF156" i="3"/>
  <c r="J214" i="15" s="1"/>
  <c r="AF157" i="3"/>
  <c r="J169" i="15" s="1"/>
  <c r="AF158" i="3"/>
  <c r="J193" i="15" s="1"/>
  <c r="AF159" i="3"/>
  <c r="J194" i="15" s="1"/>
  <c r="AF160" i="3"/>
  <c r="J150" i="15" s="1"/>
  <c r="AF161" i="3"/>
  <c r="J151" i="15" s="1"/>
  <c r="AF162" i="3"/>
  <c r="J152" i="15" s="1"/>
  <c r="AF163" i="3"/>
  <c r="J153" i="15" s="1"/>
  <c r="AF164" i="3"/>
  <c r="J204" i="15" s="1"/>
  <c r="AF165" i="3"/>
  <c r="J205" i="15" s="1"/>
  <c r="AF167" i="3"/>
  <c r="J154" i="15" s="1"/>
  <c r="AF168" i="3"/>
  <c r="J155" i="15" s="1"/>
  <c r="AF169" i="3"/>
  <c r="J156" i="15" s="1"/>
  <c r="AF170" i="3"/>
  <c r="J207" i="15" s="1"/>
  <c r="AF171" i="3"/>
  <c r="J208" i="15" s="1"/>
  <c r="AF172" i="3"/>
  <c r="J157" i="15" s="1"/>
  <c r="AF174" i="3"/>
  <c r="J158" i="15" s="1"/>
  <c r="AF175" i="3"/>
  <c r="J170" i="15" s="1"/>
  <c r="AF176" i="3"/>
  <c r="J115" i="15" s="1"/>
  <c r="AF177" i="3"/>
  <c r="AF178" i="3"/>
  <c r="J116" i="15" s="1"/>
  <c r="AE14" i="3"/>
  <c r="AE12" i="3"/>
  <c r="AE13" i="3"/>
  <c r="AE15" i="3"/>
  <c r="AE16" i="3"/>
  <c r="AE17" i="3"/>
  <c r="AE18" i="3"/>
  <c r="AE19" i="3"/>
  <c r="AE20" i="3"/>
  <c r="AE21" i="3"/>
  <c r="AE22" i="3"/>
  <c r="AE23" i="3"/>
  <c r="AE24" i="3"/>
  <c r="AE25" i="3"/>
  <c r="AE26" i="3"/>
  <c r="AE27" i="3"/>
  <c r="AE29" i="3"/>
  <c r="AE30" i="3"/>
  <c r="AE31" i="3"/>
  <c r="AE32" i="3"/>
  <c r="AE33" i="3"/>
  <c r="AE34" i="3"/>
  <c r="AE35" i="3"/>
  <c r="AE36" i="3"/>
  <c r="H58" i="15" s="1"/>
  <c r="AE37" i="3"/>
  <c r="H59" i="15" s="1"/>
  <c r="AE38" i="3"/>
  <c r="AE39" i="3"/>
  <c r="AE40" i="3"/>
  <c r="H60" i="15" s="1"/>
  <c r="AE41" i="3"/>
  <c r="H61" i="15" s="1"/>
  <c r="AE42" i="3"/>
  <c r="H63" i="15" s="1"/>
  <c r="AE43" i="3"/>
  <c r="AE45" i="3"/>
  <c r="AE46" i="3"/>
  <c r="AE47" i="3"/>
  <c r="AE48" i="3"/>
  <c r="H96" i="15" s="1"/>
  <c r="AE49" i="3"/>
  <c r="AE50" i="3"/>
  <c r="AE51" i="3"/>
  <c r="AE53" i="3"/>
  <c r="H98" i="15" s="1"/>
  <c r="AE56" i="3"/>
  <c r="AE57" i="3"/>
  <c r="AE58" i="3"/>
  <c r="AE59" i="3"/>
  <c r="AE60" i="3"/>
  <c r="AE61" i="3"/>
  <c r="AE62" i="3"/>
  <c r="AE63" i="3"/>
  <c r="H99" i="15" s="1"/>
  <c r="AE64" i="3"/>
  <c r="AE65" i="3"/>
  <c r="AE66" i="3"/>
  <c r="AE70" i="3"/>
  <c r="AE71" i="3"/>
  <c r="AE72" i="3"/>
  <c r="AE75" i="3"/>
  <c r="AE76" i="3"/>
  <c r="AE77" i="3"/>
  <c r="AE78" i="3"/>
  <c r="AE79" i="3"/>
  <c r="AE92" i="3"/>
  <c r="AE93" i="3"/>
  <c r="AE84" i="3"/>
  <c r="AE95" i="3"/>
  <c r="H73" i="15" s="1"/>
  <c r="AE96" i="3"/>
  <c r="AE97" i="3"/>
  <c r="AE99" i="3"/>
  <c r="AE101" i="3"/>
  <c r="AE102" i="3"/>
  <c r="AE103" i="3"/>
  <c r="AE106" i="3"/>
  <c r="AE107" i="3"/>
  <c r="AE108" i="3"/>
  <c r="AE109" i="3"/>
  <c r="AE111" i="3"/>
  <c r="AE112" i="3"/>
  <c r="H27" i="15" s="1"/>
  <c r="AE123" i="3"/>
  <c r="H28" i="15" s="1"/>
  <c r="AE137" i="3"/>
  <c r="AE138" i="3"/>
  <c r="H29" i="15" s="1"/>
  <c r="AE140" i="3"/>
  <c r="H19" i="15" s="1"/>
  <c r="AE141" i="3"/>
  <c r="AE144" i="3"/>
  <c r="H30" i="15" s="1"/>
  <c r="AE147" i="3"/>
  <c r="H24" i="15" s="1"/>
  <c r="AE148" i="3"/>
  <c r="H33" i="15" s="1"/>
  <c r="AE149" i="3"/>
  <c r="AE150" i="3"/>
  <c r="AE151" i="3"/>
  <c r="AE152" i="3"/>
  <c r="AE153" i="3"/>
  <c r="AE154" i="3"/>
  <c r="AE155" i="3"/>
  <c r="AE156" i="3"/>
  <c r="AE157" i="3"/>
  <c r="AE158" i="3"/>
  <c r="AE159" i="3"/>
  <c r="AE171" i="3"/>
  <c r="AE174" i="3"/>
  <c r="H92" i="15" s="1"/>
  <c r="AE175" i="3"/>
  <c r="AE176" i="3"/>
  <c r="AE177" i="3"/>
  <c r="H35" i="15" s="1"/>
  <c r="AE178" i="3"/>
  <c r="BT8" i="3"/>
  <c r="BS8" i="3"/>
  <c r="U162" i="15" s="1"/>
  <c r="BR8" i="3"/>
  <c r="BQ8" i="3"/>
  <c r="Q162" i="15" s="1"/>
  <c r="BP8" i="3"/>
  <c r="BN8" i="3"/>
  <c r="BO8" i="3"/>
  <c r="M162" i="15" s="1"/>
  <c r="BJ8" i="3"/>
  <c r="V162" i="15" s="1"/>
  <c r="BI8" i="3"/>
  <c r="AZ8" i="3"/>
  <c r="R162" i="15" s="1"/>
  <c r="AP8" i="3"/>
  <c r="N162" i="15" s="1"/>
  <c r="AN8" i="3"/>
  <c r="AY8" i="3"/>
  <c r="AX8" i="3"/>
  <c r="AO8" i="3"/>
  <c r="AF8" i="3"/>
  <c r="J162" i="15" s="1"/>
  <c r="AE8" i="3"/>
  <c r="AD8" i="3"/>
  <c r="BJ9" i="3"/>
  <c r="V112" i="15" s="1"/>
  <c r="BI9" i="3"/>
  <c r="BH9" i="3"/>
  <c r="J112" i="15"/>
  <c r="W12" i="3"/>
  <c r="BK12" i="3" s="1"/>
  <c r="W13" i="3"/>
  <c r="BA13" i="3" s="1"/>
  <c r="W14" i="3"/>
  <c r="BK14" i="3" s="1"/>
  <c r="BA15" i="3"/>
  <c r="R37" i="15" s="1"/>
  <c r="AG16" i="3"/>
  <c r="J38" i="15" s="1"/>
  <c r="BA17" i="3"/>
  <c r="R39" i="15" s="1"/>
  <c r="BA19" i="3"/>
  <c r="R41" i="15" s="1"/>
  <c r="BK20" i="3"/>
  <c r="V42" i="15" s="1"/>
  <c r="BA21" i="3"/>
  <c r="R43" i="15" s="1"/>
  <c r="BK22" i="3"/>
  <c r="V44" i="15" s="1"/>
  <c r="BA23" i="3"/>
  <c r="R45" i="15" s="1"/>
  <c r="AQ24" i="3"/>
  <c r="N46" i="15" s="1"/>
  <c r="BK25" i="3"/>
  <c r="V47" i="15" s="1"/>
  <c r="BK27" i="3"/>
  <c r="V49" i="15" s="1"/>
  <c r="BK28" i="3"/>
  <c r="V50" i="15" s="1"/>
  <c r="BA29" i="3"/>
  <c r="R51" i="15" s="1"/>
  <c r="BK30" i="3"/>
  <c r="V52" i="15" s="1"/>
  <c r="BA31" i="3"/>
  <c r="R53" i="15" s="1"/>
  <c r="AQ32" i="3"/>
  <c r="N54" i="15" s="1"/>
  <c r="BA35" i="3"/>
  <c r="R57" i="15" s="1"/>
  <c r="BK36" i="3"/>
  <c r="V58" i="15" s="1"/>
  <c r="W37" i="3"/>
  <c r="BA37" i="3" s="1"/>
  <c r="R59" i="15" s="1"/>
  <c r="W38" i="3"/>
  <c r="BK38" i="3" s="1"/>
  <c r="W39" i="3"/>
  <c r="BA39" i="3" s="1"/>
  <c r="W40" i="3"/>
  <c r="AG40" i="3" s="1"/>
  <c r="J60" i="15" s="1"/>
  <c r="W41" i="3"/>
  <c r="BK41" i="3" s="1"/>
  <c r="V61" i="15" s="1"/>
  <c r="W42" i="3"/>
  <c r="W43" i="3"/>
  <c r="BK43" i="3" s="1"/>
  <c r="W44" i="3"/>
  <c r="W45" i="3"/>
  <c r="BA45" i="3" s="1"/>
  <c r="W46" i="3"/>
  <c r="BK46" i="3" s="1"/>
  <c r="W47" i="3"/>
  <c r="BA47" i="3" s="1"/>
  <c r="W48" i="3"/>
  <c r="AQ48" i="3" s="1"/>
  <c r="N96" i="15" s="1"/>
  <c r="W49" i="3"/>
  <c r="BA49" i="3" s="1"/>
  <c r="W50" i="3"/>
  <c r="W51" i="3"/>
  <c r="BA51" i="3" s="1"/>
  <c r="W53" i="3"/>
  <c r="BA53" i="3" s="1"/>
  <c r="R98" i="15" s="1"/>
  <c r="W55" i="3"/>
  <c r="BA55" i="3" s="1"/>
  <c r="W56" i="3"/>
  <c r="AG56" i="3" s="1"/>
  <c r="W57" i="3"/>
  <c r="BK57" i="3" s="1"/>
  <c r="W58" i="3"/>
  <c r="W59" i="3"/>
  <c r="BK59" i="3" s="1"/>
  <c r="W60" i="3"/>
  <c r="BK60" i="3" s="1"/>
  <c r="W61" i="3"/>
  <c r="BA61" i="3" s="1"/>
  <c r="W62" i="3"/>
  <c r="BK62" i="3" s="1"/>
  <c r="W63" i="3"/>
  <c r="BA63" i="3" s="1"/>
  <c r="R99" i="15" s="1"/>
  <c r="W64" i="3"/>
  <c r="AQ64" i="3" s="1"/>
  <c r="W65" i="3"/>
  <c r="BA65" i="3" s="1"/>
  <c r="W66" i="3"/>
  <c r="BA67" i="3"/>
  <c r="W70" i="3"/>
  <c r="BA70" i="3" s="1"/>
  <c r="W71" i="3"/>
  <c r="BK71" i="3" s="1"/>
  <c r="W72" i="3"/>
  <c r="BA72" i="3" s="1"/>
  <c r="W73" i="3"/>
  <c r="BK74" i="3"/>
  <c r="W75" i="3"/>
  <c r="W76" i="3"/>
  <c r="BK76" i="3" s="1"/>
  <c r="W77" i="3"/>
  <c r="BK77" i="3" s="1"/>
  <c r="W78" i="3"/>
  <c r="BA78" i="3" s="1"/>
  <c r="W79" i="3"/>
  <c r="BK79" i="3" s="1"/>
  <c r="W92" i="3"/>
  <c r="W93" i="3"/>
  <c r="W84" i="3"/>
  <c r="W94" i="3"/>
  <c r="W95" i="3"/>
  <c r="W96" i="3"/>
  <c r="BK96" i="3" s="1"/>
  <c r="V68" i="15" s="1"/>
  <c r="W97" i="3"/>
  <c r="BA97" i="3" s="1"/>
  <c r="R69" i="15" s="1"/>
  <c r="W98" i="3"/>
  <c r="Y98" i="3" s="1"/>
  <c r="BU98" i="3" s="1"/>
  <c r="W99" i="3"/>
  <c r="BA99" i="3" s="1"/>
  <c r="R71" i="15" s="1"/>
  <c r="W101" i="3"/>
  <c r="AQ101" i="3" s="1"/>
  <c r="W102" i="3"/>
  <c r="BK102" i="3" s="1"/>
  <c r="W103" i="3"/>
  <c r="H15" i="15" s="1"/>
  <c r="W104" i="3"/>
  <c r="BK105" i="3"/>
  <c r="V17" i="15" s="1"/>
  <c r="W106" i="3"/>
  <c r="BA106" i="3" s="1"/>
  <c r="W107" i="3"/>
  <c r="BK107" i="3" s="1"/>
  <c r="W108" i="3"/>
  <c r="BA108" i="3" s="1"/>
  <c r="W109" i="3"/>
  <c r="AQ109" i="3" s="1"/>
  <c r="W110" i="3"/>
  <c r="W111" i="3"/>
  <c r="W112" i="3"/>
  <c r="BA112" i="3" s="1"/>
  <c r="R27" i="15" s="1"/>
  <c r="W123" i="3"/>
  <c r="W137" i="3"/>
  <c r="BA137" i="3" s="1"/>
  <c r="R21" i="15" s="1"/>
  <c r="W138" i="3"/>
  <c r="BK138" i="3" s="1"/>
  <c r="V29" i="15" s="1"/>
  <c r="W139" i="3"/>
  <c r="AG139" i="3" s="1"/>
  <c r="J18" i="15" s="1"/>
  <c r="W140" i="3"/>
  <c r="AG140" i="3" s="1"/>
  <c r="J19" i="15" s="1"/>
  <c r="W141" i="3"/>
  <c r="W142" i="3"/>
  <c r="W143" i="3"/>
  <c r="W144" i="3"/>
  <c r="W145" i="3"/>
  <c r="BA145" i="3" s="1"/>
  <c r="R31" i="15" s="1"/>
  <c r="W147" i="3"/>
  <c r="BK147" i="3" s="1"/>
  <c r="W148" i="3"/>
  <c r="BA148" i="3" s="1"/>
  <c r="R33" i="15" s="1"/>
  <c r="W149" i="3"/>
  <c r="AQ149" i="3" s="1"/>
  <c r="W150" i="3"/>
  <c r="BA150" i="3" s="1"/>
  <c r="W151" i="3"/>
  <c r="W152" i="3"/>
  <c r="BA152" i="3" s="1"/>
  <c r="W153" i="3"/>
  <c r="BK153" i="3" s="1"/>
  <c r="W154" i="3"/>
  <c r="BA154" i="3" s="1"/>
  <c r="W155" i="3"/>
  <c r="BK155" i="3" s="1"/>
  <c r="W156" i="3"/>
  <c r="BA156" i="3" s="1"/>
  <c r="W157" i="3"/>
  <c r="BK157" i="3" s="1"/>
  <c r="W158" i="3"/>
  <c r="BK158" i="3" s="1"/>
  <c r="W159" i="3"/>
  <c r="W160" i="3"/>
  <c r="BK160" i="3" s="1"/>
  <c r="V82" i="15" s="1"/>
  <c r="W161" i="3"/>
  <c r="BK161" i="3" s="1"/>
  <c r="V83" i="15" s="1"/>
  <c r="BA162" i="3"/>
  <c r="BK163" i="3"/>
  <c r="BA164" i="3"/>
  <c r="BK165" i="3"/>
  <c r="W167" i="3"/>
  <c r="AQ167" i="3" s="1"/>
  <c r="N88" i="15" s="1"/>
  <c r="W168" i="3"/>
  <c r="W169" i="3"/>
  <c r="W170" i="3"/>
  <c r="BA171" i="3"/>
  <c r="W172" i="3"/>
  <c r="BK172" i="3" s="1"/>
  <c r="W174" i="3"/>
  <c r="BA174" i="3" s="1"/>
  <c r="R92" i="15" s="1"/>
  <c r="W175" i="3"/>
  <c r="BK175" i="3" s="1"/>
  <c r="W176" i="3"/>
  <c r="BK176" i="3" s="1"/>
  <c r="W177" i="3"/>
  <c r="W178" i="3"/>
  <c r="BK178" i="3" s="1"/>
  <c r="W179" i="3"/>
  <c r="W180" i="3"/>
  <c r="W182" i="3"/>
  <c r="W184" i="3"/>
  <c r="BK184" i="3" s="1"/>
  <c r="V75" i="15" s="1"/>
  <c r="W187" i="3"/>
  <c r="AA187" i="3" s="1"/>
  <c r="BW187" i="3" s="1"/>
  <c r="W188" i="3"/>
  <c r="BK188" i="3" s="1"/>
  <c r="V93" i="15" s="1"/>
  <c r="W9" i="3"/>
  <c r="AQ9" i="3" s="1"/>
  <c r="N34" i="15" s="1"/>
  <c r="W8" i="3"/>
  <c r="AG8" i="3" s="1"/>
  <c r="V12" i="3"/>
  <c r="BV12" i="3" s="1"/>
  <c r="V13" i="3"/>
  <c r="BV13" i="3" s="1"/>
  <c r="V14" i="3"/>
  <c r="BV14" i="3" s="1"/>
  <c r="V15" i="3"/>
  <c r="BV15" i="3" s="1"/>
  <c r="V16" i="3"/>
  <c r="BV16" i="3" s="1"/>
  <c r="V17" i="3"/>
  <c r="BV17" i="3" s="1"/>
  <c r="V18" i="3"/>
  <c r="BV18" i="3" s="1"/>
  <c r="V19" i="3"/>
  <c r="BV19" i="3" s="1"/>
  <c r="V20" i="3"/>
  <c r="BV20" i="3" s="1"/>
  <c r="V21" i="3"/>
  <c r="BV21" i="3" s="1"/>
  <c r="V22" i="3"/>
  <c r="BV22" i="3" s="1"/>
  <c r="V23" i="3"/>
  <c r="BV23" i="3" s="1"/>
  <c r="V24" i="3"/>
  <c r="BV24" i="3" s="1"/>
  <c r="V25" i="3"/>
  <c r="BV25" i="3" s="1"/>
  <c r="V26" i="3"/>
  <c r="BV26" i="3" s="1"/>
  <c r="V27" i="3"/>
  <c r="BV27" i="3" s="1"/>
  <c r="V28" i="3"/>
  <c r="BV28" i="3" s="1"/>
  <c r="V29" i="3"/>
  <c r="BV29" i="3" s="1"/>
  <c r="V30" i="3"/>
  <c r="BV30" i="3" s="1"/>
  <c r="V31" i="3"/>
  <c r="BV31" i="3" s="1"/>
  <c r="V32" i="3"/>
  <c r="BV32" i="3" s="1"/>
  <c r="V33" i="3"/>
  <c r="BV33" i="3" s="1"/>
  <c r="V34" i="3"/>
  <c r="BV34" i="3" s="1"/>
  <c r="V35" i="3"/>
  <c r="BV35" i="3" s="1"/>
  <c r="V36" i="3"/>
  <c r="BV36" i="3" s="1"/>
  <c r="V37" i="3"/>
  <c r="BV37" i="3" s="1"/>
  <c r="V38" i="3"/>
  <c r="BV38" i="3" s="1"/>
  <c r="V39" i="3"/>
  <c r="BV39" i="3" s="1"/>
  <c r="V40" i="3"/>
  <c r="BV40" i="3" s="1"/>
  <c r="V41" i="3"/>
  <c r="V42" i="3"/>
  <c r="BV42" i="3" s="1"/>
  <c r="V43" i="3"/>
  <c r="BV43" i="3" s="1"/>
  <c r="V44" i="3"/>
  <c r="BV44" i="3" s="1"/>
  <c r="V45" i="3"/>
  <c r="BV45" i="3" s="1"/>
  <c r="V46" i="3"/>
  <c r="BV46" i="3" s="1"/>
  <c r="V47" i="3"/>
  <c r="BV47" i="3" s="1"/>
  <c r="V48" i="3"/>
  <c r="BV48" i="3" s="1"/>
  <c r="V49" i="3"/>
  <c r="BV49" i="3" s="1"/>
  <c r="V50" i="3"/>
  <c r="BV50" i="3" s="1"/>
  <c r="V51" i="3"/>
  <c r="BV51" i="3" s="1"/>
  <c r="V52" i="3"/>
  <c r="BV52" i="3" s="1"/>
  <c r="V53" i="3"/>
  <c r="BV53" i="3" s="1"/>
  <c r="V54" i="3"/>
  <c r="BV54" i="3" s="1"/>
  <c r="V55" i="3"/>
  <c r="BV55" i="3" s="1"/>
  <c r="V56" i="3"/>
  <c r="BV56" i="3" s="1"/>
  <c r="V57" i="3"/>
  <c r="BV57" i="3" s="1"/>
  <c r="V58" i="3"/>
  <c r="BV58" i="3" s="1"/>
  <c r="V59" i="3"/>
  <c r="BV59" i="3" s="1"/>
  <c r="V60" i="3"/>
  <c r="BV60" i="3" s="1"/>
  <c r="V61" i="3"/>
  <c r="BV61" i="3" s="1"/>
  <c r="V62" i="3"/>
  <c r="BV62" i="3" s="1"/>
  <c r="V63" i="3"/>
  <c r="BV63" i="3" s="1"/>
  <c r="V64" i="3"/>
  <c r="BV64" i="3" s="1"/>
  <c r="V65" i="3"/>
  <c r="BV65" i="3" s="1"/>
  <c r="V66" i="3"/>
  <c r="BV66" i="3" s="1"/>
  <c r="V67" i="3"/>
  <c r="BV67" i="3" s="1"/>
  <c r="V70" i="3"/>
  <c r="BV70" i="3" s="1"/>
  <c r="V71" i="3"/>
  <c r="BV71" i="3" s="1"/>
  <c r="V72" i="3"/>
  <c r="BV72" i="3" s="1"/>
  <c r="V73" i="3"/>
  <c r="BV73" i="3" s="1"/>
  <c r="V74" i="3"/>
  <c r="BV74" i="3" s="1"/>
  <c r="V75" i="3"/>
  <c r="BV75" i="3" s="1"/>
  <c r="V76" i="3"/>
  <c r="BV76" i="3" s="1"/>
  <c r="V77" i="3"/>
  <c r="BV77" i="3" s="1"/>
  <c r="V78" i="3"/>
  <c r="BV78" i="3" s="1"/>
  <c r="V79" i="3"/>
  <c r="V92" i="3"/>
  <c r="BV92" i="3" s="1"/>
  <c r="V93" i="3"/>
  <c r="BV93" i="3" s="1"/>
  <c r="V84" i="3"/>
  <c r="BV84" i="3" s="1"/>
  <c r="V94" i="3"/>
  <c r="BV94" i="3" s="1"/>
  <c r="V95" i="3"/>
  <c r="BV95" i="3" s="1"/>
  <c r="V96" i="3"/>
  <c r="BV96" i="3" s="1"/>
  <c r="V97" i="3"/>
  <c r="BV97" i="3" s="1"/>
  <c r="V98" i="3"/>
  <c r="BV98" i="3" s="1"/>
  <c r="V99" i="3"/>
  <c r="BV99" i="3" s="1"/>
  <c r="V101" i="3"/>
  <c r="BV101" i="3" s="1"/>
  <c r="V102" i="3"/>
  <c r="BV102" i="3" s="1"/>
  <c r="BV103" i="3"/>
  <c r="V106" i="3"/>
  <c r="BV106" i="3" s="1"/>
  <c r="V107" i="3"/>
  <c r="BV107" i="3" s="1"/>
  <c r="V108" i="3"/>
  <c r="BV108" i="3" s="1"/>
  <c r="V109" i="3"/>
  <c r="V110" i="3"/>
  <c r="V111" i="3"/>
  <c r="BV111" i="3" s="1"/>
  <c r="V112" i="3"/>
  <c r="V123" i="3"/>
  <c r="BV123" i="3" s="1"/>
  <c r="V137" i="3"/>
  <c r="BV137" i="3" s="1"/>
  <c r="V138" i="3"/>
  <c r="BV138" i="3" s="1"/>
  <c r="V139" i="3"/>
  <c r="BV139" i="3" s="1"/>
  <c r="V140" i="3"/>
  <c r="BV140" i="3" s="1"/>
  <c r="V141" i="3"/>
  <c r="BV141" i="3" s="1"/>
  <c r="V142" i="3"/>
  <c r="BV142" i="3" s="1"/>
  <c r="V143" i="3"/>
  <c r="BV143" i="3" s="1"/>
  <c r="V144" i="3"/>
  <c r="BV144" i="3" s="1"/>
  <c r="V145" i="3"/>
  <c r="V147" i="3"/>
  <c r="BV147" i="3" s="1"/>
  <c r="V148" i="3"/>
  <c r="BV148" i="3" s="1"/>
  <c r="V149" i="3"/>
  <c r="BV149" i="3" s="1"/>
  <c r="V150" i="3"/>
  <c r="BV150" i="3" s="1"/>
  <c r="V151" i="3"/>
  <c r="BV151" i="3" s="1"/>
  <c r="BV152" i="3"/>
  <c r="V153" i="3"/>
  <c r="BV153" i="3" s="1"/>
  <c r="V154" i="3"/>
  <c r="BV154" i="3" s="1"/>
  <c r="V155" i="3"/>
  <c r="BV155" i="3" s="1"/>
  <c r="V156" i="3"/>
  <c r="BV156" i="3" s="1"/>
  <c r="V157" i="3"/>
  <c r="BV157" i="3" s="1"/>
  <c r="V158" i="3"/>
  <c r="BV158" i="3" s="1"/>
  <c r="V159" i="3"/>
  <c r="BV159" i="3" s="1"/>
  <c r="V160" i="3"/>
  <c r="BV160" i="3" s="1"/>
  <c r="V161" i="3"/>
  <c r="BV161" i="3" s="1"/>
  <c r="V162" i="3"/>
  <c r="BV162" i="3" s="1"/>
  <c r="V163" i="3"/>
  <c r="BV163" i="3" s="1"/>
  <c r="V164" i="3"/>
  <c r="BV164" i="3" s="1"/>
  <c r="V165" i="3"/>
  <c r="BV165" i="3" s="1"/>
  <c r="V167" i="3"/>
  <c r="BV167" i="3" s="1"/>
  <c r="V168" i="3"/>
  <c r="BV168" i="3" s="1"/>
  <c r="V169" i="3"/>
  <c r="BV169" i="3" s="1"/>
  <c r="V170" i="3"/>
  <c r="V171" i="3"/>
  <c r="V172" i="3"/>
  <c r="V174" i="3"/>
  <c r="V175" i="3"/>
  <c r="BV175" i="3" s="1"/>
  <c r="V176" i="3"/>
  <c r="BV176" i="3" s="1"/>
  <c r="V177" i="3"/>
  <c r="BV177" i="3" s="1"/>
  <c r="V178" i="3"/>
  <c r="BV178" i="3" s="1"/>
  <c r="V179" i="3"/>
  <c r="BV179" i="3" s="1"/>
  <c r="V180" i="3"/>
  <c r="BV180" i="3" s="1"/>
  <c r="V184" i="3"/>
  <c r="BV184" i="3" s="1"/>
  <c r="V187" i="3"/>
  <c r="BV187" i="3" s="1"/>
  <c r="V188" i="3"/>
  <c r="BV188" i="3" s="1"/>
  <c r="V9" i="3"/>
  <c r="BV9" i="3" s="1"/>
  <c r="V8" i="3"/>
  <c r="BV8" i="3" s="1"/>
  <c r="BK144" i="3" l="1"/>
  <c r="V30" i="15" s="1"/>
  <c r="BE144" i="3"/>
  <c r="AU144" i="3"/>
  <c r="W309" i="3"/>
  <c r="W311" i="3" s="1"/>
  <c r="AK92" i="3"/>
  <c r="Y92" i="3"/>
  <c r="AU94" i="3"/>
  <c r="AY94" i="3" s="1"/>
  <c r="P72" i="15" s="1"/>
  <c r="Y94" i="3"/>
  <c r="AD94" i="3" s="1"/>
  <c r="BK123" i="3"/>
  <c r="V28" i="15" s="1"/>
  <c r="AQ170" i="3"/>
  <c r="N91" i="15" s="1"/>
  <c r="AA170" i="3"/>
  <c r="BW170" i="3" s="1"/>
  <c r="BV79" i="3"/>
  <c r="Z79" i="3"/>
  <c r="AJ79" i="3"/>
  <c r="BD79" i="3"/>
  <c r="AT79" i="3"/>
  <c r="AK98" i="3"/>
  <c r="BA95" i="3"/>
  <c r="R73" i="15" s="1"/>
  <c r="BE95" i="3"/>
  <c r="AU95" i="3"/>
  <c r="AK95" i="3"/>
  <c r="BA84" i="3"/>
  <c r="R67" i="15" s="1"/>
  <c r="BE84" i="3"/>
  <c r="AU84" i="3"/>
  <c r="AA110" i="3"/>
  <c r="AE110" i="3" s="1"/>
  <c r="H25" i="15" s="1"/>
  <c r="BE110" i="3"/>
  <c r="AU110" i="3"/>
  <c r="AK110" i="3"/>
  <c r="BK98" i="3"/>
  <c r="V70" i="15" s="1"/>
  <c r="BE98" i="3"/>
  <c r="AU98" i="3"/>
  <c r="AK93" i="3"/>
  <c r="AU93" i="3"/>
  <c r="BE93" i="3"/>
  <c r="I149" i="15"/>
  <c r="I198" i="15"/>
  <c r="I215" i="15"/>
  <c r="I216" i="15" s="1"/>
  <c r="C9" i="17" s="1"/>
  <c r="BK44" i="3"/>
  <c r="V62" i="15" s="1"/>
  <c r="AA44" i="3"/>
  <c r="I171" i="15"/>
  <c r="J198" i="15"/>
  <c r="I195" i="15"/>
  <c r="J210" i="15"/>
  <c r="J215" i="15"/>
  <c r="J216" i="15" s="1"/>
  <c r="D9" i="17" s="1"/>
  <c r="I140" i="15"/>
  <c r="I117" i="15"/>
  <c r="J161" i="15"/>
  <c r="J149" i="15"/>
  <c r="J171" i="15"/>
  <c r="J117" i="15"/>
  <c r="I210" i="15"/>
  <c r="I161" i="15"/>
  <c r="C8" i="18"/>
  <c r="L94" i="15"/>
  <c r="M94" i="15"/>
  <c r="F9" i="18" s="1"/>
  <c r="T94" i="15"/>
  <c r="Q94" i="15"/>
  <c r="I9" i="18" s="1"/>
  <c r="U94" i="15"/>
  <c r="L9" i="18" s="1"/>
  <c r="P94" i="15"/>
  <c r="BV41" i="3"/>
  <c r="AJ41" i="3"/>
  <c r="Z41" i="3"/>
  <c r="BD41" i="3"/>
  <c r="AT41" i="3"/>
  <c r="BV112" i="3"/>
  <c r="AT112" i="3"/>
  <c r="Z112" i="3"/>
  <c r="BD112" i="3"/>
  <c r="AJ112" i="3"/>
  <c r="Z110" i="3"/>
  <c r="AT110" i="3"/>
  <c r="AJ110" i="3"/>
  <c r="BV110" i="3"/>
  <c r="BD110" i="3"/>
  <c r="BV109" i="3"/>
  <c r="AT109" i="3"/>
  <c r="AJ109" i="3"/>
  <c r="Z109" i="3"/>
  <c r="BD109" i="3"/>
  <c r="BV174" i="3"/>
  <c r="Z174" i="3"/>
  <c r="BV172" i="3"/>
  <c r="Z172" i="3"/>
  <c r="BV171" i="3"/>
  <c r="Z171" i="3"/>
  <c r="BV170" i="3"/>
  <c r="Z170" i="3"/>
  <c r="M149" i="15"/>
  <c r="J140" i="15"/>
  <c r="AG93" i="3"/>
  <c r="J66" i="15" s="1"/>
  <c r="AQ73" i="3"/>
  <c r="AA73" i="3"/>
  <c r="V101" i="15"/>
  <c r="BK143" i="3"/>
  <c r="V23" i="15" s="1"/>
  <c r="AA143" i="3"/>
  <c r="H23" i="15" s="1"/>
  <c r="BA92" i="3"/>
  <c r="R65" i="15" s="1"/>
  <c r="AU92" i="3"/>
  <c r="AA142" i="3"/>
  <c r="AU142" i="3"/>
  <c r="AY142" i="3" s="1"/>
  <c r="AQ179" i="3"/>
  <c r="N20" i="15" s="1"/>
  <c r="BA139" i="3"/>
  <c r="R18" i="15" s="1"/>
  <c r="BK141" i="3"/>
  <c r="V32" i="15" s="1"/>
  <c r="AG141" i="3"/>
  <c r="J32" i="15" s="1"/>
  <c r="BK180" i="3"/>
  <c r="AQ180" i="3"/>
  <c r="C6" i="18"/>
  <c r="U149" i="15"/>
  <c r="G6" i="18"/>
  <c r="BK52" i="3"/>
  <c r="V97" i="15" s="1"/>
  <c r="BA52" i="3"/>
  <c r="R97" i="15" s="1"/>
  <c r="AQ52" i="3"/>
  <c r="N97" i="15" s="1"/>
  <c r="AG52" i="3"/>
  <c r="J97" i="15" s="1"/>
  <c r="Q149" i="15"/>
  <c r="BK104" i="3"/>
  <c r="V16" i="15" s="1"/>
  <c r="H16" i="15"/>
  <c r="BM103" i="3"/>
  <c r="AD103" i="3"/>
  <c r="BJ103" i="3"/>
  <c r="AF103" i="3"/>
  <c r="AZ103" i="3"/>
  <c r="AP103" i="3"/>
  <c r="BV105" i="3"/>
  <c r="Z105" i="3"/>
  <c r="BV104" i="3"/>
  <c r="Z104" i="3"/>
  <c r="M14" i="18"/>
  <c r="F14" i="18"/>
  <c r="D14" i="18"/>
  <c r="I14" i="18"/>
  <c r="L14" i="18"/>
  <c r="J14" i="18"/>
  <c r="G14" i="18"/>
  <c r="C14" i="18"/>
  <c r="AT145" i="3"/>
  <c r="AJ145" i="3"/>
  <c r="BD145" i="3"/>
  <c r="BV145" i="3"/>
  <c r="Z145" i="3"/>
  <c r="F7" i="18"/>
  <c r="L8" i="18"/>
  <c r="L12" i="18"/>
  <c r="I6" i="18"/>
  <c r="I7" i="18"/>
  <c r="I8" i="18"/>
  <c r="L6" i="18"/>
  <c r="L7" i="18"/>
  <c r="I12" i="18"/>
  <c r="F6" i="18"/>
  <c r="C12" i="18"/>
  <c r="F8" i="18"/>
  <c r="F12" i="18"/>
  <c r="V24" i="15"/>
  <c r="Q24" i="15"/>
  <c r="M24" i="15"/>
  <c r="U24" i="15"/>
  <c r="U103" i="15"/>
  <c r="M64" i="15"/>
  <c r="Q103" i="15"/>
  <c r="M103" i="15"/>
  <c r="Q64" i="15"/>
  <c r="U64" i="15"/>
  <c r="V198" i="15"/>
  <c r="U198" i="15"/>
  <c r="M210" i="15"/>
  <c r="U171" i="15"/>
  <c r="M215" i="15"/>
  <c r="M216" i="15" s="1"/>
  <c r="F9" i="17" s="1"/>
  <c r="M202" i="15"/>
  <c r="Q215" i="15"/>
  <c r="Q216" i="15" s="1"/>
  <c r="I9" i="17" s="1"/>
  <c r="Q198" i="15"/>
  <c r="N215" i="15"/>
  <c r="N216" i="15" s="1"/>
  <c r="G9" i="17" s="1"/>
  <c r="V215" i="15"/>
  <c r="V216" i="15" s="1"/>
  <c r="M9" i="17" s="1"/>
  <c r="U215" i="15"/>
  <c r="U216" i="15" s="1"/>
  <c r="L9" i="17" s="1"/>
  <c r="R215" i="15"/>
  <c r="R216" i="15" s="1"/>
  <c r="J9" i="17" s="1"/>
  <c r="R171" i="15"/>
  <c r="Q171" i="15"/>
  <c r="Q202" i="15"/>
  <c r="R210" i="15"/>
  <c r="V210" i="15"/>
  <c r="Q210" i="15"/>
  <c r="U210" i="15"/>
  <c r="N210" i="15"/>
  <c r="M198" i="15"/>
  <c r="R198" i="15"/>
  <c r="N198" i="15"/>
  <c r="N195" i="15"/>
  <c r="J195" i="15"/>
  <c r="M195" i="15"/>
  <c r="V195" i="15"/>
  <c r="R195" i="15"/>
  <c r="N171" i="15"/>
  <c r="V171" i="15"/>
  <c r="M171" i="15"/>
  <c r="N149" i="15"/>
  <c r="R149" i="15"/>
  <c r="V149" i="15"/>
  <c r="M117" i="15"/>
  <c r="N117" i="15"/>
  <c r="V140" i="15"/>
  <c r="M140" i="15"/>
  <c r="U117" i="15"/>
  <c r="R140" i="15"/>
  <c r="R117" i="15"/>
  <c r="Q140" i="15"/>
  <c r="Q117" i="15"/>
  <c r="N140" i="15"/>
  <c r="U140" i="15"/>
  <c r="V116" i="15"/>
  <c r="V117" i="15" s="1"/>
  <c r="BA33" i="3"/>
  <c r="R55" i="15" s="1"/>
  <c r="BK33" i="3"/>
  <c r="V55" i="15" s="1"/>
  <c r="AQ33" i="3"/>
  <c r="N55" i="15" s="1"/>
  <c r="AG149" i="3"/>
  <c r="AQ78" i="3"/>
  <c r="AK94" i="3"/>
  <c r="AO94" i="3" s="1"/>
  <c r="L72" i="15" s="1"/>
  <c r="BE143" i="3"/>
  <c r="BT143" i="3" s="1"/>
  <c r="U23" i="15" s="1"/>
  <c r="BN187" i="3"/>
  <c r="I78" i="15" s="1"/>
  <c r="AE187" i="3"/>
  <c r="H78" i="15" s="1"/>
  <c r="AA104" i="3"/>
  <c r="BW104" i="3" s="1"/>
  <c r="BW145" i="3"/>
  <c r="J101" i="15"/>
  <c r="AG48" i="3"/>
  <c r="J96" i="15" s="1"/>
  <c r="AQ56" i="3"/>
  <c r="AA160" i="3"/>
  <c r="BW160" i="3" s="1"/>
  <c r="AQ36" i="3"/>
  <c r="N58" i="15" s="1"/>
  <c r="AA161" i="3"/>
  <c r="BW161" i="3" s="1"/>
  <c r="AQ123" i="3"/>
  <c r="N28" i="15" s="1"/>
  <c r="AQ13" i="3"/>
  <c r="AA167" i="3"/>
  <c r="AA184" i="3"/>
  <c r="BW184" i="3" s="1"/>
  <c r="AK143" i="3"/>
  <c r="AG170" i="3"/>
  <c r="J91" i="15" s="1"/>
  <c r="AQ157" i="3"/>
  <c r="AU143" i="3"/>
  <c r="AA188" i="3"/>
  <c r="BW188" i="3" s="1"/>
  <c r="BA176" i="3"/>
  <c r="BK8" i="3"/>
  <c r="AG176" i="3"/>
  <c r="AG153" i="3"/>
  <c r="AG109" i="3"/>
  <c r="AG74" i="3"/>
  <c r="J54" i="15"/>
  <c r="AQ162" i="3"/>
  <c r="AQ140" i="3"/>
  <c r="N19" i="15" s="1"/>
  <c r="AQ96" i="3"/>
  <c r="N68" i="15" s="1"/>
  <c r="AQ61" i="3"/>
  <c r="AQ40" i="3"/>
  <c r="N60" i="15" s="1"/>
  <c r="AQ20" i="3"/>
  <c r="N42" i="15" s="1"/>
  <c r="AG184" i="3"/>
  <c r="J75" i="15" s="1"/>
  <c r="BA102" i="3"/>
  <c r="AG9" i="3"/>
  <c r="J34" i="15" s="1"/>
  <c r="D6" i="18" s="1"/>
  <c r="AG175" i="3"/>
  <c r="AG150" i="3"/>
  <c r="AG105" i="3"/>
  <c r="J17" i="15" s="1"/>
  <c r="AG73" i="3"/>
  <c r="AG49" i="3"/>
  <c r="AG28" i="3"/>
  <c r="J50" i="15" s="1"/>
  <c r="AQ161" i="3"/>
  <c r="N83" i="15" s="1"/>
  <c r="AQ137" i="3"/>
  <c r="N21" i="15" s="1"/>
  <c r="AQ93" i="3"/>
  <c r="N66" i="15" s="1"/>
  <c r="AQ60" i="3"/>
  <c r="AQ37" i="3"/>
  <c r="N59" i="15" s="1"/>
  <c r="AQ16" i="3"/>
  <c r="N38" i="15" s="1"/>
  <c r="AG179" i="3"/>
  <c r="J20" i="15" s="1"/>
  <c r="BA74" i="3"/>
  <c r="BK49" i="3"/>
  <c r="BA57" i="3"/>
  <c r="AG167" i="3"/>
  <c r="J88" i="15" s="1"/>
  <c r="AG144" i="3"/>
  <c r="J30" i="15" s="1"/>
  <c r="AG101" i="3"/>
  <c r="AG65" i="3"/>
  <c r="AG44" i="3"/>
  <c r="J62" i="15" s="1"/>
  <c r="AG24" i="3"/>
  <c r="J46" i="15" s="1"/>
  <c r="AQ154" i="3"/>
  <c r="AQ77" i="3"/>
  <c r="AQ53" i="3"/>
  <c r="N98" i="15" s="1"/>
  <c r="AQ12" i="3"/>
  <c r="BA170" i="3"/>
  <c r="R91" i="15" s="1"/>
  <c r="BA41" i="3"/>
  <c r="R61" i="15" s="1"/>
  <c r="BK84" i="3"/>
  <c r="V67" i="15" s="1"/>
  <c r="AG102" i="3"/>
  <c r="AQ8" i="3"/>
  <c r="AG96" i="3"/>
  <c r="J68" i="15" s="1"/>
  <c r="AG64" i="3"/>
  <c r="AG41" i="3"/>
  <c r="J61" i="15" s="1"/>
  <c r="AG20" i="3"/>
  <c r="J42" i="15" s="1"/>
  <c r="AQ175" i="3"/>
  <c r="AQ153" i="3"/>
  <c r="AQ106" i="3"/>
  <c r="AQ29" i="3"/>
  <c r="N51" i="15" s="1"/>
  <c r="BA25" i="3"/>
  <c r="R47" i="15" s="1"/>
  <c r="BK110" i="3"/>
  <c r="V25" i="15" s="1"/>
  <c r="BK65" i="3"/>
  <c r="BK9" i="3"/>
  <c r="V34" i="15" s="1"/>
  <c r="M6" i="18" s="1"/>
  <c r="AG161" i="3"/>
  <c r="J83" i="15" s="1"/>
  <c r="AG84" i="3"/>
  <c r="J67" i="15" s="1"/>
  <c r="AG60" i="3"/>
  <c r="AG17" i="3"/>
  <c r="J39" i="15" s="1"/>
  <c r="AQ171" i="3"/>
  <c r="AQ105" i="3"/>
  <c r="N17" i="15" s="1"/>
  <c r="AQ70" i="3"/>
  <c r="AQ28" i="3"/>
  <c r="N50" i="15" s="1"/>
  <c r="BA161" i="3"/>
  <c r="R83" i="15" s="1"/>
  <c r="BK150" i="3"/>
  <c r="AG158" i="3"/>
  <c r="AG123" i="3"/>
  <c r="J28" i="15" s="1"/>
  <c r="AG57" i="3"/>
  <c r="AG36" i="3"/>
  <c r="J58" i="15" s="1"/>
  <c r="AQ145" i="3"/>
  <c r="N31" i="15" s="1"/>
  <c r="AQ45" i="3"/>
  <c r="BA157" i="3"/>
  <c r="BK167" i="3"/>
  <c r="V88" i="15" s="1"/>
  <c r="AG25" i="3"/>
  <c r="J47" i="15" s="1"/>
  <c r="AG157" i="3"/>
  <c r="AG110" i="3"/>
  <c r="J25" i="15" s="1"/>
  <c r="AG77" i="3"/>
  <c r="AG33" i="3"/>
  <c r="J55" i="15" s="1"/>
  <c r="AG14" i="3"/>
  <c r="AQ165" i="3"/>
  <c r="AQ144" i="3"/>
  <c r="N30" i="15" s="1"/>
  <c r="AQ97" i="3"/>
  <c r="N69" i="15" s="1"/>
  <c r="AQ44" i="3"/>
  <c r="N62" i="15" s="1"/>
  <c r="AQ21" i="3"/>
  <c r="N43" i="15" s="1"/>
  <c r="BA141" i="3"/>
  <c r="R32" i="15" s="1"/>
  <c r="BK17" i="3"/>
  <c r="V39" i="15" s="1"/>
  <c r="BA182" i="3"/>
  <c r="BK182" i="3"/>
  <c r="BK151" i="3"/>
  <c r="BA151" i="3"/>
  <c r="BK111" i="3"/>
  <c r="BA111" i="3"/>
  <c r="BK94" i="3"/>
  <c r="V72" i="15" s="1"/>
  <c r="BA94" i="3"/>
  <c r="R72" i="15" s="1"/>
  <c r="BK66" i="3"/>
  <c r="BA66" i="3"/>
  <c r="BK50" i="3"/>
  <c r="BA50" i="3"/>
  <c r="BK34" i="3"/>
  <c r="V56" i="15" s="1"/>
  <c r="BA34" i="3"/>
  <c r="R56" i="15" s="1"/>
  <c r="BA147" i="3"/>
  <c r="BA79" i="3"/>
  <c r="BA46" i="3"/>
  <c r="BA180" i="3"/>
  <c r="BK39" i="3"/>
  <c r="BK55" i="3"/>
  <c r="BK72" i="3"/>
  <c r="BK99" i="3"/>
  <c r="V71" i="15" s="1"/>
  <c r="BK139" i="3"/>
  <c r="V18" i="15" s="1"/>
  <c r="BK156" i="3"/>
  <c r="BA187" i="3"/>
  <c r="R78" i="15" s="1"/>
  <c r="BK187" i="3"/>
  <c r="V78" i="15" s="1"/>
  <c r="AG178" i="3"/>
  <c r="AG160" i="3"/>
  <c r="J82" i="15" s="1"/>
  <c r="AG152" i="3"/>
  <c r="AG143" i="3"/>
  <c r="J23" i="15" s="1"/>
  <c r="AG112" i="3"/>
  <c r="J27" i="15" s="1"/>
  <c r="AG104" i="3"/>
  <c r="J16" i="15" s="1"/>
  <c r="AG95" i="3"/>
  <c r="J73" i="15" s="1"/>
  <c r="AG76" i="3"/>
  <c r="AG67" i="3"/>
  <c r="AG59" i="3"/>
  <c r="AG51" i="3"/>
  <c r="AG43" i="3"/>
  <c r="AG35" i="3"/>
  <c r="J57" i="15" s="1"/>
  <c r="AG27" i="3"/>
  <c r="J49" i="15" s="1"/>
  <c r="AG19" i="3"/>
  <c r="J41" i="15" s="1"/>
  <c r="AQ174" i="3"/>
  <c r="N92" i="15" s="1"/>
  <c r="AQ164" i="3"/>
  <c r="AQ156" i="3"/>
  <c r="AQ148" i="3"/>
  <c r="N33" i="15" s="1"/>
  <c r="AQ139" i="3"/>
  <c r="N18" i="15" s="1"/>
  <c r="AQ108" i="3"/>
  <c r="AQ99" i="3"/>
  <c r="N71" i="15" s="1"/>
  <c r="AQ92" i="3"/>
  <c r="N65" i="15" s="1"/>
  <c r="AQ72" i="3"/>
  <c r="AQ63" i="3"/>
  <c r="N99" i="15" s="1"/>
  <c r="AQ55" i="3"/>
  <c r="AQ47" i="3"/>
  <c r="AQ39" i="3"/>
  <c r="AQ31" i="3"/>
  <c r="N53" i="15" s="1"/>
  <c r="AQ23" i="3"/>
  <c r="N45" i="15" s="1"/>
  <c r="AQ15" i="3"/>
  <c r="N37" i="15" s="1"/>
  <c r="AG182" i="3"/>
  <c r="BA175" i="3"/>
  <c r="BA160" i="3"/>
  <c r="R82" i="15" s="1"/>
  <c r="BA144" i="3"/>
  <c r="R30" i="15" s="1"/>
  <c r="BA105" i="3"/>
  <c r="R17" i="15" s="1"/>
  <c r="BA77" i="3"/>
  <c r="BA60" i="3"/>
  <c r="BA44" i="3"/>
  <c r="R62" i="15" s="1"/>
  <c r="BA28" i="3"/>
  <c r="R50" i="15" s="1"/>
  <c r="BA12" i="3"/>
  <c r="BK21" i="3"/>
  <c r="V43" i="15" s="1"/>
  <c r="BK37" i="3"/>
  <c r="V59" i="15" s="1"/>
  <c r="BK53" i="3"/>
  <c r="V98" i="15" s="1"/>
  <c r="BK70" i="3"/>
  <c r="BK97" i="3"/>
  <c r="V69" i="15" s="1"/>
  <c r="BK137" i="3"/>
  <c r="V21" i="15" s="1"/>
  <c r="BK154" i="3"/>
  <c r="BK171" i="3"/>
  <c r="BK177" i="3"/>
  <c r="V35" i="15" s="1"/>
  <c r="BA177" i="3"/>
  <c r="R35" i="15" s="1"/>
  <c r="J12" i="18" s="1"/>
  <c r="BK159" i="3"/>
  <c r="BA159" i="3"/>
  <c r="BK142" i="3"/>
  <c r="V22" i="15" s="1"/>
  <c r="BA142" i="3"/>
  <c r="R22" i="15" s="1"/>
  <c r="BK103" i="3"/>
  <c r="V15" i="15" s="1"/>
  <c r="BA103" i="3"/>
  <c r="R15" i="15" s="1"/>
  <c r="BK75" i="3"/>
  <c r="BA75" i="3"/>
  <c r="BK58" i="3"/>
  <c r="BA58" i="3"/>
  <c r="BK42" i="3"/>
  <c r="V63" i="15" s="1"/>
  <c r="BA42" i="3"/>
  <c r="R63" i="15" s="1"/>
  <c r="BK26" i="3"/>
  <c r="V48" i="15" s="1"/>
  <c r="BA26" i="3"/>
  <c r="R48" i="15" s="1"/>
  <c r="BK18" i="3"/>
  <c r="V40" i="15" s="1"/>
  <c r="BA18" i="3"/>
  <c r="R40" i="15" s="1"/>
  <c r="BA107" i="3"/>
  <c r="BA62" i="3"/>
  <c r="BA30" i="3"/>
  <c r="R52" i="15" s="1"/>
  <c r="BA14" i="3"/>
  <c r="BK23" i="3"/>
  <c r="V45" i="15" s="1"/>
  <c r="BK149" i="3"/>
  <c r="BA149" i="3"/>
  <c r="BK140" i="3"/>
  <c r="V19" i="15" s="1"/>
  <c r="BA140" i="3"/>
  <c r="R19" i="15" s="1"/>
  <c r="BK109" i="3"/>
  <c r="BA109" i="3"/>
  <c r="BK101" i="3"/>
  <c r="BA101" i="3"/>
  <c r="BK93" i="3"/>
  <c r="V66" i="15" s="1"/>
  <c r="BA93" i="3"/>
  <c r="R66" i="15" s="1"/>
  <c r="BK73" i="3"/>
  <c r="BA73" i="3"/>
  <c r="BK64" i="3"/>
  <c r="BA64" i="3"/>
  <c r="BK56" i="3"/>
  <c r="BA56" i="3"/>
  <c r="BK48" i="3"/>
  <c r="V96" i="15" s="1"/>
  <c r="BA48" i="3"/>
  <c r="R96" i="15" s="1"/>
  <c r="BK40" i="3"/>
  <c r="V60" i="15" s="1"/>
  <c r="BA40" i="3"/>
  <c r="R60" i="15" s="1"/>
  <c r="BK32" i="3"/>
  <c r="V54" i="15" s="1"/>
  <c r="BA32" i="3"/>
  <c r="R54" i="15" s="1"/>
  <c r="BK24" i="3"/>
  <c r="V46" i="15" s="1"/>
  <c r="BA24" i="3"/>
  <c r="R46" i="15" s="1"/>
  <c r="BK16" i="3"/>
  <c r="V38" i="15" s="1"/>
  <c r="BA16" i="3"/>
  <c r="AG177" i="3"/>
  <c r="J35" i="15" s="1"/>
  <c r="D12" i="18" s="1"/>
  <c r="AG159" i="3"/>
  <c r="AG151" i="3"/>
  <c r="AG142" i="3"/>
  <c r="J22" i="15" s="1"/>
  <c r="AG111" i="3"/>
  <c r="AG103" i="3"/>
  <c r="J15" i="15" s="1"/>
  <c r="AG94" i="3"/>
  <c r="J72" i="15" s="1"/>
  <c r="AG75" i="3"/>
  <c r="AG66" i="3"/>
  <c r="AG58" i="3"/>
  <c r="AG50" i="3"/>
  <c r="AG42" i="3"/>
  <c r="J63" i="15" s="1"/>
  <c r="AG34" i="3"/>
  <c r="J56" i="15" s="1"/>
  <c r="AG26" i="3"/>
  <c r="J48" i="15" s="1"/>
  <c r="AG18" i="3"/>
  <c r="J40" i="15" s="1"/>
  <c r="AQ172" i="3"/>
  <c r="AQ163" i="3"/>
  <c r="AQ155" i="3"/>
  <c r="AQ147" i="3"/>
  <c r="AQ138" i="3"/>
  <c r="N29" i="15" s="1"/>
  <c r="AQ107" i="3"/>
  <c r="AQ98" i="3"/>
  <c r="N70" i="15" s="1"/>
  <c r="AQ79" i="3"/>
  <c r="AQ71" i="3"/>
  <c r="AQ62" i="3"/>
  <c r="AQ46" i="3"/>
  <c r="AQ38" i="3"/>
  <c r="AQ30" i="3"/>
  <c r="N52" i="15" s="1"/>
  <c r="AQ22" i="3"/>
  <c r="N44" i="15" s="1"/>
  <c r="AQ14" i="3"/>
  <c r="AG188" i="3"/>
  <c r="J93" i="15" s="1"/>
  <c r="AQ182" i="3"/>
  <c r="AQ188" i="3"/>
  <c r="N93" i="15" s="1"/>
  <c r="BA172" i="3"/>
  <c r="BA158" i="3"/>
  <c r="BA143" i="3"/>
  <c r="R23" i="15" s="1"/>
  <c r="BA104" i="3"/>
  <c r="R16" i="15" s="1"/>
  <c r="BA76" i="3"/>
  <c r="BA59" i="3"/>
  <c r="BA43" i="3"/>
  <c r="BA27" i="3"/>
  <c r="R49" i="15" s="1"/>
  <c r="BA9" i="3"/>
  <c r="R34" i="15" s="1"/>
  <c r="J6" i="18" s="1"/>
  <c r="BK19" i="3"/>
  <c r="V41" i="15" s="1"/>
  <c r="BK35" i="3"/>
  <c r="V57" i="15" s="1"/>
  <c r="BK51" i="3"/>
  <c r="BK67" i="3"/>
  <c r="BK95" i="3"/>
  <c r="V73" i="15" s="1"/>
  <c r="BK112" i="3"/>
  <c r="V27" i="15" s="1"/>
  <c r="BK152" i="3"/>
  <c r="BA155" i="3"/>
  <c r="BA138" i="3"/>
  <c r="R29" i="15" s="1"/>
  <c r="BA98" i="3"/>
  <c r="R70" i="15" s="1"/>
  <c r="BA71" i="3"/>
  <c r="BA38" i="3"/>
  <c r="BA22" i="3"/>
  <c r="R44" i="15" s="1"/>
  <c r="BK15" i="3"/>
  <c r="V37" i="15" s="1"/>
  <c r="BK31" i="3"/>
  <c r="V53" i="15" s="1"/>
  <c r="BK47" i="3"/>
  <c r="BK63" i="3"/>
  <c r="V99" i="15" s="1"/>
  <c r="BK92" i="3"/>
  <c r="V65" i="15" s="1"/>
  <c r="BK108" i="3"/>
  <c r="BK148" i="3"/>
  <c r="V33" i="15" s="1"/>
  <c r="BK164" i="3"/>
  <c r="BA179" i="3"/>
  <c r="R20" i="15" s="1"/>
  <c r="BK179" i="3"/>
  <c r="V20" i="15" s="1"/>
  <c r="BA8" i="3"/>
  <c r="AG174" i="3"/>
  <c r="J92" i="15" s="1"/>
  <c r="AG156" i="3"/>
  <c r="AG148" i="3"/>
  <c r="J33" i="15" s="1"/>
  <c r="AG108" i="3"/>
  <c r="AG99" i="3"/>
  <c r="J71" i="15" s="1"/>
  <c r="AG92" i="3"/>
  <c r="J65" i="15" s="1"/>
  <c r="AG72" i="3"/>
  <c r="AG63" i="3"/>
  <c r="J99" i="15" s="1"/>
  <c r="AG55" i="3"/>
  <c r="AG47" i="3"/>
  <c r="AG39" i="3"/>
  <c r="AG31" i="3"/>
  <c r="J53" i="15" s="1"/>
  <c r="AG23" i="3"/>
  <c r="J45" i="15" s="1"/>
  <c r="AG15" i="3"/>
  <c r="J37" i="15" s="1"/>
  <c r="AQ178" i="3"/>
  <c r="AQ160" i="3"/>
  <c r="N82" i="15" s="1"/>
  <c r="AQ152" i="3"/>
  <c r="AQ143" i="3"/>
  <c r="N23" i="15" s="1"/>
  <c r="AQ112" i="3"/>
  <c r="N27" i="15" s="1"/>
  <c r="AQ104" i="3"/>
  <c r="N16" i="15" s="1"/>
  <c r="AQ95" i="3"/>
  <c r="N73" i="15" s="1"/>
  <c r="AQ76" i="3"/>
  <c r="AQ67" i="3"/>
  <c r="AQ59" i="3"/>
  <c r="AQ51" i="3"/>
  <c r="AQ43" i="3"/>
  <c r="AQ35" i="3"/>
  <c r="N57" i="15" s="1"/>
  <c r="AQ27" i="3"/>
  <c r="N49" i="15" s="1"/>
  <c r="AQ19" i="3"/>
  <c r="N41" i="15" s="1"/>
  <c r="AQ187" i="3"/>
  <c r="N78" i="15" s="1"/>
  <c r="BA167" i="3"/>
  <c r="R88" i="15" s="1"/>
  <c r="BA153" i="3"/>
  <c r="BA123" i="3"/>
  <c r="R28" i="15" s="1"/>
  <c r="BA96" i="3"/>
  <c r="R68" i="15" s="1"/>
  <c r="R101" i="15"/>
  <c r="BA36" i="3"/>
  <c r="R58" i="15" s="1"/>
  <c r="BA20" i="3"/>
  <c r="R42" i="15" s="1"/>
  <c r="BK13" i="3"/>
  <c r="BK29" i="3"/>
  <c r="V51" i="15" s="1"/>
  <c r="BK45" i="3"/>
  <c r="BK61" i="3"/>
  <c r="BK78" i="3"/>
  <c r="BK106" i="3"/>
  <c r="BK145" i="3"/>
  <c r="V31" i="15" s="1"/>
  <c r="BK162" i="3"/>
  <c r="BK170" i="3"/>
  <c r="V91" i="15" s="1"/>
  <c r="AG172" i="3"/>
  <c r="AG155" i="3"/>
  <c r="AG147" i="3"/>
  <c r="AG138" i="3"/>
  <c r="J29" i="15" s="1"/>
  <c r="AG107" i="3"/>
  <c r="AG98" i="3"/>
  <c r="J70" i="15" s="1"/>
  <c r="AG79" i="3"/>
  <c r="AG71" i="3"/>
  <c r="AG62" i="3"/>
  <c r="AG46" i="3"/>
  <c r="AG38" i="3"/>
  <c r="AG30" i="3"/>
  <c r="J52" i="15" s="1"/>
  <c r="AG22" i="3"/>
  <c r="J44" i="15" s="1"/>
  <c r="AG13" i="3"/>
  <c r="AQ177" i="3"/>
  <c r="N35" i="15" s="1"/>
  <c r="G12" i="18" s="1"/>
  <c r="AQ159" i="3"/>
  <c r="AQ151" i="3"/>
  <c r="AQ142" i="3"/>
  <c r="N22" i="15" s="1"/>
  <c r="AQ111" i="3"/>
  <c r="AQ103" i="3"/>
  <c r="N15" i="15" s="1"/>
  <c r="AQ94" i="3"/>
  <c r="N72" i="15" s="1"/>
  <c r="AQ75" i="3"/>
  <c r="AQ66" i="3"/>
  <c r="AQ58" i="3"/>
  <c r="AQ50" i="3"/>
  <c r="AQ42" i="3"/>
  <c r="N63" i="15" s="1"/>
  <c r="AQ34" i="3"/>
  <c r="N56" i="15" s="1"/>
  <c r="AQ26" i="3"/>
  <c r="N48" i="15" s="1"/>
  <c r="AQ18" i="3"/>
  <c r="N40" i="15" s="1"/>
  <c r="AQ184" i="3"/>
  <c r="N75" i="15" s="1"/>
  <c r="BA165" i="3"/>
  <c r="BA188" i="3"/>
  <c r="R93" i="15" s="1"/>
  <c r="AG171" i="3"/>
  <c r="AG154" i="3"/>
  <c r="AG145" i="3"/>
  <c r="J31" i="15" s="1"/>
  <c r="AG137" i="3"/>
  <c r="J21" i="15" s="1"/>
  <c r="AG106" i="3"/>
  <c r="AG97" i="3"/>
  <c r="J69" i="15" s="1"/>
  <c r="AG78" i="3"/>
  <c r="AG70" i="3"/>
  <c r="AG61" i="3"/>
  <c r="AG53" i="3"/>
  <c r="J98" i="15" s="1"/>
  <c r="AG45" i="3"/>
  <c r="AG37" i="3"/>
  <c r="J59" i="15" s="1"/>
  <c r="AG29" i="3"/>
  <c r="J51" i="15" s="1"/>
  <c r="AG21" i="3"/>
  <c r="J43" i="15" s="1"/>
  <c r="AG12" i="3"/>
  <c r="AQ176" i="3"/>
  <c r="AQ158" i="3"/>
  <c r="AQ150" i="3"/>
  <c r="AQ141" i="3"/>
  <c r="N32" i="15" s="1"/>
  <c r="AQ110" i="3"/>
  <c r="N25" i="15" s="1"/>
  <c r="AQ102" i="3"/>
  <c r="AQ84" i="3"/>
  <c r="N67" i="15" s="1"/>
  <c r="AQ74" i="3"/>
  <c r="AQ65" i="3"/>
  <c r="AQ57" i="3"/>
  <c r="AQ49" i="3"/>
  <c r="AQ41" i="3"/>
  <c r="N61" i="15" s="1"/>
  <c r="AQ25" i="3"/>
  <c r="N47" i="15" s="1"/>
  <c r="AQ17" i="3"/>
  <c r="N39" i="15" s="1"/>
  <c r="AG187" i="3"/>
  <c r="J78" i="15" s="1"/>
  <c r="BA178" i="3"/>
  <c r="BA163" i="3"/>
  <c r="BA110" i="3"/>
  <c r="R25" i="15" s="1"/>
  <c r="BA184" i="3"/>
  <c r="R75" i="15" s="1"/>
  <c r="BK174" i="3"/>
  <c r="V92" i="15" s="1"/>
  <c r="AS144" i="3" l="1"/>
  <c r="BW144" i="3"/>
  <c r="BR144" i="3"/>
  <c r="Q30" i="15" s="1"/>
  <c r="AY144" i="3"/>
  <c r="P30" i="15" s="1"/>
  <c r="BC144" i="3"/>
  <c r="BT144" i="3"/>
  <c r="U30" i="15" s="1"/>
  <c r="BI144" i="3"/>
  <c r="T30" i="15" s="1"/>
  <c r="BC94" i="3"/>
  <c r="BU94" i="3"/>
  <c r="BC92" i="3"/>
  <c r="AD92" i="3"/>
  <c r="BU92" i="3"/>
  <c r="BM92" i="3"/>
  <c r="BN110" i="3"/>
  <c r="I25" i="15" s="1"/>
  <c r="BI84" i="3"/>
  <c r="BT84" i="3"/>
  <c r="U67" i="15" s="1"/>
  <c r="BW95" i="3"/>
  <c r="AO95" i="3"/>
  <c r="L73" i="15" s="1"/>
  <c r="BP95" i="3"/>
  <c r="M73" i="15" s="1"/>
  <c r="BR95" i="3"/>
  <c r="Q73" i="15" s="1"/>
  <c r="AY95" i="3"/>
  <c r="P73" i="15" s="1"/>
  <c r="BT95" i="3"/>
  <c r="U73" i="15" s="1"/>
  <c r="BI95" i="3"/>
  <c r="T73" i="15" s="1"/>
  <c r="BW84" i="3"/>
  <c r="BR84" i="3"/>
  <c r="Q67" i="15" s="1"/>
  <c r="AY84" i="3"/>
  <c r="BW110" i="3"/>
  <c r="AO110" i="3"/>
  <c r="L25" i="15" s="1"/>
  <c r="BP110" i="3"/>
  <c r="M25" i="15" s="1"/>
  <c r="AY110" i="3"/>
  <c r="P25" i="15" s="1"/>
  <c r="BR110" i="3"/>
  <c r="Q25" i="15" s="1"/>
  <c r="BT110" i="3"/>
  <c r="U25" i="15" s="1"/>
  <c r="BI110" i="3"/>
  <c r="T25" i="15" s="1"/>
  <c r="BW98" i="3"/>
  <c r="BN98" i="3"/>
  <c r="I70" i="15" s="1"/>
  <c r="AE98" i="3"/>
  <c r="BP98" i="3"/>
  <c r="AO98" i="3"/>
  <c r="BR98" i="3"/>
  <c r="Q70" i="15" s="1"/>
  <c r="AY98" i="3"/>
  <c r="BI98" i="3"/>
  <c r="BT98" i="3"/>
  <c r="U70" i="15" s="1"/>
  <c r="BI93" i="3"/>
  <c r="BT93" i="3"/>
  <c r="U66" i="15" s="1"/>
  <c r="BR93" i="3"/>
  <c r="Q66" i="15" s="1"/>
  <c r="AY93" i="3"/>
  <c r="BW93" i="3"/>
  <c r="BP93" i="3"/>
  <c r="AO93" i="3"/>
  <c r="J103" i="15"/>
  <c r="BW44" i="3"/>
  <c r="AE44" i="3"/>
  <c r="H62" i="15" s="1"/>
  <c r="BN44" i="3"/>
  <c r="I62" i="15" s="1"/>
  <c r="J64" i="15"/>
  <c r="F13" i="18"/>
  <c r="M95" i="15"/>
  <c r="J74" i="15"/>
  <c r="I13" i="18"/>
  <c r="I172" i="15"/>
  <c r="C7" i="17" s="1"/>
  <c r="Q95" i="15"/>
  <c r="D13" i="18"/>
  <c r="U95" i="15"/>
  <c r="L13" i="18"/>
  <c r="D8" i="18"/>
  <c r="J94" i="15"/>
  <c r="D9" i="18" s="1"/>
  <c r="N94" i="15"/>
  <c r="G13" i="18" s="1"/>
  <c r="R94" i="15"/>
  <c r="J13" i="18" s="1"/>
  <c r="V94" i="15"/>
  <c r="M9" i="18" s="1"/>
  <c r="BW73" i="3"/>
  <c r="BN73" i="3"/>
  <c r="AE73" i="3"/>
  <c r="R103" i="15"/>
  <c r="BR94" i="3"/>
  <c r="Q72" i="15" s="1"/>
  <c r="BR142" i="3"/>
  <c r="Q22" i="15" s="1"/>
  <c r="BW92" i="3"/>
  <c r="AO92" i="3"/>
  <c r="BP92" i="3"/>
  <c r="AY92" i="3"/>
  <c r="BR92" i="3"/>
  <c r="Q65" i="15" s="1"/>
  <c r="H20" i="15"/>
  <c r="AD179" i="3"/>
  <c r="AZ179" i="3"/>
  <c r="AF179" i="3"/>
  <c r="AP179" i="3"/>
  <c r="BM179" i="3"/>
  <c r="BJ179" i="3"/>
  <c r="V103" i="15"/>
  <c r="N103" i="15"/>
  <c r="BW67" i="3"/>
  <c r="AE67" i="3"/>
  <c r="BW105" i="3"/>
  <c r="AE105" i="3"/>
  <c r="V36" i="15"/>
  <c r="BW167" i="3"/>
  <c r="AE167" i="3"/>
  <c r="H88" i="15" s="1"/>
  <c r="BW142" i="3"/>
  <c r="H22" i="15"/>
  <c r="AZ143" i="3"/>
  <c r="AP143" i="3"/>
  <c r="BJ143" i="3"/>
  <c r="AF143" i="3"/>
  <c r="BM143" i="3"/>
  <c r="AD143" i="3"/>
  <c r="AF104" i="3"/>
  <c r="AP104" i="3"/>
  <c r="AD104" i="3"/>
  <c r="AZ104" i="3"/>
  <c r="BJ104" i="3"/>
  <c r="BM104" i="3"/>
  <c r="M11" i="18"/>
  <c r="H200" i="15"/>
  <c r="AF94" i="3"/>
  <c r="J200" i="15" s="1"/>
  <c r="BM94" i="3"/>
  <c r="I200" i="15" s="1"/>
  <c r="AZ94" i="3"/>
  <c r="R200" i="15" s="1"/>
  <c r="R202" i="15" s="1"/>
  <c r="R211" i="15" s="1"/>
  <c r="J8" i="17" s="1"/>
  <c r="AP94" i="3"/>
  <c r="N200" i="15" s="1"/>
  <c r="N202" i="15" s="1"/>
  <c r="N211" i="15" s="1"/>
  <c r="G8" i="17" s="1"/>
  <c r="BJ94" i="3"/>
  <c r="V200" i="15" s="1"/>
  <c r="V202" i="15" s="1"/>
  <c r="V211" i="15" s="1"/>
  <c r="M8" i="17" s="1"/>
  <c r="BW94" i="3"/>
  <c r="AE74" i="3"/>
  <c r="BW74" i="3"/>
  <c r="BW143" i="3"/>
  <c r="J8" i="18"/>
  <c r="M7" i="18"/>
  <c r="J7" i="18"/>
  <c r="M12" i="18"/>
  <c r="M8" i="18"/>
  <c r="G8" i="18"/>
  <c r="D7" i="18"/>
  <c r="G7" i="18"/>
  <c r="L11" i="16"/>
  <c r="F7" i="16"/>
  <c r="I11" i="16"/>
  <c r="C11" i="16"/>
  <c r="F11" i="16"/>
  <c r="J11" i="16"/>
  <c r="L7" i="16"/>
  <c r="M11" i="16"/>
  <c r="I7" i="16"/>
  <c r="D11" i="16"/>
  <c r="G11" i="16"/>
  <c r="I8" i="16"/>
  <c r="L8" i="16"/>
  <c r="F8" i="16"/>
  <c r="R24" i="15"/>
  <c r="J11" i="18" s="1"/>
  <c r="J24" i="15"/>
  <c r="D11" i="18" s="1"/>
  <c r="N24" i="15"/>
  <c r="G11" i="18" s="1"/>
  <c r="V64" i="15"/>
  <c r="R64" i="15"/>
  <c r="N64" i="15"/>
  <c r="M211" i="15"/>
  <c r="F8" i="17" s="1"/>
  <c r="BP94" i="3"/>
  <c r="M72" i="15" s="1"/>
  <c r="BN74" i="3"/>
  <c r="BI143" i="3"/>
  <c r="BN67" i="3"/>
  <c r="BN142" i="3"/>
  <c r="I22" i="15" s="1"/>
  <c r="AE142" i="3"/>
  <c r="BN188" i="3"/>
  <c r="I93" i="15" s="1"/>
  <c r="AE188" i="3"/>
  <c r="H93" i="15" s="1"/>
  <c r="BN184" i="3"/>
  <c r="I75" i="15" s="1"/>
  <c r="AE184" i="3"/>
  <c r="H75" i="15" s="1"/>
  <c r="BR143" i="3"/>
  <c r="Q23" i="15" s="1"/>
  <c r="AY143" i="3"/>
  <c r="BN143" i="3"/>
  <c r="I23" i="15" s="1"/>
  <c r="AE143" i="3"/>
  <c r="AE145" i="3"/>
  <c r="H31" i="15" s="1"/>
  <c r="BN145" i="3"/>
  <c r="I31" i="15" s="1"/>
  <c r="H101" i="15"/>
  <c r="I101" i="15"/>
  <c r="I103" i="15" s="1"/>
  <c r="AE94" i="3"/>
  <c r="H72" i="15" s="1"/>
  <c r="BN94" i="3"/>
  <c r="I72" i="15" s="1"/>
  <c r="BN160" i="3"/>
  <c r="I82" i="15" s="1"/>
  <c r="AE160" i="3"/>
  <c r="H82" i="15" s="1"/>
  <c r="AE104" i="3"/>
  <c r="BN104" i="3"/>
  <c r="I16" i="15" s="1"/>
  <c r="BN167" i="3"/>
  <c r="I88" i="15" s="1"/>
  <c r="BN105" i="3"/>
  <c r="I17" i="15" s="1"/>
  <c r="BP143" i="3"/>
  <c r="M23" i="15" s="1"/>
  <c r="AO143" i="3"/>
  <c r="AE161" i="3"/>
  <c r="H83" i="15" s="1"/>
  <c r="BN161" i="3"/>
  <c r="I83" i="15" s="1"/>
  <c r="BN170" i="3"/>
  <c r="I91" i="15" s="1"/>
  <c r="AE170" i="3"/>
  <c r="H91" i="15" s="1"/>
  <c r="BH144" i="3" l="1"/>
  <c r="BS144" i="3"/>
  <c r="U186" i="15" s="1"/>
  <c r="U195" i="15" s="1"/>
  <c r="L11" i="18"/>
  <c r="BU144" i="3"/>
  <c r="AX144" i="3"/>
  <c r="BQ144" i="3"/>
  <c r="Q186" i="15" s="1"/>
  <c r="Q195" i="15" s="1"/>
  <c r="Q211" i="15" s="1"/>
  <c r="I8" i="17" s="1"/>
  <c r="BE92" i="3"/>
  <c r="BH92" i="3"/>
  <c r="BS92" i="3"/>
  <c r="BS94" i="3"/>
  <c r="U200" i="15" s="1"/>
  <c r="U202" i="15" s="1"/>
  <c r="U211" i="15" s="1"/>
  <c r="L8" i="17" s="1"/>
  <c r="BH94" i="3"/>
  <c r="BE94" i="3"/>
  <c r="F11" i="18"/>
  <c r="I74" i="15"/>
  <c r="U36" i="15"/>
  <c r="L6" i="16" s="1"/>
  <c r="H70" i="15"/>
  <c r="AZ98" i="3"/>
  <c r="BM98" i="3"/>
  <c r="AD98" i="3"/>
  <c r="AF98" i="3"/>
  <c r="AP98" i="3"/>
  <c r="BJ98" i="3"/>
  <c r="I64" i="15"/>
  <c r="C7" i="16" s="1"/>
  <c r="C7" i="18"/>
  <c r="I36" i="15"/>
  <c r="J36" i="15"/>
  <c r="I202" i="15"/>
  <c r="I211" i="15" s="1"/>
  <c r="C8" i="17" s="1"/>
  <c r="J202" i="15"/>
  <c r="J211" i="15" s="1"/>
  <c r="D8" i="17" s="1"/>
  <c r="J95" i="15"/>
  <c r="V95" i="15"/>
  <c r="M13" i="18"/>
  <c r="J9" i="18"/>
  <c r="R95" i="15"/>
  <c r="C13" i="18"/>
  <c r="N95" i="15"/>
  <c r="G9" i="18"/>
  <c r="H94" i="15"/>
  <c r="I94" i="15"/>
  <c r="I95" i="15" s="1"/>
  <c r="C11" i="18"/>
  <c r="Q74" i="15"/>
  <c r="I9" i="16" s="1"/>
  <c r="D10" i="18"/>
  <c r="I10" i="18"/>
  <c r="Q36" i="15"/>
  <c r="R36" i="15"/>
  <c r="N36" i="15"/>
  <c r="AD142" i="3"/>
  <c r="AF142" i="3"/>
  <c r="BM142" i="3"/>
  <c r="AZ142" i="3"/>
  <c r="BJ142" i="3"/>
  <c r="AP142" i="3"/>
  <c r="G10" i="18"/>
  <c r="M10" i="18"/>
  <c r="J10" i="18"/>
  <c r="I11" i="18"/>
  <c r="C10" i="18"/>
  <c r="M74" i="15"/>
  <c r="F9" i="16" s="1"/>
  <c r="F10" i="18"/>
  <c r="M8" i="16"/>
  <c r="D8" i="16"/>
  <c r="M6" i="16"/>
  <c r="G8" i="16"/>
  <c r="J8" i="16"/>
  <c r="D7" i="16"/>
  <c r="N74" i="15"/>
  <c r="G7" i="16"/>
  <c r="R74" i="15"/>
  <c r="J7" i="16"/>
  <c r="V74" i="15"/>
  <c r="M7" i="16"/>
  <c r="M36" i="15"/>
  <c r="BG152" i="14"/>
  <c r="BA152" i="14"/>
  <c r="AX152" i="14"/>
  <c r="AO152" i="14"/>
  <c r="AF152" i="14"/>
  <c r="V152" i="14"/>
  <c r="Z152" i="14" s="1"/>
  <c r="K152" i="14"/>
  <c r="W152" i="14" s="1"/>
  <c r="AA152" i="14" s="1"/>
  <c r="B152" i="14"/>
  <c r="BG151" i="14"/>
  <c r="AX151" i="14"/>
  <c r="AO151" i="14"/>
  <c r="AF151" i="14"/>
  <c r="V151" i="14"/>
  <c r="AR151" i="14" s="1"/>
  <c r="K151" i="14"/>
  <c r="W151" i="14" s="1"/>
  <c r="AA151" i="14" s="1"/>
  <c r="B151" i="14"/>
  <c r="BG150" i="14"/>
  <c r="AX150" i="14"/>
  <c r="AO150" i="14"/>
  <c r="AF150" i="14"/>
  <c r="AD150" i="14"/>
  <c r="V150" i="14"/>
  <c r="AR150" i="14" s="1"/>
  <c r="K150" i="14"/>
  <c r="W150" i="14" s="1"/>
  <c r="AA150" i="14" s="1"/>
  <c r="B150" i="14"/>
  <c r="BH149" i="14"/>
  <c r="BG149" i="14"/>
  <c r="BF149" i="14"/>
  <c r="BE149" i="14"/>
  <c r="AY149" i="14"/>
  <c r="AX149" i="14"/>
  <c r="AW149" i="14"/>
  <c r="AV149" i="14"/>
  <c r="AP149" i="14"/>
  <c r="AO149" i="14"/>
  <c r="AN149" i="14"/>
  <c r="AM149" i="14"/>
  <c r="AG149" i="14"/>
  <c r="AF149" i="14"/>
  <c r="AE149" i="14"/>
  <c r="AD149" i="14"/>
  <c r="B149" i="14"/>
  <c r="BH148" i="14"/>
  <c r="BG148" i="14"/>
  <c r="BF148" i="14"/>
  <c r="BE148" i="14"/>
  <c r="AY148" i="14"/>
  <c r="AX148" i="14"/>
  <c r="AW148" i="14"/>
  <c r="AV148" i="14"/>
  <c r="AP148" i="14"/>
  <c r="AO148" i="14"/>
  <c r="AN148" i="14"/>
  <c r="AM148" i="14"/>
  <c r="AG148" i="14"/>
  <c r="AF148" i="14"/>
  <c r="AE148" i="14"/>
  <c r="AD148" i="14"/>
  <c r="B148" i="14"/>
  <c r="BA147" i="14"/>
  <c r="AR147" i="14"/>
  <c r="AA147" i="14"/>
  <c r="V147" i="14"/>
  <c r="AI147" i="14" s="1"/>
  <c r="B147" i="14"/>
  <c r="AI146" i="14"/>
  <c r="Z146" i="14"/>
  <c r="W146" i="14"/>
  <c r="AA146" i="14" s="1"/>
  <c r="V146" i="14"/>
  <c r="AR146" i="14" s="1"/>
  <c r="B146" i="14"/>
  <c r="BP137" i="14"/>
  <c r="BO137" i="14"/>
  <c r="BN137" i="14"/>
  <c r="BM137" i="14"/>
  <c r="BL137" i="14"/>
  <c r="BK137" i="14"/>
  <c r="BJ137" i="14"/>
  <c r="BI137" i="14"/>
  <c r="BH137" i="14"/>
  <c r="BG137" i="14"/>
  <c r="BF137" i="14"/>
  <c r="BE137" i="14"/>
  <c r="AY137" i="14"/>
  <c r="AX137" i="14"/>
  <c r="AW137" i="14"/>
  <c r="AV137" i="14"/>
  <c r="AP137" i="14"/>
  <c r="AO137" i="14"/>
  <c r="AN137" i="14"/>
  <c r="AM137" i="14"/>
  <c r="AG137" i="14"/>
  <c r="AF137" i="14"/>
  <c r="AE137" i="14"/>
  <c r="AD137" i="14"/>
  <c r="B137" i="14"/>
  <c r="BP136" i="14"/>
  <c r="BO136" i="14"/>
  <c r="BN136" i="14"/>
  <c r="BM136" i="14"/>
  <c r="BL136" i="14"/>
  <c r="BK136" i="14"/>
  <c r="BJ136" i="14"/>
  <c r="BI136" i="14"/>
  <c r="BH136" i="14"/>
  <c r="BG136" i="14"/>
  <c r="BF136" i="14"/>
  <c r="BE136" i="14"/>
  <c r="BA136" i="14"/>
  <c r="AY136" i="14"/>
  <c r="AX136" i="14"/>
  <c r="AW136" i="14"/>
  <c r="AV136" i="14"/>
  <c r="AR136" i="14"/>
  <c r="AP136" i="14"/>
  <c r="AO136" i="14"/>
  <c r="AN136" i="14"/>
  <c r="AM136" i="14"/>
  <c r="AI136" i="14"/>
  <c r="AG136" i="14"/>
  <c r="AF136" i="14"/>
  <c r="AE136" i="14"/>
  <c r="AD136" i="14"/>
  <c r="Z136" i="14"/>
  <c r="V136" i="14"/>
  <c r="B136" i="14"/>
  <c r="BP135" i="14"/>
  <c r="BO135" i="14"/>
  <c r="BN135" i="14"/>
  <c r="BM135" i="14"/>
  <c r="BL135" i="14"/>
  <c r="BK135" i="14"/>
  <c r="BJ135" i="14"/>
  <c r="BI135" i="14"/>
  <c r="BH135" i="14"/>
  <c r="BG135" i="14"/>
  <c r="BF135" i="14"/>
  <c r="BE135" i="14"/>
  <c r="BA135" i="14"/>
  <c r="AX135" i="14"/>
  <c r="AW135" i="14"/>
  <c r="AV135" i="14"/>
  <c r="AR135" i="14"/>
  <c r="AO135" i="14"/>
  <c r="AN135" i="14"/>
  <c r="AM135" i="14"/>
  <c r="AI135" i="14"/>
  <c r="AG135" i="14"/>
  <c r="AF135" i="14"/>
  <c r="AE135" i="14"/>
  <c r="AD135" i="14"/>
  <c r="Z135" i="14"/>
  <c r="W135" i="14"/>
  <c r="AY135" i="14" s="1"/>
  <c r="V135" i="14"/>
  <c r="B135" i="14"/>
  <c r="BP134" i="14"/>
  <c r="BO134" i="14"/>
  <c r="BN134" i="14"/>
  <c r="BM134" i="14"/>
  <c r="BL134" i="14"/>
  <c r="BK134" i="14"/>
  <c r="BJ134" i="14"/>
  <c r="BI134" i="14"/>
  <c r="BH134" i="14"/>
  <c r="BF134" i="14"/>
  <c r="BE134" i="14"/>
  <c r="BA134" i="14"/>
  <c r="AY134" i="14"/>
  <c r="AW134" i="14"/>
  <c r="AV134" i="14"/>
  <c r="AR134" i="14"/>
  <c r="AP134" i="14"/>
  <c r="AN134" i="14"/>
  <c r="AM134" i="14"/>
  <c r="AI134" i="14"/>
  <c r="AG134" i="14"/>
  <c r="AE134" i="14"/>
  <c r="AD134" i="14"/>
  <c r="Z134" i="14"/>
  <c r="V134" i="14"/>
  <c r="U134" i="14"/>
  <c r="AO134" i="14" s="1"/>
  <c r="B134" i="14"/>
  <c r="BP133" i="14"/>
  <c r="BO133" i="14"/>
  <c r="BN133" i="14"/>
  <c r="BM133" i="14"/>
  <c r="BL133" i="14"/>
  <c r="BK133" i="14"/>
  <c r="BJ133" i="14"/>
  <c r="BI133" i="14"/>
  <c r="BH133" i="14"/>
  <c r="BF133" i="14"/>
  <c r="BE133" i="14"/>
  <c r="BA133" i="14"/>
  <c r="AY133" i="14"/>
  <c r="AW133" i="14"/>
  <c r="AV133" i="14"/>
  <c r="AR133" i="14"/>
  <c r="AP133" i="14"/>
  <c r="AN133" i="14"/>
  <c r="AM133" i="14"/>
  <c r="AI133" i="14"/>
  <c r="AG133" i="14"/>
  <c r="AE133" i="14"/>
  <c r="AD133" i="14"/>
  <c r="Z133" i="14"/>
  <c r="V133" i="14"/>
  <c r="U133" i="14"/>
  <c r="BG133" i="14" s="1"/>
  <c r="B133" i="14"/>
  <c r="BP132" i="14"/>
  <c r="BO132" i="14"/>
  <c r="BN132" i="14"/>
  <c r="BM132" i="14"/>
  <c r="BL132" i="14"/>
  <c r="BK132" i="14"/>
  <c r="BJ132" i="14"/>
  <c r="BI132" i="14"/>
  <c r="BG132" i="14"/>
  <c r="BF132" i="14"/>
  <c r="BE132" i="14"/>
  <c r="AX132" i="14"/>
  <c r="AW132" i="14"/>
  <c r="AV132" i="14"/>
  <c r="AO132" i="14"/>
  <c r="AN132" i="14"/>
  <c r="AM132" i="14"/>
  <c r="AF132" i="14"/>
  <c r="AE132" i="14"/>
  <c r="AD132" i="14"/>
  <c r="W132" i="14"/>
  <c r="BH132" i="14" s="1"/>
  <c r="V132" i="14"/>
  <c r="B132" i="14"/>
  <c r="BP131" i="14"/>
  <c r="BO131" i="14"/>
  <c r="BN131" i="14"/>
  <c r="BM131" i="14"/>
  <c r="BL131" i="14"/>
  <c r="BK131" i="14"/>
  <c r="BJ131" i="14"/>
  <c r="BI131" i="14"/>
  <c r="BH131" i="14"/>
  <c r="BG131" i="14"/>
  <c r="BF131" i="14"/>
  <c r="BE131" i="14"/>
  <c r="BA131" i="14"/>
  <c r="AY131" i="14"/>
  <c r="AX131" i="14"/>
  <c r="AW131" i="14"/>
  <c r="AV131" i="14"/>
  <c r="AR131" i="14"/>
  <c r="AP131" i="14"/>
  <c r="AO131" i="14"/>
  <c r="AN131" i="14"/>
  <c r="AM131" i="14"/>
  <c r="AI131" i="14"/>
  <c r="AG131" i="14"/>
  <c r="AF131" i="14"/>
  <c r="AE131" i="14"/>
  <c r="AD131" i="14"/>
  <c r="Z131" i="14"/>
  <c r="V131" i="14"/>
  <c r="B131" i="14"/>
  <c r="BP130" i="14"/>
  <c r="BO130" i="14"/>
  <c r="BN130" i="14"/>
  <c r="BM130" i="14"/>
  <c r="BL130" i="14"/>
  <c r="BK130" i="14"/>
  <c r="BJ130" i="14"/>
  <c r="BI130" i="14"/>
  <c r="BH130" i="14"/>
  <c r="BG130" i="14"/>
  <c r="BF130" i="14"/>
  <c r="BE130" i="14"/>
  <c r="BA130" i="14"/>
  <c r="AY130" i="14"/>
  <c r="AX130" i="14"/>
  <c r="AW130" i="14"/>
  <c r="AV130" i="14"/>
  <c r="AR130" i="14"/>
  <c r="AP130" i="14"/>
  <c r="AO130" i="14"/>
  <c r="AN130" i="14"/>
  <c r="AM130" i="14"/>
  <c r="AI130" i="14"/>
  <c r="AG130" i="14"/>
  <c r="AF130" i="14"/>
  <c r="AE130" i="14"/>
  <c r="AD130" i="14"/>
  <c r="Z130" i="14"/>
  <c r="V130" i="14"/>
  <c r="B130" i="14"/>
  <c r="BO129" i="14"/>
  <c r="BM129" i="14"/>
  <c r="BK129" i="14"/>
  <c r="BI129" i="14"/>
  <c r="BG129" i="14"/>
  <c r="BE129" i="14"/>
  <c r="BB129" i="14"/>
  <c r="BP129" i="14" s="1"/>
  <c r="BA129" i="14"/>
  <c r="AX129" i="14"/>
  <c r="AV129" i="14"/>
  <c r="AS129" i="14"/>
  <c r="BN129" i="14" s="1"/>
  <c r="AR129" i="14"/>
  <c r="AO129" i="14"/>
  <c r="AM129" i="14"/>
  <c r="AJ129" i="14"/>
  <c r="BL129" i="14" s="1"/>
  <c r="AI129" i="14"/>
  <c r="AF129" i="14"/>
  <c r="AD129" i="14"/>
  <c r="AA129" i="14"/>
  <c r="BJ129" i="14" s="1"/>
  <c r="Z129" i="14"/>
  <c r="V129" i="14"/>
  <c r="K129" i="14"/>
  <c r="W129" i="14" s="1"/>
  <c r="B129" i="14"/>
  <c r="BP127" i="14"/>
  <c r="BO127" i="14"/>
  <c r="BN127" i="14"/>
  <c r="BM127" i="14"/>
  <c r="BL127" i="14"/>
  <c r="BK127" i="14"/>
  <c r="BJ127" i="14"/>
  <c r="BI127" i="14"/>
  <c r="BP126" i="14"/>
  <c r="BO126" i="14"/>
  <c r="BN126" i="14"/>
  <c r="BM126" i="14"/>
  <c r="BL126" i="14"/>
  <c r="BK126" i="14"/>
  <c r="BJ126" i="14"/>
  <c r="BI126" i="14"/>
  <c r="K126" i="14"/>
  <c r="BP123" i="14"/>
  <c r="BO123" i="14"/>
  <c r="BN123" i="14"/>
  <c r="BM123" i="14"/>
  <c r="BL123" i="14"/>
  <c r="BK123" i="14"/>
  <c r="BJ123" i="14"/>
  <c r="BI123" i="14"/>
  <c r="BP122" i="14"/>
  <c r="BO122" i="14"/>
  <c r="BN122" i="14"/>
  <c r="BM122" i="14"/>
  <c r="BL122" i="14"/>
  <c r="BK122" i="14"/>
  <c r="BJ122" i="14"/>
  <c r="BI122" i="14"/>
  <c r="BP121" i="14"/>
  <c r="BO121" i="14"/>
  <c r="BN121" i="14"/>
  <c r="BM121" i="14"/>
  <c r="BL121" i="14"/>
  <c r="BK121" i="14"/>
  <c r="BJ121" i="14"/>
  <c r="BI121" i="14"/>
  <c r="BP120" i="14"/>
  <c r="BO120" i="14"/>
  <c r="BN120" i="14"/>
  <c r="BM120" i="14"/>
  <c r="BL120" i="14"/>
  <c r="BK120" i="14"/>
  <c r="BJ120" i="14"/>
  <c r="BI120" i="14"/>
  <c r="BP119" i="14"/>
  <c r="BO119" i="14"/>
  <c r="BN119" i="14"/>
  <c r="BM119" i="14"/>
  <c r="BL119" i="14"/>
  <c r="BK119" i="14"/>
  <c r="BJ119" i="14"/>
  <c r="BI119" i="14"/>
  <c r="BH119" i="14"/>
  <c r="BG119" i="14"/>
  <c r="BF119" i="14"/>
  <c r="BE119" i="14"/>
  <c r="AY119" i="14"/>
  <c r="AX119" i="14"/>
  <c r="AW119" i="14"/>
  <c r="AV119" i="14"/>
  <c r="AP119" i="14"/>
  <c r="AO119" i="14"/>
  <c r="AN119" i="14"/>
  <c r="AM119" i="14"/>
  <c r="AG119" i="14"/>
  <c r="AF119" i="14"/>
  <c r="AE119" i="14"/>
  <c r="AD119" i="14"/>
  <c r="V119" i="14"/>
  <c r="AI119" i="14" s="1"/>
  <c r="B119" i="14"/>
  <c r="BP118" i="14"/>
  <c r="BO118" i="14"/>
  <c r="BN118" i="14"/>
  <c r="BM118" i="14"/>
  <c r="BL118" i="14"/>
  <c r="BK118" i="14"/>
  <c r="BJ118" i="14"/>
  <c r="BI118" i="14"/>
  <c r="BH118" i="14"/>
  <c r="BG118" i="14"/>
  <c r="BF118" i="14"/>
  <c r="BE118" i="14"/>
  <c r="BA118" i="14"/>
  <c r="AY118" i="14"/>
  <c r="AX118" i="14"/>
  <c r="AW118" i="14"/>
  <c r="AV118" i="14"/>
  <c r="AR118" i="14"/>
  <c r="AP118" i="14"/>
  <c r="AO118" i="14"/>
  <c r="AN118" i="14"/>
  <c r="AM118" i="14"/>
  <c r="AI118" i="14"/>
  <c r="AG118" i="14"/>
  <c r="AF118" i="14"/>
  <c r="AE118" i="14"/>
  <c r="AD118" i="14"/>
  <c r="Z118" i="14"/>
  <c r="V118" i="14"/>
  <c r="B118" i="14"/>
  <c r="BP117" i="14"/>
  <c r="BO117" i="14"/>
  <c r="BN117" i="14"/>
  <c r="BM117" i="14"/>
  <c r="BL117" i="14"/>
  <c r="BK117" i="14"/>
  <c r="BJ117" i="14"/>
  <c r="BI117" i="14"/>
  <c r="BH117" i="14"/>
  <c r="BF117" i="14"/>
  <c r="BE117" i="14"/>
  <c r="AY117" i="14"/>
  <c r="AW117" i="14"/>
  <c r="AV117" i="14"/>
  <c r="AP117" i="14"/>
  <c r="AN117" i="14"/>
  <c r="AM117" i="14"/>
  <c r="AG117" i="14"/>
  <c r="AE117" i="14"/>
  <c r="AD117" i="14"/>
  <c r="V117" i="14"/>
  <c r="BA117" i="14" s="1"/>
  <c r="U117" i="14"/>
  <c r="AX117" i="14" s="1"/>
  <c r="B117" i="14"/>
  <c r="BO116" i="14"/>
  <c r="BM116" i="14"/>
  <c r="BK116" i="14"/>
  <c r="BI116" i="14"/>
  <c r="BH116" i="14"/>
  <c r="BG116" i="14"/>
  <c r="BE116" i="14"/>
  <c r="BB116" i="14"/>
  <c r="BP116" i="14" s="1"/>
  <c r="BA116" i="14"/>
  <c r="AY116" i="14"/>
  <c r="AX116" i="14"/>
  <c r="AV116" i="14"/>
  <c r="AS116" i="14"/>
  <c r="AW116" i="14" s="1"/>
  <c r="AR116" i="14"/>
  <c r="AP116" i="14"/>
  <c r="AO116" i="14"/>
  <c r="AM116" i="14"/>
  <c r="AJ116" i="14"/>
  <c r="AN116" i="14" s="1"/>
  <c r="AI116" i="14"/>
  <c r="AG116" i="14"/>
  <c r="AF116" i="14"/>
  <c r="AD116" i="14"/>
  <c r="AA116" i="14"/>
  <c r="BJ116" i="14" s="1"/>
  <c r="Z116" i="14"/>
  <c r="V116" i="14"/>
  <c r="B116" i="14"/>
  <c r="BP115" i="14"/>
  <c r="BO115" i="14"/>
  <c r="BN115" i="14"/>
  <c r="BM115" i="14"/>
  <c r="BL115" i="14"/>
  <c r="BK115" i="14"/>
  <c r="BJ115" i="14"/>
  <c r="BI115" i="14"/>
  <c r="BH115" i="14"/>
  <c r="BG115" i="14"/>
  <c r="BF115" i="14"/>
  <c r="BE115" i="14"/>
  <c r="BA115" i="14"/>
  <c r="AY115" i="14"/>
  <c r="AX115" i="14"/>
  <c r="AW115" i="14"/>
  <c r="AV115" i="14"/>
  <c r="AR115" i="14"/>
  <c r="AP115" i="14"/>
  <c r="AO115" i="14"/>
  <c r="AN115" i="14"/>
  <c r="AM115" i="14"/>
  <c r="AI115" i="14"/>
  <c r="AG115" i="14"/>
  <c r="AF115" i="14"/>
  <c r="AE115" i="14"/>
  <c r="AD115" i="14"/>
  <c r="Z115" i="14"/>
  <c r="V115" i="14"/>
  <c r="B115" i="14"/>
  <c r="BP114" i="14"/>
  <c r="BO114" i="14"/>
  <c r="BN114" i="14"/>
  <c r="BM114" i="14"/>
  <c r="BL114" i="14"/>
  <c r="BK114" i="14"/>
  <c r="BJ114" i="14"/>
  <c r="BI114" i="14"/>
  <c r="BH114" i="14"/>
  <c r="BG114" i="14"/>
  <c r="BF114" i="14"/>
  <c r="BE114" i="14"/>
  <c r="BA114" i="14"/>
  <c r="AY114" i="14"/>
  <c r="AX114" i="14"/>
  <c r="AW114" i="14"/>
  <c r="AV114" i="14"/>
  <c r="AR114" i="14"/>
  <c r="AP114" i="14"/>
  <c r="AO114" i="14"/>
  <c r="AN114" i="14"/>
  <c r="AM114" i="14"/>
  <c r="AI114" i="14"/>
  <c r="AG114" i="14"/>
  <c r="AF114" i="14"/>
  <c r="AE114" i="14"/>
  <c r="AD114" i="14"/>
  <c r="Z114" i="14"/>
  <c r="V114" i="14"/>
  <c r="B114" i="14"/>
  <c r="BP113" i="14"/>
  <c r="BO113" i="14"/>
  <c r="BN113" i="14"/>
  <c r="BM113" i="14"/>
  <c r="BL113" i="14"/>
  <c r="BK113" i="14"/>
  <c r="BJ113" i="14"/>
  <c r="BI113" i="14"/>
  <c r="BH113" i="14"/>
  <c r="BG113" i="14"/>
  <c r="BF113" i="14"/>
  <c r="BE113" i="14"/>
  <c r="BA113" i="14"/>
  <c r="AY113" i="14"/>
  <c r="AX113" i="14"/>
  <c r="AW113" i="14"/>
  <c r="AV113" i="14"/>
  <c r="AR113" i="14"/>
  <c r="AP113" i="14"/>
  <c r="AO113" i="14"/>
  <c r="AN113" i="14"/>
  <c r="AM113" i="14"/>
  <c r="AI113" i="14"/>
  <c r="AG113" i="14"/>
  <c r="AF113" i="14"/>
  <c r="AE113" i="14"/>
  <c r="AD113" i="14"/>
  <c r="Z113" i="14"/>
  <c r="V113" i="14"/>
  <c r="B113" i="14"/>
  <c r="BP112" i="14"/>
  <c r="BO112" i="14"/>
  <c r="BN112" i="14"/>
  <c r="BM112" i="14"/>
  <c r="BL112" i="14"/>
  <c r="BK112" i="14"/>
  <c r="BJ112" i="14"/>
  <c r="BI112" i="14"/>
  <c r="BH112" i="14"/>
  <c r="BG112" i="14"/>
  <c r="BF112" i="14"/>
  <c r="BE112" i="14"/>
  <c r="BA112" i="14"/>
  <c r="AY112" i="14"/>
  <c r="AX112" i="14"/>
  <c r="AW112" i="14"/>
  <c r="AV112" i="14"/>
  <c r="AR112" i="14"/>
  <c r="AP112" i="14"/>
  <c r="AO112" i="14"/>
  <c r="AN112" i="14"/>
  <c r="AM112" i="14"/>
  <c r="AI112" i="14"/>
  <c r="AG112" i="14"/>
  <c r="AF112" i="14"/>
  <c r="AE112" i="14"/>
  <c r="AD112" i="14"/>
  <c r="Z112" i="14"/>
  <c r="V112" i="14"/>
  <c r="B112" i="14"/>
  <c r="BP111" i="14"/>
  <c r="BO111" i="14"/>
  <c r="BN111" i="14"/>
  <c r="BM111" i="14"/>
  <c r="BL111" i="14"/>
  <c r="BK111" i="14"/>
  <c r="BJ111" i="14"/>
  <c r="BI111" i="14"/>
  <c r="BH111" i="14"/>
  <c r="BG111" i="14"/>
  <c r="BF111" i="14"/>
  <c r="BE111" i="14"/>
  <c r="BA111" i="14"/>
  <c r="AY111" i="14"/>
  <c r="AX111" i="14"/>
  <c r="AW111" i="14"/>
  <c r="AV111" i="14"/>
  <c r="AR111" i="14"/>
  <c r="AP111" i="14"/>
  <c r="AO111" i="14"/>
  <c r="AN111" i="14"/>
  <c r="AM111" i="14"/>
  <c r="AI111" i="14"/>
  <c r="AG111" i="14"/>
  <c r="AF111" i="14"/>
  <c r="AE111" i="14"/>
  <c r="AD111" i="14"/>
  <c r="Z111" i="14"/>
  <c r="V111" i="14"/>
  <c r="B111" i="14"/>
  <c r="BP110" i="14"/>
  <c r="BO110" i="14"/>
  <c r="BN110" i="14"/>
  <c r="BM110" i="14"/>
  <c r="BL110" i="14"/>
  <c r="BK110" i="14"/>
  <c r="BJ110" i="14"/>
  <c r="BI110" i="14"/>
  <c r="BH110" i="14"/>
  <c r="BG110" i="14"/>
  <c r="BF110" i="14"/>
  <c r="BE110" i="14"/>
  <c r="BA110" i="14"/>
  <c r="AY110" i="14"/>
  <c r="AX110" i="14"/>
  <c r="AW110" i="14"/>
  <c r="AV110" i="14"/>
  <c r="AR110" i="14"/>
  <c r="AP110" i="14"/>
  <c r="AO110" i="14"/>
  <c r="AN110" i="14"/>
  <c r="AM110" i="14"/>
  <c r="AI110" i="14"/>
  <c r="AG110" i="14"/>
  <c r="AF110" i="14"/>
  <c r="AE110" i="14"/>
  <c r="AD110" i="14"/>
  <c r="Z110" i="14"/>
  <c r="V110" i="14"/>
  <c r="B110" i="14"/>
  <c r="BP109" i="14"/>
  <c r="BO109" i="14"/>
  <c r="BN109" i="14"/>
  <c r="BM109" i="14"/>
  <c r="BL109" i="14"/>
  <c r="BK109" i="14"/>
  <c r="BJ109" i="14"/>
  <c r="BI109" i="14"/>
  <c r="BH109" i="14"/>
  <c r="BF109" i="14"/>
  <c r="BE109" i="14"/>
  <c r="BA109" i="14"/>
  <c r="AY109" i="14"/>
  <c r="AW109" i="14"/>
  <c r="AV109" i="14"/>
  <c r="AR109" i="14"/>
  <c r="AP109" i="14"/>
  <c r="AN109" i="14"/>
  <c r="AM109" i="14"/>
  <c r="AI109" i="14"/>
  <c r="AG109" i="14"/>
  <c r="AE109" i="14"/>
  <c r="AD109" i="14"/>
  <c r="Z109" i="14"/>
  <c r="V109" i="14"/>
  <c r="U109" i="14"/>
  <c r="BG109" i="14" s="1"/>
  <c r="B109" i="14"/>
  <c r="AF108" i="14"/>
  <c r="AE108" i="14"/>
  <c r="AD108" i="14"/>
  <c r="W108" i="14"/>
  <c r="AG108" i="14" s="1"/>
  <c r="K108" i="14"/>
  <c r="B108" i="14"/>
  <c r="BP107" i="14"/>
  <c r="BO107" i="14"/>
  <c r="BN107" i="14"/>
  <c r="BM107" i="14"/>
  <c r="BL107" i="14"/>
  <c r="BK107" i="14"/>
  <c r="BJ107" i="14"/>
  <c r="BI107" i="14"/>
  <c r="BG107" i="14"/>
  <c r="BF107" i="14"/>
  <c r="BE107" i="14"/>
  <c r="AX107" i="14"/>
  <c r="AW107" i="14"/>
  <c r="AV107" i="14"/>
  <c r="AO107" i="14"/>
  <c r="AN107" i="14"/>
  <c r="AM107" i="14"/>
  <c r="AF107" i="14"/>
  <c r="AE107" i="14"/>
  <c r="AD107" i="14"/>
  <c r="W107" i="14"/>
  <c r="BH107" i="14" s="1"/>
  <c r="B107" i="14"/>
  <c r="BP106" i="14"/>
  <c r="BO106" i="14"/>
  <c r="BN106" i="14"/>
  <c r="BM106" i="14"/>
  <c r="BL106" i="14"/>
  <c r="BK106" i="14"/>
  <c r="BJ106" i="14"/>
  <c r="BI106" i="14"/>
  <c r="BH106" i="14"/>
  <c r="BG106" i="14"/>
  <c r="BF106" i="14"/>
  <c r="BE106" i="14"/>
  <c r="BA106" i="14"/>
  <c r="AY106" i="14"/>
  <c r="AX106" i="14"/>
  <c r="AW106" i="14"/>
  <c r="AV106" i="14"/>
  <c r="AR106" i="14"/>
  <c r="AP106" i="14"/>
  <c r="AO106" i="14"/>
  <c r="AN106" i="14"/>
  <c r="AM106" i="14"/>
  <c r="AI106" i="14"/>
  <c r="AG106" i="14"/>
  <c r="AF106" i="14"/>
  <c r="AE106" i="14"/>
  <c r="AD106" i="14"/>
  <c r="Z106" i="14"/>
  <c r="V106" i="14"/>
  <c r="B106" i="14"/>
  <c r="BO105" i="14"/>
  <c r="BM105" i="14"/>
  <c r="BK105" i="14"/>
  <c r="BI105" i="14"/>
  <c r="AF105" i="14"/>
  <c r="AD105" i="14"/>
  <c r="K105" i="14"/>
  <c r="AA105" i="14" s="1"/>
  <c r="BN104" i="14"/>
  <c r="BL104" i="14"/>
  <c r="BJ104" i="14"/>
  <c r="BG104" i="14"/>
  <c r="BB104" i="14"/>
  <c r="AZ104" i="14" s="1"/>
  <c r="BA104" i="14"/>
  <c r="AX104" i="14"/>
  <c r="AW104" i="14"/>
  <c r="AR104" i="14"/>
  <c r="AO104" i="14"/>
  <c r="AN104" i="14"/>
  <c r="AJ104" i="14"/>
  <c r="AI104" i="14"/>
  <c r="AF104" i="14"/>
  <c r="AE104" i="14"/>
  <c r="Z104" i="14"/>
  <c r="V104" i="14"/>
  <c r="K104" i="14"/>
  <c r="AQ104" i="14" s="1"/>
  <c r="B104" i="14"/>
  <c r="BP103" i="14"/>
  <c r="BO103" i="14"/>
  <c r="BM103" i="14"/>
  <c r="BK103" i="14"/>
  <c r="BJ103" i="14"/>
  <c r="BI103" i="14"/>
  <c r="BG103" i="14"/>
  <c r="BF103" i="14"/>
  <c r="BE103" i="14"/>
  <c r="AX103" i="14"/>
  <c r="AV103" i="14"/>
  <c r="AS103" i="14"/>
  <c r="AW103" i="14" s="1"/>
  <c r="AO103" i="14"/>
  <c r="AM103" i="14"/>
  <c r="AJ103" i="14"/>
  <c r="AN103" i="14" s="1"/>
  <c r="AF103" i="14"/>
  <c r="AD103" i="14"/>
  <c r="AA103" i="14"/>
  <c r="AE103" i="14" s="1"/>
  <c r="Z103" i="14"/>
  <c r="V103" i="14"/>
  <c r="AI103" i="14" s="1"/>
  <c r="BA103" i="14" s="1"/>
  <c r="K103" i="14"/>
  <c r="W103" i="14" s="1"/>
  <c r="B103" i="14"/>
  <c r="BP102" i="14"/>
  <c r="BO102" i="14"/>
  <c r="BN102" i="14"/>
  <c r="BM102" i="14"/>
  <c r="BL102" i="14"/>
  <c r="BK102" i="14"/>
  <c r="BJ102" i="14"/>
  <c r="BI102" i="14"/>
  <c r="BG102" i="14"/>
  <c r="BF102" i="14"/>
  <c r="BE102" i="14"/>
  <c r="AX102" i="14"/>
  <c r="AW102" i="14"/>
  <c r="AV102" i="14"/>
  <c r="AO102" i="14"/>
  <c r="AN102" i="14"/>
  <c r="AM102" i="14"/>
  <c r="AF102" i="14"/>
  <c r="AE102" i="14"/>
  <c r="AD102" i="14"/>
  <c r="V102" i="14"/>
  <c r="BA102" i="14" s="1"/>
  <c r="B102" i="14"/>
  <c r="BP101" i="14"/>
  <c r="BO101" i="14"/>
  <c r="BN101" i="14"/>
  <c r="BM101" i="14"/>
  <c r="BL101" i="14"/>
  <c r="BK101" i="14"/>
  <c r="BI101" i="14"/>
  <c r="BG101" i="14"/>
  <c r="BF101" i="14"/>
  <c r="BE101" i="14"/>
  <c r="BA101" i="14"/>
  <c r="AX101" i="14"/>
  <c r="AW101" i="14"/>
  <c r="AV101" i="14"/>
  <c r="AR101" i="14"/>
  <c r="AO101" i="14"/>
  <c r="AN101" i="14"/>
  <c r="AM101" i="14"/>
  <c r="AI101" i="14"/>
  <c r="AF101" i="14"/>
  <c r="AD101" i="14"/>
  <c r="Z101" i="14"/>
  <c r="V101" i="14"/>
  <c r="B101" i="14"/>
  <c r="BO100" i="14"/>
  <c r="BM100" i="14"/>
  <c r="BK100" i="14"/>
  <c r="BI100" i="14"/>
  <c r="W100" i="14"/>
  <c r="AA100" i="14" s="1"/>
  <c r="BJ100" i="14" s="1"/>
  <c r="B100" i="14"/>
  <c r="BP99" i="14"/>
  <c r="BO99" i="14"/>
  <c r="BN99" i="14"/>
  <c r="BM99" i="14"/>
  <c r="BL99" i="14"/>
  <c r="BK99" i="14"/>
  <c r="BJ99" i="14"/>
  <c r="BI99" i="14"/>
  <c r="W99" i="14"/>
  <c r="V99" i="14"/>
  <c r="B99" i="14"/>
  <c r="BP98" i="14"/>
  <c r="BO98" i="14"/>
  <c r="BN98" i="14"/>
  <c r="BM98" i="14"/>
  <c r="BL98" i="14"/>
  <c r="BK98" i="14"/>
  <c r="BJ98" i="14"/>
  <c r="BI98" i="14"/>
  <c r="BG98" i="14"/>
  <c r="BF98" i="14"/>
  <c r="BE98" i="14"/>
  <c r="AX98" i="14"/>
  <c r="AW98" i="14"/>
  <c r="AV98" i="14"/>
  <c r="AO98" i="14"/>
  <c r="AN98" i="14"/>
  <c r="AM98" i="14"/>
  <c r="AF98" i="14"/>
  <c r="AE98" i="14"/>
  <c r="AD98" i="14"/>
  <c r="V98" i="14"/>
  <c r="Z98" i="14" s="1"/>
  <c r="B98" i="14"/>
  <c r="BP97" i="14"/>
  <c r="BO97" i="14"/>
  <c r="BN97" i="14"/>
  <c r="BM97" i="14"/>
  <c r="BK97" i="14"/>
  <c r="BI97" i="14"/>
  <c r="BG97" i="14"/>
  <c r="BF97" i="14"/>
  <c r="BE97" i="14"/>
  <c r="BA97" i="14"/>
  <c r="AY97" i="14"/>
  <c r="AX97" i="14"/>
  <c r="AW97" i="14"/>
  <c r="AV97" i="14"/>
  <c r="AR97" i="14"/>
  <c r="AO97" i="14"/>
  <c r="AM97" i="14"/>
  <c r="AI97" i="14"/>
  <c r="AF97" i="14"/>
  <c r="AD97" i="14"/>
  <c r="Z97" i="14"/>
  <c r="W97" i="14"/>
  <c r="AP97" i="14" s="1"/>
  <c r="V97" i="14"/>
  <c r="B97" i="14"/>
  <c r="BP96" i="14"/>
  <c r="BO96" i="14"/>
  <c r="BN96" i="14"/>
  <c r="BM96" i="14"/>
  <c r="BL96" i="14"/>
  <c r="BK96" i="14"/>
  <c r="BI96" i="14"/>
  <c r="BG96" i="14"/>
  <c r="BF96" i="14"/>
  <c r="BE96" i="14"/>
  <c r="BA96" i="14"/>
  <c r="AX96" i="14"/>
  <c r="AW96" i="14"/>
  <c r="AV96" i="14"/>
  <c r="AR96" i="14"/>
  <c r="AO96" i="14"/>
  <c r="AN96" i="14"/>
  <c r="AM96" i="14"/>
  <c r="AI96" i="14"/>
  <c r="AF96" i="14"/>
  <c r="AD96" i="14"/>
  <c r="Z96" i="14"/>
  <c r="W96" i="14"/>
  <c r="AY96" i="14" s="1"/>
  <c r="V96" i="14"/>
  <c r="B96" i="14"/>
  <c r="BP95" i="14"/>
  <c r="BO95" i="14"/>
  <c r="BN95" i="14"/>
  <c r="BM95" i="14"/>
  <c r="BL95" i="14"/>
  <c r="BK95" i="14"/>
  <c r="BJ95" i="14"/>
  <c r="BI95" i="14"/>
  <c r="BH95" i="14"/>
  <c r="BG95" i="14"/>
  <c r="BF95" i="14"/>
  <c r="BE95" i="14"/>
  <c r="AY95" i="14"/>
  <c r="AX95" i="14"/>
  <c r="AW95" i="14"/>
  <c r="AV95" i="14"/>
  <c r="AP95" i="14"/>
  <c r="AO95" i="14"/>
  <c r="AN95" i="14"/>
  <c r="AM95" i="14"/>
  <c r="AG95" i="14"/>
  <c r="AF95" i="14"/>
  <c r="AE95" i="14"/>
  <c r="AD95" i="14"/>
  <c r="V95" i="14"/>
  <c r="AR95" i="14" s="1"/>
  <c r="B95" i="14"/>
  <c r="BO94" i="14"/>
  <c r="BM94" i="14"/>
  <c r="BK94" i="14"/>
  <c r="BI94" i="14"/>
  <c r="BG94" i="14"/>
  <c r="BE94" i="14"/>
  <c r="BA94" i="14"/>
  <c r="AX94" i="14"/>
  <c r="AV94" i="14"/>
  <c r="AR94" i="14"/>
  <c r="AO94" i="14"/>
  <c r="AM94" i="14"/>
  <c r="AI94" i="14"/>
  <c r="AF94" i="14"/>
  <c r="AD94" i="14"/>
  <c r="Z94" i="14"/>
  <c r="W94" i="14"/>
  <c r="BH94" i="14" s="1"/>
  <c r="V94" i="14"/>
  <c r="B94" i="14"/>
  <c r="BP93" i="14"/>
  <c r="BO93" i="14"/>
  <c r="BN93" i="14"/>
  <c r="BM93" i="14"/>
  <c r="BL93" i="14"/>
  <c r="BK93" i="14"/>
  <c r="BJ93" i="14"/>
  <c r="BI93" i="14"/>
  <c r="BH93" i="14"/>
  <c r="BG93" i="14"/>
  <c r="BF93" i="14"/>
  <c r="BE93" i="14"/>
  <c r="BA93" i="14"/>
  <c r="AY93" i="14"/>
  <c r="AX93" i="14"/>
  <c r="AW93" i="14"/>
  <c r="AV93" i="14"/>
  <c r="AR93" i="14"/>
  <c r="AP93" i="14"/>
  <c r="AO93" i="14"/>
  <c r="AN93" i="14"/>
  <c r="AM93" i="14"/>
  <c r="AI93" i="14"/>
  <c r="AG93" i="14"/>
  <c r="AF93" i="14"/>
  <c r="AE93" i="14"/>
  <c r="AD93" i="14"/>
  <c r="Z93" i="14"/>
  <c r="V93" i="14"/>
  <c r="B93" i="14"/>
  <c r="BP92" i="14"/>
  <c r="BO92" i="14"/>
  <c r="BN92" i="14"/>
  <c r="BM92" i="14"/>
  <c r="BL92" i="14"/>
  <c r="BK92" i="14"/>
  <c r="BJ92" i="14"/>
  <c r="BI92" i="14"/>
  <c r="BH92" i="14"/>
  <c r="BG92" i="14"/>
  <c r="BF92" i="14"/>
  <c r="BE92" i="14"/>
  <c r="BA92" i="14"/>
  <c r="AY92" i="14"/>
  <c r="AX92" i="14"/>
  <c r="AW92" i="14"/>
  <c r="AV92" i="14"/>
  <c r="AR92" i="14"/>
  <c r="AP92" i="14"/>
  <c r="AO92" i="14"/>
  <c r="AN92" i="14"/>
  <c r="AM92" i="14"/>
  <c r="AI92" i="14"/>
  <c r="AG92" i="14"/>
  <c r="AF92" i="14"/>
  <c r="AE92" i="14"/>
  <c r="AD92" i="14"/>
  <c r="Z92" i="14"/>
  <c r="V92" i="14"/>
  <c r="B92" i="14"/>
  <c r="BP91" i="14"/>
  <c r="BO91" i="14"/>
  <c r="BN91" i="14"/>
  <c r="BM91" i="14"/>
  <c r="BL91" i="14"/>
  <c r="BK91" i="14"/>
  <c r="BJ91" i="14"/>
  <c r="BI91" i="14"/>
  <c r="BH91" i="14"/>
  <c r="BG91" i="14"/>
  <c r="BF91" i="14"/>
  <c r="BE91" i="14"/>
  <c r="BA91" i="14"/>
  <c r="AY91" i="14"/>
  <c r="AX91" i="14"/>
  <c r="AW91" i="14"/>
  <c r="AV91" i="14"/>
  <c r="AR91" i="14"/>
  <c r="AP91" i="14"/>
  <c r="AO91" i="14"/>
  <c r="AN91" i="14"/>
  <c r="AM91" i="14"/>
  <c r="AI91" i="14"/>
  <c r="AG91" i="14"/>
  <c r="AF91" i="14"/>
  <c r="AE91" i="14"/>
  <c r="AD91" i="14"/>
  <c r="Z91" i="14"/>
  <c r="V91" i="14"/>
  <c r="B91" i="14"/>
  <c r="BP90" i="14"/>
  <c r="BO90" i="14"/>
  <c r="BN90" i="14"/>
  <c r="BM90" i="14"/>
  <c r="BL90" i="14"/>
  <c r="BK90" i="14"/>
  <c r="BJ90" i="14"/>
  <c r="BI90" i="14"/>
  <c r="BH90" i="14"/>
  <c r="BG90" i="14"/>
  <c r="BF90" i="14"/>
  <c r="BE90" i="14"/>
  <c r="BA90" i="14"/>
  <c r="AY90" i="14"/>
  <c r="AX90" i="14"/>
  <c r="AW90" i="14"/>
  <c r="AV90" i="14"/>
  <c r="AR90" i="14"/>
  <c r="AP90" i="14"/>
  <c r="AO90" i="14"/>
  <c r="AN90" i="14"/>
  <c r="AM90" i="14"/>
  <c r="AI90" i="14"/>
  <c r="AG90" i="14"/>
  <c r="AF90" i="14"/>
  <c r="AE90" i="14"/>
  <c r="AD90" i="14"/>
  <c r="Z90" i="14"/>
  <c r="V90" i="14"/>
  <c r="L90" i="14"/>
  <c r="B90" i="14"/>
  <c r="BP89" i="14"/>
  <c r="BO89" i="14"/>
  <c r="BN89" i="14"/>
  <c r="BM89" i="14"/>
  <c r="BL89" i="14"/>
  <c r="BK89" i="14"/>
  <c r="BJ89" i="14"/>
  <c r="BI89" i="14"/>
  <c r="BG89" i="14"/>
  <c r="BF89" i="14"/>
  <c r="BE89" i="14"/>
  <c r="BA89" i="14"/>
  <c r="AX89" i="14"/>
  <c r="AW89" i="14"/>
  <c r="AV89" i="14"/>
  <c r="AR89" i="14"/>
  <c r="AO89" i="14"/>
  <c r="AN89" i="14"/>
  <c r="AM89" i="14"/>
  <c r="AI89" i="14"/>
  <c r="AF89" i="14"/>
  <c r="AE89" i="14"/>
  <c r="AD89" i="14"/>
  <c r="Z89" i="14"/>
  <c r="W89" i="14"/>
  <c r="AG89" i="14" s="1"/>
  <c r="V89" i="14"/>
  <c r="B89" i="14"/>
  <c r="BP88" i="14"/>
  <c r="BO88" i="14"/>
  <c r="BN88" i="14"/>
  <c r="BM88" i="14"/>
  <c r="BL88" i="14"/>
  <c r="BK88" i="14"/>
  <c r="BJ88" i="14"/>
  <c r="BI88" i="14"/>
  <c r="BH88" i="14"/>
  <c r="BG88" i="14"/>
  <c r="BF88" i="14"/>
  <c r="BE88" i="14"/>
  <c r="BA88" i="14"/>
  <c r="AY88" i="14"/>
  <c r="AX88" i="14"/>
  <c r="AW88" i="14"/>
  <c r="AV88" i="14"/>
  <c r="AR88" i="14"/>
  <c r="AP88" i="14"/>
  <c r="AO88" i="14"/>
  <c r="AN88" i="14"/>
  <c r="AM88" i="14"/>
  <c r="AI88" i="14"/>
  <c r="AG88" i="14"/>
  <c r="AF88" i="14"/>
  <c r="AE88" i="14"/>
  <c r="AD88" i="14"/>
  <c r="Z88" i="14"/>
  <c r="V88" i="14"/>
  <c r="B88" i="14"/>
  <c r="BP87" i="14"/>
  <c r="BO87" i="14"/>
  <c r="BN87" i="14"/>
  <c r="BM87" i="14"/>
  <c r="BL87" i="14"/>
  <c r="BK87" i="14"/>
  <c r="BJ87" i="14"/>
  <c r="BI87" i="14"/>
  <c r="BH87" i="14"/>
  <c r="BG87" i="14"/>
  <c r="BF87" i="14"/>
  <c r="BE87" i="14"/>
  <c r="BA87" i="14"/>
  <c r="AY87" i="14"/>
  <c r="AX87" i="14"/>
  <c r="AW87" i="14"/>
  <c r="AV87" i="14"/>
  <c r="AR87" i="14"/>
  <c r="AP87" i="14"/>
  <c r="AO87" i="14"/>
  <c r="AN87" i="14"/>
  <c r="AM87" i="14"/>
  <c r="AI87" i="14"/>
  <c r="AG87" i="14"/>
  <c r="AF87" i="14"/>
  <c r="AE87" i="14"/>
  <c r="AD87" i="14"/>
  <c r="Z87" i="14"/>
  <c r="V87" i="14"/>
  <c r="B87" i="14"/>
  <c r="BH86" i="14"/>
  <c r="BG86" i="14"/>
  <c r="BF86" i="14"/>
  <c r="BE86" i="14"/>
  <c r="BA86" i="14"/>
  <c r="AY86" i="14"/>
  <c r="AX86" i="14"/>
  <c r="AW86" i="14"/>
  <c r="AV86" i="14"/>
  <c r="AR86" i="14"/>
  <c r="AP86" i="14"/>
  <c r="AO86" i="14"/>
  <c r="AN86" i="14"/>
  <c r="AM86" i="14"/>
  <c r="AI86" i="14"/>
  <c r="AG86" i="14"/>
  <c r="AF86" i="14"/>
  <c r="AD86" i="14"/>
  <c r="AA86" i="14"/>
  <c r="AE86" i="14" s="1"/>
  <c r="Z86" i="14"/>
  <c r="V86" i="14"/>
  <c r="B86" i="14"/>
  <c r="BP85" i="14"/>
  <c r="BO85" i="14"/>
  <c r="BN85" i="14"/>
  <c r="BM85" i="14"/>
  <c r="BL85" i="14"/>
  <c r="BK85" i="14"/>
  <c r="BI85" i="14"/>
  <c r="BH85" i="14"/>
  <c r="BG85" i="14"/>
  <c r="BF85" i="14"/>
  <c r="BE85" i="14"/>
  <c r="BA85" i="14"/>
  <c r="AY85" i="14"/>
  <c r="AX85" i="14"/>
  <c r="AW85" i="14"/>
  <c r="AV85" i="14"/>
  <c r="AR85" i="14"/>
  <c r="AP85" i="14"/>
  <c r="AO85" i="14"/>
  <c r="AN85" i="14"/>
  <c r="AM85" i="14"/>
  <c r="AI85" i="14"/>
  <c r="AG85" i="14"/>
  <c r="AF85" i="14"/>
  <c r="AD85" i="14"/>
  <c r="AA85" i="14"/>
  <c r="BJ85" i="14" s="1"/>
  <c r="Z85" i="14"/>
  <c r="V85" i="14"/>
  <c r="B85" i="14"/>
  <c r="BP84" i="14"/>
  <c r="BO84" i="14"/>
  <c r="BN84" i="14"/>
  <c r="BM84" i="14"/>
  <c r="BL84" i="14"/>
  <c r="BK84" i="14"/>
  <c r="BI84" i="14"/>
  <c r="BH84" i="14"/>
  <c r="BG84" i="14"/>
  <c r="BF84" i="14"/>
  <c r="BE84" i="14"/>
  <c r="AY84" i="14"/>
  <c r="AX84" i="14"/>
  <c r="AW84" i="14"/>
  <c r="AV84" i="14"/>
  <c r="AP84" i="14"/>
  <c r="AO84" i="14"/>
  <c r="AN84" i="14"/>
  <c r="AM84" i="14"/>
  <c r="AG84" i="14"/>
  <c r="AF84" i="14"/>
  <c r="AD84" i="14"/>
  <c r="AA84" i="14"/>
  <c r="BJ84" i="14" s="1"/>
  <c r="B84" i="14"/>
  <c r="BP83" i="14"/>
  <c r="BO83" i="14"/>
  <c r="BN83" i="14"/>
  <c r="BM83" i="14"/>
  <c r="BL83" i="14"/>
  <c r="BK83" i="14"/>
  <c r="BI83" i="14"/>
  <c r="BH83" i="14"/>
  <c r="BG83" i="14"/>
  <c r="BF83" i="14"/>
  <c r="BE83" i="14"/>
  <c r="BA83" i="14"/>
  <c r="AY83" i="14"/>
  <c r="AX83" i="14"/>
  <c r="AW83" i="14"/>
  <c r="AV83" i="14"/>
  <c r="AR83" i="14"/>
  <c r="AP83" i="14"/>
  <c r="AO83" i="14"/>
  <c r="AN83" i="14"/>
  <c r="AM83" i="14"/>
  <c r="AI83" i="14"/>
  <c r="AG83" i="14"/>
  <c r="AF83" i="14"/>
  <c r="AD83" i="14"/>
  <c r="AA83" i="14"/>
  <c r="AE83" i="14" s="1"/>
  <c r="Z83" i="14"/>
  <c r="V83" i="14"/>
  <c r="AI84" i="14" s="1"/>
  <c r="J83" i="14"/>
  <c r="V84" i="14" s="1"/>
  <c r="B83" i="14"/>
  <c r="BP82" i="14"/>
  <c r="BO82" i="14"/>
  <c r="BN82" i="14"/>
  <c r="BM82" i="14"/>
  <c r="BL82" i="14"/>
  <c r="BK82" i="14"/>
  <c r="BI82" i="14"/>
  <c r="BH82" i="14"/>
  <c r="BG82" i="14"/>
  <c r="BF82" i="14"/>
  <c r="BE82" i="14"/>
  <c r="BA82" i="14"/>
  <c r="AY82" i="14"/>
  <c r="AX82" i="14"/>
  <c r="AW82" i="14"/>
  <c r="AV82" i="14"/>
  <c r="AR82" i="14"/>
  <c r="AP82" i="14"/>
  <c r="AO82" i="14"/>
  <c r="AN82" i="14"/>
  <c r="AM82" i="14"/>
  <c r="AI82" i="14"/>
  <c r="AG82" i="14"/>
  <c r="AF82" i="14"/>
  <c r="AD82" i="14"/>
  <c r="AA82" i="14"/>
  <c r="AE82" i="14" s="1"/>
  <c r="Z82" i="14"/>
  <c r="V82" i="14"/>
  <c r="B82" i="14"/>
  <c r="BP81" i="14"/>
  <c r="BN81" i="14"/>
  <c r="BL81" i="14"/>
  <c r="BH81" i="14"/>
  <c r="BG81" i="14"/>
  <c r="BF81" i="14"/>
  <c r="BA81" i="14"/>
  <c r="AZ81" i="14"/>
  <c r="BO81" i="14" s="1"/>
  <c r="AY81" i="14"/>
  <c r="AX81" i="14"/>
  <c r="AW81" i="14"/>
  <c r="AR81" i="14"/>
  <c r="AQ81" i="14"/>
  <c r="AV81" i="14" s="1"/>
  <c r="AP81" i="14"/>
  <c r="AO81" i="14"/>
  <c r="AN81" i="14"/>
  <c r="AI81" i="14"/>
  <c r="AH81" i="14"/>
  <c r="BK81" i="14" s="1"/>
  <c r="AG81" i="14"/>
  <c r="AF81" i="14"/>
  <c r="AA81" i="14"/>
  <c r="Y81" i="14" s="1"/>
  <c r="Z81" i="14"/>
  <c r="V81" i="14"/>
  <c r="B81" i="14"/>
  <c r="BP80" i="14"/>
  <c r="BO80" i="14"/>
  <c r="BN80" i="14"/>
  <c r="BM80" i="14"/>
  <c r="BL80" i="14"/>
  <c r="BK80" i="14"/>
  <c r="BJ80" i="14"/>
  <c r="BI80" i="14"/>
  <c r="BH80" i="14"/>
  <c r="BG80" i="14"/>
  <c r="BF80" i="14"/>
  <c r="BE80" i="14"/>
  <c r="BA80" i="14"/>
  <c r="AY80" i="14"/>
  <c r="AX80" i="14"/>
  <c r="AW80" i="14"/>
  <c r="AV80" i="14"/>
  <c r="AR80" i="14"/>
  <c r="AP80" i="14"/>
  <c r="AO80" i="14"/>
  <c r="AN80" i="14"/>
  <c r="AM80" i="14"/>
  <c r="AI80" i="14"/>
  <c r="AG80" i="14"/>
  <c r="AF80" i="14"/>
  <c r="AE80" i="14"/>
  <c r="AD80" i="14"/>
  <c r="Z80" i="14"/>
  <c r="V80" i="14"/>
  <c r="B80" i="14"/>
  <c r="BP79" i="14"/>
  <c r="BN79" i="14"/>
  <c r="BL79" i="14"/>
  <c r="BI79" i="14"/>
  <c r="BH79" i="14"/>
  <c r="BG79" i="14"/>
  <c r="BF79" i="14"/>
  <c r="BA79" i="14"/>
  <c r="AZ79" i="14"/>
  <c r="BO79" i="14" s="1"/>
  <c r="AY79" i="14"/>
  <c r="AX79" i="14"/>
  <c r="AW79" i="14"/>
  <c r="AR79" i="14"/>
  <c r="AQ79" i="14"/>
  <c r="AV79" i="14" s="1"/>
  <c r="AP79" i="14"/>
  <c r="AO79" i="14"/>
  <c r="AN79" i="14"/>
  <c r="AI79" i="14"/>
  <c r="AH79" i="14"/>
  <c r="BK79" i="14" s="1"/>
  <c r="AG79" i="14"/>
  <c r="AF79" i="14"/>
  <c r="AD79" i="14"/>
  <c r="AA79" i="14"/>
  <c r="BJ79" i="14" s="1"/>
  <c r="Z79" i="14"/>
  <c r="V79" i="14"/>
  <c r="B79" i="14"/>
  <c r="BP78" i="14"/>
  <c r="BN78" i="14"/>
  <c r="BL78" i="14"/>
  <c r="BJ78" i="14"/>
  <c r="BH78" i="14"/>
  <c r="BG78" i="14"/>
  <c r="BF78" i="14"/>
  <c r="BA78" i="14"/>
  <c r="AZ78" i="14"/>
  <c r="BO78" i="14" s="1"/>
  <c r="AY78" i="14"/>
  <c r="AX78" i="14"/>
  <c r="AW78" i="14"/>
  <c r="AR78" i="14"/>
  <c r="AQ78" i="14"/>
  <c r="BM78" i="14" s="1"/>
  <c r="AP78" i="14"/>
  <c r="AO78" i="14"/>
  <c r="AN78" i="14"/>
  <c r="AI78" i="14"/>
  <c r="AH78" i="14"/>
  <c r="BK78" i="14" s="1"/>
  <c r="AG78" i="14"/>
  <c r="AF78" i="14"/>
  <c r="AE78" i="14"/>
  <c r="Z78" i="14"/>
  <c r="Y78" i="14"/>
  <c r="BI78" i="14" s="1"/>
  <c r="V78" i="14"/>
  <c r="K78" i="14"/>
  <c r="B78" i="14"/>
  <c r="BP77" i="14"/>
  <c r="BO77" i="14"/>
  <c r="BN77" i="14"/>
  <c r="BM77" i="14"/>
  <c r="BL77" i="14"/>
  <c r="BK77" i="14"/>
  <c r="BJ77" i="14"/>
  <c r="BI77" i="14"/>
  <c r="BH77" i="14"/>
  <c r="BG77" i="14"/>
  <c r="BF77" i="14"/>
  <c r="BE77" i="14"/>
  <c r="AY77" i="14"/>
  <c r="AX77" i="14"/>
  <c r="AW77" i="14"/>
  <c r="AV77" i="14"/>
  <c r="AP77" i="14"/>
  <c r="AO77" i="14"/>
  <c r="AN77" i="14"/>
  <c r="AM77" i="14"/>
  <c r="AG77" i="14"/>
  <c r="AF77" i="14"/>
  <c r="AE77" i="14"/>
  <c r="AD77" i="14"/>
  <c r="Z77" i="14"/>
  <c r="V77" i="14"/>
  <c r="B77" i="14"/>
  <c r="BP76" i="14"/>
  <c r="BO76" i="14"/>
  <c r="BN76" i="14"/>
  <c r="BM76" i="14"/>
  <c r="BL76" i="14"/>
  <c r="BK76" i="14"/>
  <c r="BJ76" i="14"/>
  <c r="BI76" i="14"/>
  <c r="BH76" i="14"/>
  <c r="BG76" i="14"/>
  <c r="BF76" i="14"/>
  <c r="BE76" i="14"/>
  <c r="BA76" i="14"/>
  <c r="AY76" i="14"/>
  <c r="AX76" i="14"/>
  <c r="AW76" i="14"/>
  <c r="AV76" i="14"/>
  <c r="AR76" i="14"/>
  <c r="AP76" i="14"/>
  <c r="AO76" i="14"/>
  <c r="AN76" i="14"/>
  <c r="AM76" i="14"/>
  <c r="AI76" i="14"/>
  <c r="AG76" i="14"/>
  <c r="AF76" i="14"/>
  <c r="AE76" i="14"/>
  <c r="AD76" i="14"/>
  <c r="Z76" i="14"/>
  <c r="V76" i="14"/>
  <c r="BA77" i="14" s="1"/>
  <c r="B76" i="14"/>
  <c r="BP75" i="14"/>
  <c r="BO75" i="14"/>
  <c r="BN75" i="14"/>
  <c r="BM75" i="14"/>
  <c r="BL75" i="14"/>
  <c r="BK75" i="14"/>
  <c r="BJ75" i="14"/>
  <c r="BI75" i="14"/>
  <c r="BH75" i="14"/>
  <c r="BG75" i="14"/>
  <c r="BF75" i="14"/>
  <c r="BE75" i="14"/>
  <c r="BA75" i="14"/>
  <c r="AY75" i="14"/>
  <c r="AX75" i="14"/>
  <c r="AW75" i="14"/>
  <c r="AV75" i="14"/>
  <c r="AR75" i="14"/>
  <c r="AP75" i="14"/>
  <c r="AO75" i="14"/>
  <c r="AN75" i="14"/>
  <c r="AM75" i="14"/>
  <c r="AI75" i="14"/>
  <c r="AG75" i="14"/>
  <c r="AF75" i="14"/>
  <c r="AE75" i="14"/>
  <c r="AD75" i="14"/>
  <c r="Z75" i="14"/>
  <c r="V75" i="14"/>
  <c r="B75" i="14"/>
  <c r="BP74" i="14"/>
  <c r="BO74" i="14"/>
  <c r="BN74" i="14"/>
  <c r="BM74" i="14"/>
  <c r="BL74" i="14"/>
  <c r="BK74" i="14"/>
  <c r="BJ74" i="14"/>
  <c r="BI74" i="14"/>
  <c r="BH74" i="14"/>
  <c r="BG74" i="14"/>
  <c r="BF74" i="14"/>
  <c r="BE74" i="14"/>
  <c r="BA74" i="14"/>
  <c r="AY74" i="14"/>
  <c r="AX74" i="14"/>
  <c r="AW74" i="14"/>
  <c r="AV74" i="14"/>
  <c r="AR74" i="14"/>
  <c r="AP74" i="14"/>
  <c r="AO74" i="14"/>
  <c r="AN74" i="14"/>
  <c r="AM74" i="14"/>
  <c r="AI74" i="14"/>
  <c r="AG74" i="14"/>
  <c r="AF74" i="14"/>
  <c r="AE74" i="14"/>
  <c r="AD74" i="14"/>
  <c r="Z74" i="14"/>
  <c r="V74" i="14"/>
  <c r="B74" i="14"/>
  <c r="BP73" i="14"/>
  <c r="BO73" i="14"/>
  <c r="BN73" i="14"/>
  <c r="BM73" i="14"/>
  <c r="BL73" i="14"/>
  <c r="BK73" i="14"/>
  <c r="BJ73" i="14"/>
  <c r="BI73" i="14"/>
  <c r="BH73" i="14"/>
  <c r="BG73" i="14"/>
  <c r="BF73" i="14"/>
  <c r="BE73" i="14"/>
  <c r="BA73" i="14"/>
  <c r="AY73" i="14"/>
  <c r="AX73" i="14"/>
  <c r="AW73" i="14"/>
  <c r="AV73" i="14"/>
  <c r="AR73" i="14"/>
  <c r="AP73" i="14"/>
  <c r="AO73" i="14"/>
  <c r="AN73" i="14"/>
  <c r="AM73" i="14"/>
  <c r="AI73" i="14"/>
  <c r="AG73" i="14"/>
  <c r="AF73" i="14"/>
  <c r="AE73" i="14"/>
  <c r="AD73" i="14"/>
  <c r="Z73" i="14"/>
  <c r="V73" i="14"/>
  <c r="B73" i="14"/>
  <c r="BP72" i="14"/>
  <c r="BO72" i="14"/>
  <c r="BN72" i="14"/>
  <c r="BM72" i="14"/>
  <c r="BL72" i="14"/>
  <c r="BK72" i="14"/>
  <c r="BI72" i="14"/>
  <c r="BG72" i="14"/>
  <c r="BF72" i="14"/>
  <c r="BE72" i="14"/>
  <c r="BA72" i="14"/>
  <c r="AX72" i="14"/>
  <c r="AW72" i="14"/>
  <c r="AV72" i="14"/>
  <c r="AR72" i="14"/>
  <c r="AO72" i="14"/>
  <c r="AN72" i="14"/>
  <c r="AM72" i="14"/>
  <c r="AI72" i="14"/>
  <c r="AF72" i="14"/>
  <c r="AD72" i="14"/>
  <c r="Z72" i="14"/>
  <c r="W72" i="14"/>
  <c r="AY72" i="14" s="1"/>
  <c r="V72" i="14"/>
  <c r="K72" i="14"/>
  <c r="B72" i="14"/>
  <c r="BP71" i="14"/>
  <c r="BO71" i="14"/>
  <c r="BN71" i="14"/>
  <c r="BM71" i="14"/>
  <c r="BL71" i="14"/>
  <c r="BK71" i="14"/>
  <c r="BI71" i="14"/>
  <c r="BG71" i="14"/>
  <c r="BF71" i="14"/>
  <c r="BE71" i="14"/>
  <c r="BA71" i="14"/>
  <c r="AX71" i="14"/>
  <c r="AW71" i="14"/>
  <c r="AV71" i="14"/>
  <c r="AR71" i="14"/>
  <c r="AO71" i="14"/>
  <c r="AN71" i="14"/>
  <c r="AM71" i="14"/>
  <c r="AI71" i="14"/>
  <c r="AF71" i="14"/>
  <c r="AD71" i="14"/>
  <c r="Z71" i="14"/>
  <c r="W71" i="14"/>
  <c r="AA71" i="14" s="1"/>
  <c r="V71" i="14"/>
  <c r="B71" i="14"/>
  <c r="BP70" i="14"/>
  <c r="BO70" i="14"/>
  <c r="BN70" i="14"/>
  <c r="BM70" i="14"/>
  <c r="BL70" i="14"/>
  <c r="BK70" i="14"/>
  <c r="BJ70" i="14"/>
  <c r="BI70" i="14"/>
  <c r="BH70" i="14"/>
  <c r="BG70" i="14"/>
  <c r="BF70" i="14"/>
  <c r="BE70" i="14"/>
  <c r="BA70" i="14"/>
  <c r="AY70" i="14"/>
  <c r="AX70" i="14"/>
  <c r="AW70" i="14"/>
  <c r="AV70" i="14"/>
  <c r="AR70" i="14"/>
  <c r="AP70" i="14"/>
  <c r="AO70" i="14"/>
  <c r="AN70" i="14"/>
  <c r="AM70" i="14"/>
  <c r="AI70" i="14"/>
  <c r="AG70" i="14"/>
  <c r="AF70" i="14"/>
  <c r="AE70" i="14"/>
  <c r="AD70" i="14"/>
  <c r="Z70" i="14"/>
  <c r="V70" i="14"/>
  <c r="B70" i="14"/>
  <c r="BP69" i="14"/>
  <c r="BO69" i="14"/>
  <c r="BN69" i="14"/>
  <c r="BM69" i="14"/>
  <c r="BL69" i="14"/>
  <c r="BK69" i="14"/>
  <c r="BJ69" i="14"/>
  <c r="BI69" i="14"/>
  <c r="BH69" i="14"/>
  <c r="BG69" i="14"/>
  <c r="BF69" i="14"/>
  <c r="BE69" i="14"/>
  <c r="BA69" i="14"/>
  <c r="AY69" i="14"/>
  <c r="AX69" i="14"/>
  <c r="AW69" i="14"/>
  <c r="AV69" i="14"/>
  <c r="AR69" i="14"/>
  <c r="AP69" i="14"/>
  <c r="AO69" i="14"/>
  <c r="AN69" i="14"/>
  <c r="AM69" i="14"/>
  <c r="AI69" i="14"/>
  <c r="AG69" i="14"/>
  <c r="AF69" i="14"/>
  <c r="AE69" i="14"/>
  <c r="AD69" i="14"/>
  <c r="Z69" i="14"/>
  <c r="V69" i="14"/>
  <c r="B69" i="14"/>
  <c r="BP68" i="14"/>
  <c r="BO68" i="14"/>
  <c r="BN68" i="14"/>
  <c r="BM68" i="14"/>
  <c r="BL68" i="14"/>
  <c r="BK68" i="14"/>
  <c r="BJ68" i="14"/>
  <c r="BI68" i="14"/>
  <c r="BG68" i="14"/>
  <c r="BF68" i="14"/>
  <c r="BE68" i="14"/>
  <c r="BA68" i="14"/>
  <c r="AX68" i="14"/>
  <c r="AW68" i="14"/>
  <c r="AV68" i="14"/>
  <c r="AR68" i="14"/>
  <c r="AO68" i="14"/>
  <c r="AN68" i="14"/>
  <c r="AM68" i="14"/>
  <c r="AI68" i="14"/>
  <c r="AF68" i="14"/>
  <c r="AE68" i="14"/>
  <c r="AD68" i="14"/>
  <c r="Z68" i="14"/>
  <c r="W68" i="14"/>
  <c r="AG68" i="14" s="1"/>
  <c r="V68" i="14"/>
  <c r="B68" i="14"/>
  <c r="BP67" i="14"/>
  <c r="BO67" i="14"/>
  <c r="BN67" i="14"/>
  <c r="BM67" i="14"/>
  <c r="BL67" i="14"/>
  <c r="BK67" i="14"/>
  <c r="BI67" i="14"/>
  <c r="BG67" i="14"/>
  <c r="BF67" i="14"/>
  <c r="BE67" i="14"/>
  <c r="BA67" i="14"/>
  <c r="AX67" i="14"/>
  <c r="AW67" i="14"/>
  <c r="AV67" i="14"/>
  <c r="AR67" i="14"/>
  <c r="AO67" i="14"/>
  <c r="AN67" i="14"/>
  <c r="AM67" i="14"/>
  <c r="AI67" i="14"/>
  <c r="AF67" i="14"/>
  <c r="AD67" i="14"/>
  <c r="Z67" i="14"/>
  <c r="W67" i="14"/>
  <c r="BH67" i="14" s="1"/>
  <c r="V67" i="14"/>
  <c r="B67" i="14"/>
  <c r="BP66" i="14"/>
  <c r="BO66" i="14"/>
  <c r="BN66" i="14"/>
  <c r="BM66" i="14"/>
  <c r="BL66" i="14"/>
  <c r="BK66" i="14"/>
  <c r="BI66" i="14"/>
  <c r="BG66" i="14"/>
  <c r="BF66" i="14"/>
  <c r="BE66" i="14"/>
  <c r="BA66" i="14"/>
  <c r="AX66" i="14"/>
  <c r="AW66" i="14"/>
  <c r="AV66" i="14"/>
  <c r="AR66" i="14"/>
  <c r="AO66" i="14"/>
  <c r="AN66" i="14"/>
  <c r="AM66" i="14"/>
  <c r="AI66" i="14"/>
  <c r="AF66" i="14"/>
  <c r="AD66" i="14"/>
  <c r="Z66" i="14"/>
  <c r="V66" i="14"/>
  <c r="K66" i="14"/>
  <c r="W66" i="14" s="1"/>
  <c r="B66" i="14"/>
  <c r="BP65" i="14"/>
  <c r="BO65" i="14"/>
  <c r="BN65" i="14"/>
  <c r="BM65" i="14"/>
  <c r="BL65" i="14"/>
  <c r="BK65" i="14"/>
  <c r="BJ65" i="14"/>
  <c r="BI65" i="14"/>
  <c r="BH65" i="14"/>
  <c r="BG65" i="14"/>
  <c r="BF65" i="14"/>
  <c r="BE65" i="14"/>
  <c r="BA65" i="14"/>
  <c r="AY65" i="14"/>
  <c r="AX65" i="14"/>
  <c r="AW65" i="14"/>
  <c r="AV65" i="14"/>
  <c r="AR65" i="14"/>
  <c r="AP65" i="14"/>
  <c r="AO65" i="14"/>
  <c r="AN65" i="14"/>
  <c r="AM65" i="14"/>
  <c r="AI65" i="14"/>
  <c r="AG65" i="14"/>
  <c r="AF65" i="14"/>
  <c r="AE65" i="14"/>
  <c r="AD65" i="14"/>
  <c r="Z65" i="14"/>
  <c r="V65" i="14"/>
  <c r="B65" i="14"/>
  <c r="BP64" i="14"/>
  <c r="BO64" i="14"/>
  <c r="BN64" i="14"/>
  <c r="BM64" i="14"/>
  <c r="BL64" i="14"/>
  <c r="BK64" i="14"/>
  <c r="BJ64" i="14"/>
  <c r="BI64" i="14"/>
  <c r="BH64" i="14"/>
  <c r="BG64" i="14"/>
  <c r="BF64" i="14"/>
  <c r="BE64" i="14"/>
  <c r="BA64" i="14"/>
  <c r="AY64" i="14"/>
  <c r="AX64" i="14"/>
  <c r="AW64" i="14"/>
  <c r="AV64" i="14"/>
  <c r="AR64" i="14"/>
  <c r="AP64" i="14"/>
  <c r="AO64" i="14"/>
  <c r="AN64" i="14"/>
  <c r="AM64" i="14"/>
  <c r="AI64" i="14"/>
  <c r="AG64" i="14"/>
  <c r="AF64" i="14"/>
  <c r="AE64" i="14"/>
  <c r="AD64" i="14"/>
  <c r="Z64" i="14"/>
  <c r="V64" i="14"/>
  <c r="B64" i="14"/>
  <c r="BP63" i="14"/>
  <c r="BO63" i="14"/>
  <c r="BN63" i="14"/>
  <c r="BM63" i="14"/>
  <c r="BL63" i="14"/>
  <c r="BK63" i="14"/>
  <c r="BJ63" i="14"/>
  <c r="BI63" i="14"/>
  <c r="BH63" i="14"/>
  <c r="BG63" i="14"/>
  <c r="BF63" i="14"/>
  <c r="BE63" i="14"/>
  <c r="BA63" i="14"/>
  <c r="AY63" i="14"/>
  <c r="AX63" i="14"/>
  <c r="AW63" i="14"/>
  <c r="AV63" i="14"/>
  <c r="AR63" i="14"/>
  <c r="AP63" i="14"/>
  <c r="AO63" i="14"/>
  <c r="AN63" i="14"/>
  <c r="AM63" i="14"/>
  <c r="AI63" i="14"/>
  <c r="AG63" i="14"/>
  <c r="AF63" i="14"/>
  <c r="AE63" i="14"/>
  <c r="AD63" i="14"/>
  <c r="Z63" i="14"/>
  <c r="V63" i="14"/>
  <c r="B63" i="14"/>
  <c r="BP62" i="14"/>
  <c r="BO62" i="14"/>
  <c r="BN62" i="14"/>
  <c r="BM62" i="14"/>
  <c r="BL62" i="14"/>
  <c r="BK62" i="14"/>
  <c r="BJ62" i="14"/>
  <c r="BI62" i="14"/>
  <c r="BG62" i="14"/>
  <c r="BF62" i="14"/>
  <c r="BE62" i="14"/>
  <c r="BA62" i="14"/>
  <c r="AX62" i="14"/>
  <c r="AW62" i="14"/>
  <c r="AV62" i="14"/>
  <c r="AR62" i="14"/>
  <c r="AO62" i="14"/>
  <c r="AN62" i="14"/>
  <c r="AM62" i="14"/>
  <c r="AI62" i="14"/>
  <c r="AF62" i="14"/>
  <c r="AE62" i="14"/>
  <c r="AD62" i="14"/>
  <c r="Z62" i="14"/>
  <c r="W62" i="14"/>
  <c r="AY62" i="14" s="1"/>
  <c r="V62" i="14"/>
  <c r="B62" i="14"/>
  <c r="BP61" i="14"/>
  <c r="BO61" i="14"/>
  <c r="BN61" i="14"/>
  <c r="BM61" i="14"/>
  <c r="BL61" i="14"/>
  <c r="BK61" i="14"/>
  <c r="BJ61" i="14"/>
  <c r="BI61" i="14"/>
  <c r="BH61" i="14"/>
  <c r="BG61" i="14"/>
  <c r="BF61" i="14"/>
  <c r="BE61" i="14"/>
  <c r="BA61" i="14"/>
  <c r="AY61" i="14"/>
  <c r="AX61" i="14"/>
  <c r="AW61" i="14"/>
  <c r="AV61" i="14"/>
  <c r="AR61" i="14"/>
  <c r="AP61" i="14"/>
  <c r="AO61" i="14"/>
  <c r="AN61" i="14"/>
  <c r="AM61" i="14"/>
  <c r="AI61" i="14"/>
  <c r="AG61" i="14"/>
  <c r="AF61" i="14"/>
  <c r="AE61" i="14"/>
  <c r="AD61" i="14"/>
  <c r="Z61" i="14"/>
  <c r="V61" i="14"/>
  <c r="B61" i="14"/>
  <c r="BP60" i="14"/>
  <c r="BO60" i="14"/>
  <c r="BN60" i="14"/>
  <c r="BM60" i="14"/>
  <c r="BL60" i="14"/>
  <c r="BK60" i="14"/>
  <c r="BJ60" i="14"/>
  <c r="BI60" i="14"/>
  <c r="BH60" i="14"/>
  <c r="BG60" i="14"/>
  <c r="BF60" i="14"/>
  <c r="BE60" i="14"/>
  <c r="BA60" i="14"/>
  <c r="AY60" i="14"/>
  <c r="AX60" i="14"/>
  <c r="AW60" i="14"/>
  <c r="AV60" i="14"/>
  <c r="AR60" i="14"/>
  <c r="AP60" i="14"/>
  <c r="AO60" i="14"/>
  <c r="AN60" i="14"/>
  <c r="AM60" i="14"/>
  <c r="AI60" i="14"/>
  <c r="AG60" i="14"/>
  <c r="AF60" i="14"/>
  <c r="AE60" i="14"/>
  <c r="AD60" i="14"/>
  <c r="Z60" i="14"/>
  <c r="V60" i="14"/>
  <c r="B60" i="14"/>
  <c r="BP59" i="14"/>
  <c r="BO59" i="14"/>
  <c r="BN59" i="14"/>
  <c r="BM59" i="14"/>
  <c r="BL59" i="14"/>
  <c r="BK59" i="14"/>
  <c r="BJ59" i="14"/>
  <c r="BI59" i="14"/>
  <c r="BH59" i="14"/>
  <c r="BG59" i="14"/>
  <c r="BF59" i="14"/>
  <c r="BE59" i="14"/>
  <c r="BA59" i="14"/>
  <c r="AY59" i="14"/>
  <c r="AX59" i="14"/>
  <c r="AW59" i="14"/>
  <c r="AV59" i="14"/>
  <c r="AR59" i="14"/>
  <c r="AP59" i="14"/>
  <c r="AO59" i="14"/>
  <c r="AN59" i="14"/>
  <c r="AM59" i="14"/>
  <c r="AI59" i="14"/>
  <c r="AG59" i="14"/>
  <c r="AF59" i="14"/>
  <c r="AE59" i="14"/>
  <c r="AD59" i="14"/>
  <c r="Z59" i="14"/>
  <c r="V59" i="14"/>
  <c r="B59" i="14"/>
  <c r="BP58" i="14"/>
  <c r="BO58" i="14"/>
  <c r="BN58" i="14"/>
  <c r="BM58" i="14"/>
  <c r="BL58" i="14"/>
  <c r="BK58" i="14"/>
  <c r="BJ58" i="14"/>
  <c r="BI58" i="14"/>
  <c r="BH58" i="14"/>
  <c r="BG58" i="14"/>
  <c r="BF58" i="14"/>
  <c r="BE58" i="14"/>
  <c r="BA58" i="14"/>
  <c r="AY58" i="14"/>
  <c r="AX58" i="14"/>
  <c r="AW58" i="14"/>
  <c r="AV58" i="14"/>
  <c r="AR58" i="14"/>
  <c r="AP58" i="14"/>
  <c r="AO58" i="14"/>
  <c r="AN58" i="14"/>
  <c r="AM58" i="14"/>
  <c r="AI58" i="14"/>
  <c r="AG58" i="14"/>
  <c r="AF58" i="14"/>
  <c r="AE58" i="14"/>
  <c r="AD58" i="14"/>
  <c r="Z58" i="14"/>
  <c r="V58" i="14"/>
  <c r="B58" i="14"/>
  <c r="BP57" i="14"/>
  <c r="BO57" i="14"/>
  <c r="BN57" i="14"/>
  <c r="BM57" i="14"/>
  <c r="BL57" i="14"/>
  <c r="BK57" i="14"/>
  <c r="BJ57" i="14"/>
  <c r="BI57" i="14"/>
  <c r="BH57" i="14"/>
  <c r="BF57" i="14"/>
  <c r="BE57" i="14"/>
  <c r="BA57" i="14"/>
  <c r="AY57" i="14"/>
  <c r="AW57" i="14"/>
  <c r="AV57" i="14"/>
  <c r="AR57" i="14"/>
  <c r="AP57" i="14"/>
  <c r="AN57" i="14"/>
  <c r="AM57" i="14"/>
  <c r="AI57" i="14"/>
  <c r="AG57" i="14"/>
  <c r="AE57" i="14"/>
  <c r="AD57" i="14"/>
  <c r="Z57" i="14"/>
  <c r="V57" i="14"/>
  <c r="U57" i="14"/>
  <c r="AX57" i="14" s="1"/>
  <c r="B57" i="14"/>
  <c r="BP56" i="14"/>
  <c r="BO56" i="14"/>
  <c r="BN56" i="14"/>
  <c r="BM56" i="14"/>
  <c r="BL56" i="14"/>
  <c r="BK56" i="14"/>
  <c r="BJ56" i="14"/>
  <c r="BI56" i="14"/>
  <c r="BH56" i="14"/>
  <c r="BF56" i="14"/>
  <c r="BE56" i="14"/>
  <c r="BA56" i="14"/>
  <c r="AY56" i="14"/>
  <c r="AW56" i="14"/>
  <c r="AV56" i="14"/>
  <c r="AR56" i="14"/>
  <c r="AP56" i="14"/>
  <c r="AN56" i="14"/>
  <c r="AM56" i="14"/>
  <c r="AI56" i="14"/>
  <c r="AG56" i="14"/>
  <c r="AE56" i="14"/>
  <c r="AD56" i="14"/>
  <c r="Z56" i="14"/>
  <c r="V56" i="14"/>
  <c r="U56" i="14"/>
  <c r="BG56" i="14" s="1"/>
  <c r="B56" i="14"/>
  <c r="BP55" i="14"/>
  <c r="BO55" i="14"/>
  <c r="BN55" i="14"/>
  <c r="BM55" i="14"/>
  <c r="BL55" i="14"/>
  <c r="BK55" i="14"/>
  <c r="BJ55" i="14"/>
  <c r="BI55" i="14"/>
  <c r="BH55" i="14"/>
  <c r="BG55" i="14"/>
  <c r="BF55" i="14"/>
  <c r="BE55" i="14"/>
  <c r="BA55" i="14"/>
  <c r="AY55" i="14"/>
  <c r="AX55" i="14"/>
  <c r="AW55" i="14"/>
  <c r="AV55" i="14"/>
  <c r="AR55" i="14"/>
  <c r="AP55" i="14"/>
  <c r="AO55" i="14"/>
  <c r="AN55" i="14"/>
  <c r="AM55" i="14"/>
  <c r="AI55" i="14"/>
  <c r="AG55" i="14"/>
  <c r="AF55" i="14"/>
  <c r="AE55" i="14"/>
  <c r="AD55" i="14"/>
  <c r="Z55" i="14"/>
  <c r="V55" i="14"/>
  <c r="B55" i="14"/>
  <c r="BP54" i="14"/>
  <c r="BO54" i="14"/>
  <c r="BN54" i="14"/>
  <c r="BM54" i="14"/>
  <c r="BL54" i="14"/>
  <c r="BK54" i="14"/>
  <c r="BJ54" i="14"/>
  <c r="BI54" i="14"/>
  <c r="BH54" i="14"/>
  <c r="BG54" i="14"/>
  <c r="BF54" i="14"/>
  <c r="BE54" i="14"/>
  <c r="BA54" i="14"/>
  <c r="AY54" i="14"/>
  <c r="AX54" i="14"/>
  <c r="AW54" i="14"/>
  <c r="AV54" i="14"/>
  <c r="AR54" i="14"/>
  <c r="AP54" i="14"/>
  <c r="AO54" i="14"/>
  <c r="AN54" i="14"/>
  <c r="AM54" i="14"/>
  <c r="AI54" i="14"/>
  <c r="AG54" i="14"/>
  <c r="AF54" i="14"/>
  <c r="AE54" i="14"/>
  <c r="AD54" i="14"/>
  <c r="Z54" i="14"/>
  <c r="V54" i="14"/>
  <c r="B54" i="14"/>
  <c r="BP53" i="14"/>
  <c r="BO53" i="14"/>
  <c r="BN53" i="14"/>
  <c r="BM53" i="14"/>
  <c r="BL53" i="14"/>
  <c r="BK53" i="14"/>
  <c r="BJ53" i="14"/>
  <c r="BI53" i="14"/>
  <c r="BG53" i="14"/>
  <c r="BF53" i="14"/>
  <c r="BE53" i="14"/>
  <c r="BA53" i="14"/>
  <c r="AX53" i="14"/>
  <c r="AW53" i="14"/>
  <c r="AV53" i="14"/>
  <c r="AR53" i="14"/>
  <c r="AO53" i="14"/>
  <c r="AN53" i="14"/>
  <c r="AM53" i="14"/>
  <c r="AI53" i="14"/>
  <c r="AF53" i="14"/>
  <c r="AE53" i="14"/>
  <c r="AD53" i="14"/>
  <c r="Z53" i="14"/>
  <c r="W53" i="14"/>
  <c r="AY53" i="14" s="1"/>
  <c r="V53" i="14"/>
  <c r="B53" i="14"/>
  <c r="BP52" i="14"/>
  <c r="BO52" i="14"/>
  <c r="BN52" i="14"/>
  <c r="BM52" i="14"/>
  <c r="BL52" i="14"/>
  <c r="BK52" i="14"/>
  <c r="BJ52" i="14"/>
  <c r="BI52" i="14"/>
  <c r="BG52" i="14"/>
  <c r="BF52" i="14"/>
  <c r="BE52" i="14"/>
  <c r="BA52" i="14"/>
  <c r="AX52" i="14"/>
  <c r="AW52" i="14"/>
  <c r="AV52" i="14"/>
  <c r="AR52" i="14"/>
  <c r="AO52" i="14"/>
  <c r="AN52" i="14"/>
  <c r="AM52" i="14"/>
  <c r="AI52" i="14"/>
  <c r="AF52" i="14"/>
  <c r="AE52" i="14"/>
  <c r="AD52" i="14"/>
  <c r="Z52" i="14"/>
  <c r="W52" i="14"/>
  <c r="AY52" i="14" s="1"/>
  <c r="V52" i="14"/>
  <c r="B52" i="14"/>
  <c r="BP51" i="14"/>
  <c r="BO51" i="14"/>
  <c r="BN51" i="14"/>
  <c r="BM51" i="14"/>
  <c r="BL51" i="14"/>
  <c r="BK51" i="14"/>
  <c r="BJ51" i="14"/>
  <c r="BI51" i="14"/>
  <c r="BH51" i="14"/>
  <c r="BG51" i="14"/>
  <c r="BF51" i="14"/>
  <c r="BE51" i="14"/>
  <c r="BA51" i="14"/>
  <c r="AY51" i="14"/>
  <c r="AX51" i="14"/>
  <c r="AW51" i="14"/>
  <c r="AV51" i="14"/>
  <c r="AR51" i="14"/>
  <c r="AP51" i="14"/>
  <c r="AO51" i="14"/>
  <c r="AN51" i="14"/>
  <c r="AM51" i="14"/>
  <c r="AI51" i="14"/>
  <c r="AG51" i="14"/>
  <c r="AF51" i="14"/>
  <c r="AE51" i="14"/>
  <c r="AD51" i="14"/>
  <c r="Z51" i="14"/>
  <c r="V51" i="14"/>
  <c r="B51" i="14"/>
  <c r="BP50" i="14"/>
  <c r="BO50" i="14"/>
  <c r="BN50" i="14"/>
  <c r="BM50" i="14"/>
  <c r="BL50" i="14"/>
  <c r="BK50" i="14"/>
  <c r="BJ50" i="14"/>
  <c r="BI50" i="14"/>
  <c r="BH50" i="14"/>
  <c r="BF50" i="14"/>
  <c r="BE50" i="14"/>
  <c r="BA50" i="14"/>
  <c r="AY50" i="14"/>
  <c r="AW50" i="14"/>
  <c r="AV50" i="14"/>
  <c r="AR50" i="14"/>
  <c r="AP50" i="14"/>
  <c r="AN50" i="14"/>
  <c r="AM50" i="14"/>
  <c r="AI50" i="14"/>
  <c r="AG50" i="14"/>
  <c r="AE50" i="14"/>
  <c r="AD50" i="14"/>
  <c r="Z50" i="14"/>
  <c r="V50" i="14"/>
  <c r="U50" i="14"/>
  <c r="AO50" i="14" s="1"/>
  <c r="B50" i="14"/>
  <c r="BP49" i="14"/>
  <c r="BO49" i="14"/>
  <c r="BN49" i="14"/>
  <c r="BM49" i="14"/>
  <c r="BL49" i="14"/>
  <c r="BK49" i="14"/>
  <c r="BJ49" i="14"/>
  <c r="BI49" i="14"/>
  <c r="BH49" i="14"/>
  <c r="BF49" i="14"/>
  <c r="BE49" i="14"/>
  <c r="BA49" i="14"/>
  <c r="AY49" i="14"/>
  <c r="AW49" i="14"/>
  <c r="AV49" i="14"/>
  <c r="AR49" i="14"/>
  <c r="AP49" i="14"/>
  <c r="AN49" i="14"/>
  <c r="AM49" i="14"/>
  <c r="AI49" i="14"/>
  <c r="AG49" i="14"/>
  <c r="AE49" i="14"/>
  <c r="AD49" i="14"/>
  <c r="Z49" i="14"/>
  <c r="V49" i="14"/>
  <c r="U49" i="14"/>
  <c r="BG49" i="14" s="1"/>
  <c r="B49" i="14"/>
  <c r="BP48" i="14"/>
  <c r="BO48" i="14"/>
  <c r="BN48" i="14"/>
  <c r="BM48" i="14"/>
  <c r="BL48" i="14"/>
  <c r="BK48" i="14"/>
  <c r="BJ48" i="14"/>
  <c r="BI48" i="14"/>
  <c r="BH48" i="14"/>
  <c r="BF48" i="14"/>
  <c r="BE48" i="14"/>
  <c r="BA48" i="14"/>
  <c r="AY48" i="14"/>
  <c r="AX48" i="14"/>
  <c r="AW48" i="14"/>
  <c r="AV48" i="14"/>
  <c r="AR48" i="14"/>
  <c r="AP48" i="14"/>
  <c r="AN48" i="14"/>
  <c r="AM48" i="14"/>
  <c r="AI48" i="14"/>
  <c r="AG48" i="14"/>
  <c r="AE48" i="14"/>
  <c r="AD48" i="14"/>
  <c r="Z48" i="14"/>
  <c r="V48" i="14"/>
  <c r="U48" i="14"/>
  <c r="BG48" i="14" s="1"/>
  <c r="B48" i="14"/>
  <c r="BP47" i="14"/>
  <c r="BO47" i="14"/>
  <c r="BN47" i="14"/>
  <c r="BM47" i="14"/>
  <c r="BL47" i="14"/>
  <c r="BK47" i="14"/>
  <c r="BJ47" i="14"/>
  <c r="BI47" i="14"/>
  <c r="BF47" i="14"/>
  <c r="BE47" i="14"/>
  <c r="BA47" i="14"/>
  <c r="AW47" i="14"/>
  <c r="AV47" i="14"/>
  <c r="AR47" i="14"/>
  <c r="AN47" i="14"/>
  <c r="AM47" i="14"/>
  <c r="AI47" i="14"/>
  <c r="AE47" i="14"/>
  <c r="AD47" i="14"/>
  <c r="Z47" i="14"/>
  <c r="W47" i="14"/>
  <c r="AY47" i="14" s="1"/>
  <c r="V47" i="14"/>
  <c r="U47" i="14"/>
  <c r="AO47" i="14" s="1"/>
  <c r="B47" i="14"/>
  <c r="BP46" i="14"/>
  <c r="BO46" i="14"/>
  <c r="BN46" i="14"/>
  <c r="BM46" i="14"/>
  <c r="BL46" i="14"/>
  <c r="BK46" i="14"/>
  <c r="BJ46" i="14"/>
  <c r="BI46" i="14"/>
  <c r="BH46" i="14"/>
  <c r="BG46" i="14"/>
  <c r="BF46" i="14"/>
  <c r="BE46" i="14"/>
  <c r="BA46" i="14"/>
  <c r="AY46" i="14"/>
  <c r="AX46" i="14"/>
  <c r="AW46" i="14"/>
  <c r="AV46" i="14"/>
  <c r="AR46" i="14"/>
  <c r="AP46" i="14"/>
  <c r="AO46" i="14"/>
  <c r="AN46" i="14"/>
  <c r="AM46" i="14"/>
  <c r="AI46" i="14"/>
  <c r="AG46" i="14"/>
  <c r="AF46" i="14"/>
  <c r="AE46" i="14"/>
  <c r="AD46" i="14"/>
  <c r="Z46" i="14"/>
  <c r="V46" i="14"/>
  <c r="B46" i="14"/>
  <c r="BP45" i="14"/>
  <c r="BO45" i="14"/>
  <c r="BN45" i="14"/>
  <c r="BM45" i="14"/>
  <c r="BL45" i="14"/>
  <c r="BK45" i="14"/>
  <c r="BJ45" i="14"/>
  <c r="BI45" i="14"/>
  <c r="BH45" i="14"/>
  <c r="BG45" i="14"/>
  <c r="BF45" i="14"/>
  <c r="BE45" i="14"/>
  <c r="BA45" i="14"/>
  <c r="AY45" i="14"/>
  <c r="AX45" i="14"/>
  <c r="AW45" i="14"/>
  <c r="AV45" i="14"/>
  <c r="AR45" i="14"/>
  <c r="AP45" i="14"/>
  <c r="AO45" i="14"/>
  <c r="AN45" i="14"/>
  <c r="AM45" i="14"/>
  <c r="AI45" i="14"/>
  <c r="AG45" i="14"/>
  <c r="AF45" i="14"/>
  <c r="AE45" i="14"/>
  <c r="AD45" i="14"/>
  <c r="Z45" i="14"/>
  <c r="V45" i="14"/>
  <c r="B45" i="14"/>
  <c r="BP44" i="14"/>
  <c r="BO44" i="14"/>
  <c r="BN44" i="14"/>
  <c r="BM44" i="14"/>
  <c r="BL44" i="14"/>
  <c r="BK44" i="14"/>
  <c r="BJ44" i="14"/>
  <c r="BI44" i="14"/>
  <c r="BH44" i="14"/>
  <c r="BG44" i="14"/>
  <c r="BF44" i="14"/>
  <c r="BE44" i="14"/>
  <c r="BA44" i="14"/>
  <c r="AY44" i="14"/>
  <c r="AX44" i="14"/>
  <c r="AW44" i="14"/>
  <c r="AV44" i="14"/>
  <c r="AR44" i="14"/>
  <c r="AP44" i="14"/>
  <c r="AO44" i="14"/>
  <c r="AN44" i="14"/>
  <c r="AM44" i="14"/>
  <c r="AI44" i="14"/>
  <c r="AG44" i="14"/>
  <c r="AF44" i="14"/>
  <c r="AE44" i="14"/>
  <c r="AD44" i="14"/>
  <c r="Z44" i="14"/>
  <c r="V44" i="14"/>
  <c r="B44" i="14"/>
  <c r="BP43" i="14"/>
  <c r="BO43" i="14"/>
  <c r="BN43" i="14"/>
  <c r="BM43" i="14"/>
  <c r="BL43" i="14"/>
  <c r="BK43" i="14"/>
  <c r="BJ43" i="14"/>
  <c r="BI43" i="14"/>
  <c r="BH43" i="14"/>
  <c r="BG43" i="14"/>
  <c r="BF43" i="14"/>
  <c r="BE43" i="14"/>
  <c r="BA43" i="14"/>
  <c r="AY43" i="14"/>
  <c r="AX43" i="14"/>
  <c r="AW43" i="14"/>
  <c r="AV43" i="14"/>
  <c r="AR43" i="14"/>
  <c r="AP43" i="14"/>
  <c r="AO43" i="14"/>
  <c r="AN43" i="14"/>
  <c r="AM43" i="14"/>
  <c r="AI43" i="14"/>
  <c r="AG43" i="14"/>
  <c r="AF43" i="14"/>
  <c r="AE43" i="14"/>
  <c r="AD43" i="14"/>
  <c r="Z43" i="14"/>
  <c r="V43" i="14"/>
  <c r="B43" i="14"/>
  <c r="BP42" i="14"/>
  <c r="BO42" i="14"/>
  <c r="BN42" i="14"/>
  <c r="BM42" i="14"/>
  <c r="BL42" i="14"/>
  <c r="BK42" i="14"/>
  <c r="BJ42" i="14"/>
  <c r="BI42" i="14"/>
  <c r="BH42" i="14"/>
  <c r="BG42" i="14"/>
  <c r="BF42" i="14"/>
  <c r="BE42" i="14"/>
  <c r="BA42" i="14"/>
  <c r="AY42" i="14"/>
  <c r="AX42" i="14"/>
  <c r="AW42" i="14"/>
  <c r="AV42" i="14"/>
  <c r="AR42" i="14"/>
  <c r="AP42" i="14"/>
  <c r="AO42" i="14"/>
  <c r="AN42" i="14"/>
  <c r="AM42" i="14"/>
  <c r="AI42" i="14"/>
  <c r="AG42" i="14"/>
  <c r="AF42" i="14"/>
  <c r="AE42" i="14"/>
  <c r="AD42" i="14"/>
  <c r="Z42" i="14"/>
  <c r="V42" i="14"/>
  <c r="B42" i="14"/>
  <c r="BP41" i="14"/>
  <c r="BO41" i="14"/>
  <c r="BN41" i="14"/>
  <c r="BM41" i="14"/>
  <c r="BL41" i="14"/>
  <c r="BK41" i="14"/>
  <c r="BJ41" i="14"/>
  <c r="BI41" i="14"/>
  <c r="BH41" i="14"/>
  <c r="BF41" i="14"/>
  <c r="BE41" i="14"/>
  <c r="BA41" i="14"/>
  <c r="AY41" i="14"/>
  <c r="AW41" i="14"/>
  <c r="AV41" i="14"/>
  <c r="AR41" i="14"/>
  <c r="AP41" i="14"/>
  <c r="AN41" i="14"/>
  <c r="AM41" i="14"/>
  <c r="AI41" i="14"/>
  <c r="AG41" i="14"/>
  <c r="AE41" i="14"/>
  <c r="AD41" i="14"/>
  <c r="Z41" i="14"/>
  <c r="V41" i="14"/>
  <c r="U41" i="14"/>
  <c r="AX41" i="14" s="1"/>
  <c r="B41" i="14"/>
  <c r="BP40" i="14"/>
  <c r="BO40" i="14"/>
  <c r="BN40" i="14"/>
  <c r="BM40" i="14"/>
  <c r="BL40" i="14"/>
  <c r="BK40" i="14"/>
  <c r="BJ40" i="14"/>
  <c r="BI40" i="14"/>
  <c r="BH40" i="14"/>
  <c r="BG40" i="14"/>
  <c r="BF40" i="14"/>
  <c r="BE40" i="14"/>
  <c r="BA40" i="14"/>
  <c r="AY40" i="14"/>
  <c r="AX40" i="14"/>
  <c r="AW40" i="14"/>
  <c r="AV40" i="14"/>
  <c r="AR40" i="14"/>
  <c r="AP40" i="14"/>
  <c r="AO40" i="14"/>
  <c r="AN40" i="14"/>
  <c r="AM40" i="14"/>
  <c r="AI40" i="14"/>
  <c r="AG40" i="14"/>
  <c r="AF40" i="14"/>
  <c r="AE40" i="14"/>
  <c r="AD40" i="14"/>
  <c r="Z40" i="14"/>
  <c r="V40" i="14"/>
  <c r="B40" i="14"/>
  <c r="BP39" i="14"/>
  <c r="BO39" i="14"/>
  <c r="BN39" i="14"/>
  <c r="BM39" i="14"/>
  <c r="BL39" i="14"/>
  <c r="BK39" i="14"/>
  <c r="BJ39" i="14"/>
  <c r="BI39" i="14"/>
  <c r="BH39" i="14"/>
  <c r="BG39" i="14"/>
  <c r="BF39" i="14"/>
  <c r="BE39" i="14"/>
  <c r="BA39" i="14"/>
  <c r="AY39" i="14"/>
  <c r="AX39" i="14"/>
  <c r="AW39" i="14"/>
  <c r="AV39" i="14"/>
  <c r="AR39" i="14"/>
  <c r="AP39" i="14"/>
  <c r="AO39" i="14"/>
  <c r="AN39" i="14"/>
  <c r="AM39" i="14"/>
  <c r="AI39" i="14"/>
  <c r="AG39" i="14"/>
  <c r="AF39" i="14"/>
  <c r="AE39" i="14"/>
  <c r="AD39" i="14"/>
  <c r="Z39" i="14"/>
  <c r="V39" i="14"/>
  <c r="B39" i="14"/>
  <c r="BP38" i="14"/>
  <c r="BO38" i="14"/>
  <c r="BN38" i="14"/>
  <c r="BM38" i="14"/>
  <c r="BL38" i="14"/>
  <c r="BK38" i="14"/>
  <c r="BJ38" i="14"/>
  <c r="BI38" i="14"/>
  <c r="BH38" i="14"/>
  <c r="BG38" i="14"/>
  <c r="BF38" i="14"/>
  <c r="BE38" i="14"/>
  <c r="BA38" i="14"/>
  <c r="AY38" i="14"/>
  <c r="AX38" i="14"/>
  <c r="AW38" i="14"/>
  <c r="AV38" i="14"/>
  <c r="AR38" i="14"/>
  <c r="AP38" i="14"/>
  <c r="AO38" i="14"/>
  <c r="AN38" i="14"/>
  <c r="AM38" i="14"/>
  <c r="AI38" i="14"/>
  <c r="AG38" i="14"/>
  <c r="AF38" i="14"/>
  <c r="AE38" i="14"/>
  <c r="AD38" i="14"/>
  <c r="Z38" i="14"/>
  <c r="V38" i="14"/>
  <c r="B38" i="14"/>
  <c r="BP37" i="14"/>
  <c r="BO37" i="14"/>
  <c r="BN37" i="14"/>
  <c r="BM37" i="14"/>
  <c r="BL37" i="14"/>
  <c r="BK37" i="14"/>
  <c r="BJ37" i="14"/>
  <c r="BI37" i="14"/>
  <c r="BH37" i="14"/>
  <c r="BG37" i="14"/>
  <c r="BF37" i="14"/>
  <c r="BE37" i="14"/>
  <c r="BA37" i="14"/>
  <c r="AY37" i="14"/>
  <c r="AX37" i="14"/>
  <c r="AW37" i="14"/>
  <c r="AV37" i="14"/>
  <c r="AR37" i="14"/>
  <c r="AP37" i="14"/>
  <c r="AO37" i="14"/>
  <c r="AN37" i="14"/>
  <c r="AM37" i="14"/>
  <c r="AI37" i="14"/>
  <c r="AG37" i="14"/>
  <c r="AF37" i="14"/>
  <c r="AE37" i="14"/>
  <c r="AD37" i="14"/>
  <c r="Z37" i="14"/>
  <c r="V37" i="14"/>
  <c r="B37" i="14"/>
  <c r="BP36" i="14"/>
  <c r="BO36" i="14"/>
  <c r="BN36" i="14"/>
  <c r="BM36" i="14"/>
  <c r="BL36" i="14"/>
  <c r="BK36" i="14"/>
  <c r="BJ36" i="14"/>
  <c r="BI36" i="14"/>
  <c r="BH36" i="14"/>
  <c r="BG36" i="14"/>
  <c r="BF36" i="14"/>
  <c r="BE36" i="14"/>
  <c r="BA36" i="14"/>
  <c r="AY36" i="14"/>
  <c r="AX36" i="14"/>
  <c r="AW36" i="14"/>
  <c r="AV36" i="14"/>
  <c r="AR36" i="14"/>
  <c r="AP36" i="14"/>
  <c r="AO36" i="14"/>
  <c r="AN36" i="14"/>
  <c r="AM36" i="14"/>
  <c r="AI36" i="14"/>
  <c r="AG36" i="14"/>
  <c r="AF36" i="14"/>
  <c r="AE36" i="14"/>
  <c r="AD36" i="14"/>
  <c r="Z36" i="14"/>
  <c r="V36" i="14"/>
  <c r="B36" i="14"/>
  <c r="BP35" i="14"/>
  <c r="BO35" i="14"/>
  <c r="BN35" i="14"/>
  <c r="BM35" i="14"/>
  <c r="BL35" i="14"/>
  <c r="BK35" i="14"/>
  <c r="BJ35" i="14"/>
  <c r="BI35" i="14"/>
  <c r="BH35" i="14"/>
  <c r="BG35" i="14"/>
  <c r="BF35" i="14"/>
  <c r="BE35" i="14"/>
  <c r="BA35" i="14"/>
  <c r="AY35" i="14"/>
  <c r="AX35" i="14"/>
  <c r="AW35" i="14"/>
  <c r="AV35" i="14"/>
  <c r="AR35" i="14"/>
  <c r="AP35" i="14"/>
  <c r="AO35" i="14"/>
  <c r="AN35" i="14"/>
  <c r="AM35" i="14"/>
  <c r="AI35" i="14"/>
  <c r="AG35" i="14"/>
  <c r="AF35" i="14"/>
  <c r="AE35" i="14"/>
  <c r="AD35" i="14"/>
  <c r="Z35" i="14"/>
  <c r="V35" i="14"/>
  <c r="B35" i="14"/>
  <c r="BP34" i="14"/>
  <c r="BO34" i="14"/>
  <c r="BN34" i="14"/>
  <c r="BM34" i="14"/>
  <c r="BL34" i="14"/>
  <c r="BK34" i="14"/>
  <c r="BJ34" i="14"/>
  <c r="BI34" i="14"/>
  <c r="BH34" i="14"/>
  <c r="BG34" i="14"/>
  <c r="BF34" i="14"/>
  <c r="BE34" i="14"/>
  <c r="BA34" i="14"/>
  <c r="AY34" i="14"/>
  <c r="AX34" i="14"/>
  <c r="AW34" i="14"/>
  <c r="AV34" i="14"/>
  <c r="AR34" i="14"/>
  <c r="AP34" i="14"/>
  <c r="AO34" i="14"/>
  <c r="AN34" i="14"/>
  <c r="AM34" i="14"/>
  <c r="AI34" i="14"/>
  <c r="AG34" i="14"/>
  <c r="AF34" i="14"/>
  <c r="AE34" i="14"/>
  <c r="AD34" i="14"/>
  <c r="Z34" i="14"/>
  <c r="V34" i="14"/>
  <c r="B34" i="14"/>
  <c r="BP33" i="14"/>
  <c r="BO33" i="14"/>
  <c r="BN33" i="14"/>
  <c r="BM33" i="14"/>
  <c r="BL33" i="14"/>
  <c r="BK33" i="14"/>
  <c r="BJ33" i="14"/>
  <c r="BI33" i="14"/>
  <c r="BH33" i="14"/>
  <c r="BG33" i="14"/>
  <c r="BF33" i="14"/>
  <c r="BE33" i="14"/>
  <c r="BA33" i="14"/>
  <c r="AY33" i="14"/>
  <c r="AX33" i="14"/>
  <c r="AW33" i="14"/>
  <c r="AV33" i="14"/>
  <c r="AR33" i="14"/>
  <c r="AP33" i="14"/>
  <c r="AO33" i="14"/>
  <c r="AN33" i="14"/>
  <c r="AM33" i="14"/>
  <c r="AI33" i="14"/>
  <c r="AG33" i="14"/>
  <c r="AF33" i="14"/>
  <c r="AE33" i="14"/>
  <c r="AD33" i="14"/>
  <c r="Z33" i="14"/>
  <c r="V33" i="14"/>
  <c r="B33" i="14"/>
  <c r="BP32" i="14"/>
  <c r="BO32" i="14"/>
  <c r="BN32" i="14"/>
  <c r="BM32" i="14"/>
  <c r="BL32" i="14"/>
  <c r="BK32" i="14"/>
  <c r="BJ32" i="14"/>
  <c r="BI32" i="14"/>
  <c r="BH32" i="14"/>
  <c r="BG32" i="14"/>
  <c r="BF32" i="14"/>
  <c r="BE32" i="14"/>
  <c r="BA32" i="14"/>
  <c r="AY32" i="14"/>
  <c r="AX32" i="14"/>
  <c r="AW32" i="14"/>
  <c r="AV32" i="14"/>
  <c r="AR32" i="14"/>
  <c r="AP32" i="14"/>
  <c r="AO32" i="14"/>
  <c r="AN32" i="14"/>
  <c r="AM32" i="14"/>
  <c r="AI32" i="14"/>
  <c r="AG32" i="14"/>
  <c r="AF32" i="14"/>
  <c r="AE32" i="14"/>
  <c r="AD32" i="14"/>
  <c r="Z32" i="14"/>
  <c r="V32" i="14"/>
  <c r="B32" i="14"/>
  <c r="BP31" i="14"/>
  <c r="BO31" i="14"/>
  <c r="BN31" i="14"/>
  <c r="BM31" i="14"/>
  <c r="BL31" i="14"/>
  <c r="BK31" i="14"/>
  <c r="BJ31" i="14"/>
  <c r="BI31" i="14"/>
  <c r="BH31" i="14"/>
  <c r="BG31" i="14"/>
  <c r="BF31" i="14"/>
  <c r="BE31" i="14"/>
  <c r="BA31" i="14"/>
  <c r="AY31" i="14"/>
  <c r="AX31" i="14"/>
  <c r="AW31" i="14"/>
  <c r="AV31" i="14"/>
  <c r="AR31" i="14"/>
  <c r="AP31" i="14"/>
  <c r="AO31" i="14"/>
  <c r="AN31" i="14"/>
  <c r="AM31" i="14"/>
  <c r="AI31" i="14"/>
  <c r="AG31" i="14"/>
  <c r="AF31" i="14"/>
  <c r="AE31" i="14"/>
  <c r="AD31" i="14"/>
  <c r="Z31" i="14"/>
  <c r="V31" i="14"/>
  <c r="B31" i="14"/>
  <c r="BP30" i="14"/>
  <c r="BO30" i="14"/>
  <c r="BN30" i="14"/>
  <c r="BM30" i="14"/>
  <c r="BL30" i="14"/>
  <c r="BK30" i="14"/>
  <c r="BJ30" i="14"/>
  <c r="BI30" i="14"/>
  <c r="BH30" i="14"/>
  <c r="BG30" i="14"/>
  <c r="BF30" i="14"/>
  <c r="BE30" i="14"/>
  <c r="BA30" i="14"/>
  <c r="AY30" i="14"/>
  <c r="AX30" i="14"/>
  <c r="AW30" i="14"/>
  <c r="AV30" i="14"/>
  <c r="AR30" i="14"/>
  <c r="AP30" i="14"/>
  <c r="AO30" i="14"/>
  <c r="AN30" i="14"/>
  <c r="AM30" i="14"/>
  <c r="AI30" i="14"/>
  <c r="AG30" i="14"/>
  <c r="AF30" i="14"/>
  <c r="AE30" i="14"/>
  <c r="AD30" i="14"/>
  <c r="Z30" i="14"/>
  <c r="V30" i="14"/>
  <c r="B30" i="14"/>
  <c r="BP29" i="14"/>
  <c r="BO29" i="14"/>
  <c r="BN29" i="14"/>
  <c r="BM29" i="14"/>
  <c r="BL29" i="14"/>
  <c r="BK29" i="14"/>
  <c r="BJ29" i="14"/>
  <c r="BI29" i="14"/>
  <c r="BH29" i="14"/>
  <c r="BG29" i="14"/>
  <c r="BF29" i="14"/>
  <c r="BE29" i="14"/>
  <c r="BA29" i="14"/>
  <c r="AY29" i="14"/>
  <c r="AX29" i="14"/>
  <c r="AW29" i="14"/>
  <c r="AV29" i="14"/>
  <c r="AR29" i="14"/>
  <c r="AP29" i="14"/>
  <c r="AO29" i="14"/>
  <c r="AN29" i="14"/>
  <c r="AM29" i="14"/>
  <c r="AI29" i="14"/>
  <c r="AG29" i="14"/>
  <c r="AF29" i="14"/>
  <c r="AE29" i="14"/>
  <c r="AD29" i="14"/>
  <c r="Z29" i="14"/>
  <c r="V29" i="14"/>
  <c r="B29" i="14"/>
  <c r="BP28" i="14"/>
  <c r="BO28" i="14"/>
  <c r="BN28" i="14"/>
  <c r="BM28" i="14"/>
  <c r="BL28" i="14"/>
  <c r="BK28" i="14"/>
  <c r="BJ28" i="14"/>
  <c r="BI28" i="14"/>
  <c r="BH28" i="14"/>
  <c r="BG28" i="14"/>
  <c r="BF28" i="14"/>
  <c r="BE28" i="14"/>
  <c r="BA28" i="14"/>
  <c r="AY28" i="14"/>
  <c r="AX28" i="14"/>
  <c r="AW28" i="14"/>
  <c r="AV28" i="14"/>
  <c r="AR28" i="14"/>
  <c r="AP28" i="14"/>
  <c r="AO28" i="14"/>
  <c r="AN28" i="14"/>
  <c r="AM28" i="14"/>
  <c r="AI28" i="14"/>
  <c r="AG28" i="14"/>
  <c r="AF28" i="14"/>
  <c r="AE28" i="14"/>
  <c r="AD28" i="14"/>
  <c r="Z28" i="14"/>
  <c r="V28" i="14"/>
  <c r="B28" i="14"/>
  <c r="BP27" i="14"/>
  <c r="BO27" i="14"/>
  <c r="BN27" i="14"/>
  <c r="BM27" i="14"/>
  <c r="BL27" i="14"/>
  <c r="BK27" i="14"/>
  <c r="BJ27" i="14"/>
  <c r="BI27" i="14"/>
  <c r="BH27" i="14"/>
  <c r="BG27" i="14"/>
  <c r="BF27" i="14"/>
  <c r="BE27" i="14"/>
  <c r="BA27" i="14"/>
  <c r="AY27" i="14"/>
  <c r="AX27" i="14"/>
  <c r="AW27" i="14"/>
  <c r="AV27" i="14"/>
  <c r="AR27" i="14"/>
  <c r="AP27" i="14"/>
  <c r="AO27" i="14"/>
  <c r="AN27" i="14"/>
  <c r="AM27" i="14"/>
  <c r="AI27" i="14"/>
  <c r="AG27" i="14"/>
  <c r="AF27" i="14"/>
  <c r="AE27" i="14"/>
  <c r="AD27" i="14"/>
  <c r="Z27" i="14"/>
  <c r="V27" i="14"/>
  <c r="B27" i="14"/>
  <c r="BP26" i="14"/>
  <c r="BO26" i="14"/>
  <c r="BN26" i="14"/>
  <c r="BM26" i="14"/>
  <c r="BL26" i="14"/>
  <c r="BK26" i="14"/>
  <c r="BJ26" i="14"/>
  <c r="BI26" i="14"/>
  <c r="BH26" i="14"/>
  <c r="BG26" i="14"/>
  <c r="BF26" i="14"/>
  <c r="BE26" i="14"/>
  <c r="BA26" i="14"/>
  <c r="AY26" i="14"/>
  <c r="AX26" i="14"/>
  <c r="AW26" i="14"/>
  <c r="AV26" i="14"/>
  <c r="AR26" i="14"/>
  <c r="AP26" i="14"/>
  <c r="AO26" i="14"/>
  <c r="AN26" i="14"/>
  <c r="AM26" i="14"/>
  <c r="AI26" i="14"/>
  <c r="AG26" i="14"/>
  <c r="AF26" i="14"/>
  <c r="AE26" i="14"/>
  <c r="AD26" i="14"/>
  <c r="Z26" i="14"/>
  <c r="V26" i="14"/>
  <c r="B26" i="14"/>
  <c r="BP25" i="14"/>
  <c r="BO25" i="14"/>
  <c r="BN25" i="14"/>
  <c r="BM25" i="14"/>
  <c r="BL25" i="14"/>
  <c r="BK25" i="14"/>
  <c r="BJ25" i="14"/>
  <c r="BI25" i="14"/>
  <c r="BH25" i="14"/>
  <c r="BG25" i="14"/>
  <c r="BF25" i="14"/>
  <c r="BE25" i="14"/>
  <c r="BA25" i="14"/>
  <c r="AY25" i="14"/>
  <c r="AX25" i="14"/>
  <c r="AW25" i="14"/>
  <c r="AV25" i="14"/>
  <c r="AR25" i="14"/>
  <c r="AP25" i="14"/>
  <c r="AO25" i="14"/>
  <c r="AN25" i="14"/>
  <c r="AM25" i="14"/>
  <c r="AI25" i="14"/>
  <c r="AG25" i="14"/>
  <c r="AF25" i="14"/>
  <c r="AE25" i="14"/>
  <c r="AD25" i="14"/>
  <c r="Z25" i="14"/>
  <c r="V25" i="14"/>
  <c r="B25" i="14"/>
  <c r="BP24" i="14"/>
  <c r="BO24" i="14"/>
  <c r="BN24" i="14"/>
  <c r="BM24" i="14"/>
  <c r="BL24" i="14"/>
  <c r="BK24" i="14"/>
  <c r="BJ24" i="14"/>
  <c r="BI24" i="14"/>
  <c r="BH24" i="14"/>
  <c r="BG24" i="14"/>
  <c r="BF24" i="14"/>
  <c r="BE24" i="14"/>
  <c r="BA24" i="14"/>
  <c r="AY24" i="14"/>
  <c r="AX24" i="14"/>
  <c r="AW24" i="14"/>
  <c r="AV24" i="14"/>
  <c r="AR24" i="14"/>
  <c r="AP24" i="14"/>
  <c r="AO24" i="14"/>
  <c r="AN24" i="14"/>
  <c r="AM24" i="14"/>
  <c r="AI24" i="14"/>
  <c r="AG24" i="14"/>
  <c r="AF24" i="14"/>
  <c r="AE24" i="14"/>
  <c r="AD24" i="14"/>
  <c r="Z24" i="14"/>
  <c r="V24" i="14"/>
  <c r="B24" i="14"/>
  <c r="BP23" i="14"/>
  <c r="BO23" i="14"/>
  <c r="BN23" i="14"/>
  <c r="BM23" i="14"/>
  <c r="BL23" i="14"/>
  <c r="BK23" i="14"/>
  <c r="BJ23" i="14"/>
  <c r="BI23" i="14"/>
  <c r="BH23" i="14"/>
  <c r="BG23" i="14"/>
  <c r="BF23" i="14"/>
  <c r="BE23" i="14"/>
  <c r="BA23" i="14"/>
  <c r="AY23" i="14"/>
  <c r="AX23" i="14"/>
  <c r="AW23" i="14"/>
  <c r="AV23" i="14"/>
  <c r="AR23" i="14"/>
  <c r="AP23" i="14"/>
  <c r="AO23" i="14"/>
  <c r="AN23" i="14"/>
  <c r="AM23" i="14"/>
  <c r="AI23" i="14"/>
  <c r="AG23" i="14"/>
  <c r="AF23" i="14"/>
  <c r="AE23" i="14"/>
  <c r="AD23" i="14"/>
  <c r="Z23" i="14"/>
  <c r="V23" i="14"/>
  <c r="B23" i="14"/>
  <c r="BP22" i="14"/>
  <c r="BO22" i="14"/>
  <c r="BN22" i="14"/>
  <c r="BM22" i="14"/>
  <c r="BL22" i="14"/>
  <c r="BK22" i="14"/>
  <c r="BJ22" i="14"/>
  <c r="BI22" i="14"/>
  <c r="BH22" i="14"/>
  <c r="BG22" i="14"/>
  <c r="BF22" i="14"/>
  <c r="BE22" i="14"/>
  <c r="BA22" i="14"/>
  <c r="AY22" i="14"/>
  <c r="AX22" i="14"/>
  <c r="AW22" i="14"/>
  <c r="AV22" i="14"/>
  <c r="AR22" i="14"/>
  <c r="AP22" i="14"/>
  <c r="AO22" i="14"/>
  <c r="AN22" i="14"/>
  <c r="AM22" i="14"/>
  <c r="AI22" i="14"/>
  <c r="AG22" i="14"/>
  <c r="AF22" i="14"/>
  <c r="AE22" i="14"/>
  <c r="AD22" i="14"/>
  <c r="Z22" i="14"/>
  <c r="V22" i="14"/>
  <c r="B22" i="14"/>
  <c r="BP21" i="14"/>
  <c r="BO21" i="14"/>
  <c r="BN21" i="14"/>
  <c r="BM21" i="14"/>
  <c r="BL21" i="14"/>
  <c r="BK21" i="14"/>
  <c r="BJ21" i="14"/>
  <c r="BI21" i="14"/>
  <c r="BH21" i="14"/>
  <c r="BG21" i="14"/>
  <c r="BF21" i="14"/>
  <c r="BE21" i="14"/>
  <c r="AY21" i="14"/>
  <c r="AX21" i="14"/>
  <c r="AW21" i="14"/>
  <c r="AV21" i="14"/>
  <c r="AP21" i="14"/>
  <c r="AO21" i="14"/>
  <c r="BA21" i="14" s="1"/>
  <c r="AN21" i="14"/>
  <c r="AM21" i="14"/>
  <c r="AI21" i="14"/>
  <c r="AG21" i="14"/>
  <c r="AF21" i="14"/>
  <c r="AR21" i="14" s="1"/>
  <c r="AE21" i="14"/>
  <c r="AD21" i="14"/>
  <c r="Z21" i="14"/>
  <c r="V21" i="14"/>
  <c r="B21" i="14"/>
  <c r="BP20" i="14"/>
  <c r="BO20" i="14"/>
  <c r="BN20" i="14"/>
  <c r="BM20" i="14"/>
  <c r="BL20" i="14"/>
  <c r="BK20" i="14"/>
  <c r="BJ20" i="14"/>
  <c r="BI20" i="14"/>
  <c r="BH20" i="14"/>
  <c r="BG20" i="14"/>
  <c r="BF20" i="14"/>
  <c r="BE20" i="14"/>
  <c r="BA20" i="14"/>
  <c r="AY20" i="14"/>
  <c r="AX20" i="14"/>
  <c r="AW20" i="14"/>
  <c r="AV20" i="14"/>
  <c r="AR20" i="14"/>
  <c r="AP20" i="14"/>
  <c r="AO20" i="14"/>
  <c r="AN20" i="14"/>
  <c r="AM20" i="14"/>
  <c r="AI20" i="14"/>
  <c r="AG20" i="14"/>
  <c r="AF20" i="14"/>
  <c r="AE20" i="14"/>
  <c r="AD20" i="14"/>
  <c r="Z20" i="14"/>
  <c r="V20" i="14"/>
  <c r="B20" i="14"/>
  <c r="BP19" i="14"/>
  <c r="BO19" i="14"/>
  <c r="BN19" i="14"/>
  <c r="BM19" i="14"/>
  <c r="BL19" i="14"/>
  <c r="BK19" i="14"/>
  <c r="BJ19" i="14"/>
  <c r="BI19" i="14"/>
  <c r="BH19" i="14"/>
  <c r="BG19" i="14"/>
  <c r="BF19" i="14"/>
  <c r="BE19" i="14"/>
  <c r="BA19" i="14"/>
  <c r="AY19" i="14"/>
  <c r="AX19" i="14"/>
  <c r="AW19" i="14"/>
  <c r="AV19" i="14"/>
  <c r="AR19" i="14"/>
  <c r="AP19" i="14"/>
  <c r="AO19" i="14"/>
  <c r="AN19" i="14"/>
  <c r="AM19" i="14"/>
  <c r="AI19" i="14"/>
  <c r="AG19" i="14"/>
  <c r="AF19" i="14"/>
  <c r="AE19" i="14"/>
  <c r="AD19" i="14"/>
  <c r="Z19" i="14"/>
  <c r="V19" i="14"/>
  <c r="B19" i="14"/>
  <c r="BP18" i="14"/>
  <c r="BO18" i="14"/>
  <c r="BN18" i="14"/>
  <c r="BM18" i="14"/>
  <c r="BL18" i="14"/>
  <c r="BK18" i="14"/>
  <c r="BJ18" i="14"/>
  <c r="BI18" i="14"/>
  <c r="BH18" i="14"/>
  <c r="BG18" i="14"/>
  <c r="BF18" i="14"/>
  <c r="BE18" i="14"/>
  <c r="BA18" i="14"/>
  <c r="AY18" i="14"/>
  <c r="AX18" i="14"/>
  <c r="AW18" i="14"/>
  <c r="AV18" i="14"/>
  <c r="AR18" i="14"/>
  <c r="AP18" i="14"/>
  <c r="AO18" i="14"/>
  <c r="AN18" i="14"/>
  <c r="AM18" i="14"/>
  <c r="AI18" i="14"/>
  <c r="AG18" i="14"/>
  <c r="AF18" i="14"/>
  <c r="AE18" i="14"/>
  <c r="AD18" i="14"/>
  <c r="Z18" i="14"/>
  <c r="V18" i="14"/>
  <c r="B18" i="14"/>
  <c r="BP17" i="14"/>
  <c r="BO17" i="14"/>
  <c r="BN17" i="14"/>
  <c r="BM17" i="14"/>
  <c r="BL17" i="14"/>
  <c r="BK17" i="14"/>
  <c r="BJ17" i="14"/>
  <c r="BI17" i="14"/>
  <c r="BH17" i="14"/>
  <c r="BG17" i="14"/>
  <c r="BF17" i="14"/>
  <c r="BE17" i="14"/>
  <c r="BA17" i="14"/>
  <c r="AY17" i="14"/>
  <c r="AX17" i="14"/>
  <c r="AW17" i="14"/>
  <c r="AV17" i="14"/>
  <c r="AR17" i="14"/>
  <c r="AP17" i="14"/>
  <c r="AO17" i="14"/>
  <c r="AN17" i="14"/>
  <c r="AM17" i="14"/>
  <c r="AI17" i="14"/>
  <c r="AG17" i="14"/>
  <c r="AF17" i="14"/>
  <c r="AE17" i="14"/>
  <c r="AD17" i="14"/>
  <c r="Z17" i="14"/>
  <c r="V17" i="14"/>
  <c r="B17" i="14"/>
  <c r="BP16" i="14"/>
  <c r="BO16" i="14"/>
  <c r="BN16" i="14"/>
  <c r="BM16" i="14"/>
  <c r="BL16" i="14"/>
  <c r="BK16" i="14"/>
  <c r="BJ16" i="14"/>
  <c r="BI16" i="14"/>
  <c r="BH16" i="14"/>
  <c r="BG16" i="14"/>
  <c r="BF16" i="14"/>
  <c r="BE16" i="14"/>
  <c r="BA16" i="14"/>
  <c r="AY16" i="14"/>
  <c r="AX16" i="14"/>
  <c r="AW16" i="14"/>
  <c r="AV16" i="14"/>
  <c r="AR16" i="14"/>
  <c r="AP16" i="14"/>
  <c r="AO16" i="14"/>
  <c r="AN16" i="14"/>
  <c r="AM16" i="14"/>
  <c r="AI16" i="14"/>
  <c r="AG16" i="14"/>
  <c r="AF16" i="14"/>
  <c r="AE16" i="14"/>
  <c r="AD16" i="14"/>
  <c r="Z16" i="14"/>
  <c r="V16" i="14"/>
  <c r="B16" i="14"/>
  <c r="BP15" i="14"/>
  <c r="BO15" i="14"/>
  <c r="BN15" i="14"/>
  <c r="BM15" i="14"/>
  <c r="BL15" i="14"/>
  <c r="BK15" i="14"/>
  <c r="BJ15" i="14"/>
  <c r="BI15" i="14"/>
  <c r="BH15" i="14"/>
  <c r="BG15" i="14"/>
  <c r="BF15" i="14"/>
  <c r="BE15" i="14"/>
  <c r="BA15" i="14"/>
  <c r="AY15" i="14"/>
  <c r="AX15" i="14"/>
  <c r="AW15" i="14"/>
  <c r="AV15" i="14"/>
  <c r="AR15" i="14"/>
  <c r="AP15" i="14"/>
  <c r="AO15" i="14"/>
  <c r="AN15" i="14"/>
  <c r="AM15" i="14"/>
  <c r="AI15" i="14"/>
  <c r="AG15" i="14"/>
  <c r="AF15" i="14"/>
  <c r="AE15" i="14"/>
  <c r="AD15" i="14"/>
  <c r="Z15" i="14"/>
  <c r="V15" i="14"/>
  <c r="B15" i="14"/>
  <c r="BP14" i="14"/>
  <c r="BO14" i="14"/>
  <c r="BN14" i="14"/>
  <c r="BM14" i="14"/>
  <c r="BL14" i="14"/>
  <c r="BK14" i="14"/>
  <c r="BJ14" i="14"/>
  <c r="BI14" i="14"/>
  <c r="BH14" i="14"/>
  <c r="BG14" i="14"/>
  <c r="BF14" i="14"/>
  <c r="BE14" i="14"/>
  <c r="BA14" i="14"/>
  <c r="AY14" i="14"/>
  <c r="AX14" i="14"/>
  <c r="AW14" i="14"/>
  <c r="AV14" i="14"/>
  <c r="AR14" i="14"/>
  <c r="AP14" i="14"/>
  <c r="AO14" i="14"/>
  <c r="AN14" i="14"/>
  <c r="AM14" i="14"/>
  <c r="AI14" i="14"/>
  <c r="AG14" i="14"/>
  <c r="AF14" i="14"/>
  <c r="AE14" i="14"/>
  <c r="AD14" i="14"/>
  <c r="Z14" i="14"/>
  <c r="V14" i="14"/>
  <c r="B14" i="14"/>
  <c r="BP13" i="14"/>
  <c r="BO13" i="14"/>
  <c r="BN13" i="14"/>
  <c r="BM13" i="14"/>
  <c r="BL13" i="14"/>
  <c r="BK13" i="14"/>
  <c r="BJ13" i="14"/>
  <c r="BI13" i="14"/>
  <c r="BH13" i="14"/>
  <c r="BG13" i="14"/>
  <c r="BF13" i="14"/>
  <c r="BE13" i="14"/>
  <c r="BA13" i="14"/>
  <c r="AY13" i="14"/>
  <c r="AX13" i="14"/>
  <c r="AW13" i="14"/>
  <c r="AV13" i="14"/>
  <c r="AR13" i="14"/>
  <c r="AP13" i="14"/>
  <c r="AO13" i="14"/>
  <c r="AN13" i="14"/>
  <c r="AM13" i="14"/>
  <c r="AI13" i="14"/>
  <c r="AG13" i="14"/>
  <c r="AF13" i="14"/>
  <c r="AE13" i="14"/>
  <c r="AD13" i="14"/>
  <c r="Z13" i="14"/>
  <c r="V13" i="14"/>
  <c r="B13" i="14"/>
  <c r="BP12" i="14"/>
  <c r="BO12" i="14"/>
  <c r="BN12" i="14"/>
  <c r="BM12" i="14"/>
  <c r="BL12" i="14"/>
  <c r="BK12" i="14"/>
  <c r="BJ12" i="14"/>
  <c r="BI12" i="14"/>
  <c r="BH12" i="14"/>
  <c r="BG12" i="14"/>
  <c r="BF12" i="14"/>
  <c r="BE12" i="14"/>
  <c r="BA12" i="14"/>
  <c r="AY12" i="14"/>
  <c r="AX12" i="14"/>
  <c r="AW12" i="14"/>
  <c r="AV12" i="14"/>
  <c r="AR12" i="14"/>
  <c r="AP12" i="14"/>
  <c r="AO12" i="14"/>
  <c r="AN12" i="14"/>
  <c r="AM12" i="14"/>
  <c r="AI12" i="14"/>
  <c r="AG12" i="14"/>
  <c r="AF12" i="14"/>
  <c r="AE12" i="14"/>
  <c r="AD12" i="14"/>
  <c r="Z12" i="14"/>
  <c r="V12" i="14"/>
  <c r="B12" i="14"/>
  <c r="BP11" i="14"/>
  <c r="BO11" i="14"/>
  <c r="BN11" i="14"/>
  <c r="BM11" i="14"/>
  <c r="BL11" i="14"/>
  <c r="BK11" i="14"/>
  <c r="BJ11" i="14"/>
  <c r="BI11" i="14"/>
  <c r="BH11" i="14"/>
  <c r="BG11" i="14"/>
  <c r="BF11" i="14"/>
  <c r="BE11" i="14"/>
  <c r="BA11" i="14"/>
  <c r="AY11" i="14"/>
  <c r="AX11" i="14"/>
  <c r="AW11" i="14"/>
  <c r="AV11" i="14"/>
  <c r="AR11" i="14"/>
  <c r="AP11" i="14"/>
  <c r="AO11" i="14"/>
  <c r="AN11" i="14"/>
  <c r="AM11" i="14"/>
  <c r="AI11" i="14"/>
  <c r="AG11" i="14"/>
  <c r="AF11" i="14"/>
  <c r="AE11" i="14"/>
  <c r="AD11" i="14"/>
  <c r="Z11" i="14"/>
  <c r="V11" i="14"/>
  <c r="B11" i="14"/>
  <c r="BP10" i="14"/>
  <c r="BO10" i="14"/>
  <c r="BN10" i="14"/>
  <c r="BM10" i="14"/>
  <c r="BL10" i="14"/>
  <c r="BK10" i="14"/>
  <c r="BJ10" i="14"/>
  <c r="BG10" i="14"/>
  <c r="BF10" i="14"/>
  <c r="BE10" i="14"/>
  <c r="BA10" i="14"/>
  <c r="AX10" i="14"/>
  <c r="AW10" i="14"/>
  <c r="AV10" i="14"/>
  <c r="AR10" i="14"/>
  <c r="AO10" i="14"/>
  <c r="AN10" i="14"/>
  <c r="AM10" i="14"/>
  <c r="AI10" i="14"/>
  <c r="AF10" i="14"/>
  <c r="AE10" i="14"/>
  <c r="Z10" i="14"/>
  <c r="W10" i="14"/>
  <c r="AP10" i="14" s="1"/>
  <c r="V10" i="14"/>
  <c r="B10" i="14"/>
  <c r="BP9" i="14"/>
  <c r="BO9" i="14"/>
  <c r="BN9" i="14"/>
  <c r="BM9" i="14"/>
  <c r="BL9" i="14"/>
  <c r="BK9" i="14"/>
  <c r="BJ9" i="14"/>
  <c r="BI9" i="14"/>
  <c r="BH9" i="14"/>
  <c r="BG9" i="14"/>
  <c r="BF9" i="14"/>
  <c r="BE9" i="14"/>
  <c r="BA9" i="14"/>
  <c r="AY9" i="14"/>
  <c r="AX9" i="14"/>
  <c r="AW9" i="14"/>
  <c r="AV9" i="14"/>
  <c r="AR9" i="14"/>
  <c r="AP9" i="14"/>
  <c r="AO9" i="14"/>
  <c r="AN9" i="14"/>
  <c r="AM9" i="14"/>
  <c r="AI9" i="14"/>
  <c r="AG9" i="14"/>
  <c r="AF9" i="14"/>
  <c r="AE9" i="14"/>
  <c r="AD9" i="14"/>
  <c r="Z9" i="14"/>
  <c r="V9" i="14"/>
  <c r="B9" i="14"/>
  <c r="AF48" i="14" l="1"/>
  <c r="BG50" i="14"/>
  <c r="AI77" i="14"/>
  <c r="AM81" i="14"/>
  <c r="BI94" i="3"/>
  <c r="T72" i="15" s="1"/>
  <c r="BT94" i="3"/>
  <c r="U72" i="15" s="1"/>
  <c r="BI92" i="3"/>
  <c r="BT92" i="3"/>
  <c r="U65" i="15" s="1"/>
  <c r="AP71" i="14"/>
  <c r="AO48" i="14"/>
  <c r="AD78" i="14"/>
  <c r="BE78" i="14"/>
  <c r="BN103" i="14"/>
  <c r="BH71" i="14"/>
  <c r="AG72" i="14"/>
  <c r="BG47" i="14"/>
  <c r="AF134" i="14"/>
  <c r="Z147" i="14"/>
  <c r="BL103" i="14"/>
  <c r="AA72" i="14"/>
  <c r="BJ72" i="14" s="1"/>
  <c r="BH72" i="14"/>
  <c r="W105" i="14"/>
  <c r="AG105" i="14" s="1"/>
  <c r="C9" i="16"/>
  <c r="J104" i="15"/>
  <c r="I104" i="15"/>
  <c r="I217" i="15" s="1"/>
  <c r="D9" i="16"/>
  <c r="C9" i="18"/>
  <c r="Q104" i="15"/>
  <c r="I6" i="17" s="1"/>
  <c r="I6" i="16"/>
  <c r="C6" i="16"/>
  <c r="M104" i="15"/>
  <c r="F6" i="17" s="1"/>
  <c r="M9" i="16"/>
  <c r="F6" i="16"/>
  <c r="J6" i="16"/>
  <c r="C8" i="16"/>
  <c r="D6" i="16"/>
  <c r="J9" i="16"/>
  <c r="G9" i="16"/>
  <c r="R104" i="15"/>
  <c r="J6" i="17" s="1"/>
  <c r="V104" i="15"/>
  <c r="M6" i="17" s="1"/>
  <c r="N104" i="15"/>
  <c r="G6" i="17" s="1"/>
  <c r="G6" i="16"/>
  <c r="AE84" i="14"/>
  <c r="BH53" i="14"/>
  <c r="AO56" i="14"/>
  <c r="AA67" i="14"/>
  <c r="BE79" i="14"/>
  <c r="AP89" i="14"/>
  <c r="AO41" i="14"/>
  <c r="AF49" i="14"/>
  <c r="AE85" i="14"/>
  <c r="BH89" i="14"/>
  <c r="AR98" i="14"/>
  <c r="BG41" i="14"/>
  <c r="AF56" i="14"/>
  <c r="BL116" i="14"/>
  <c r="AF41" i="14"/>
  <c r="AG67" i="14"/>
  <c r="AR77" i="14"/>
  <c r="Y10" i="14"/>
  <c r="AD10" i="14" s="1"/>
  <c r="AX50" i="14"/>
  <c r="AX56" i="14"/>
  <c r="AG71" i="14"/>
  <c r="AV78" i="14"/>
  <c r="AM79" i="14"/>
  <c r="BG134" i="14"/>
  <c r="BA150" i="14"/>
  <c r="BH10" i="14"/>
  <c r="AP53" i="14"/>
  <c r="AG94" i="14"/>
  <c r="AY94" i="14"/>
  <c r="Z150" i="14"/>
  <c r="AO133" i="14"/>
  <c r="AP47" i="14"/>
  <c r="BJ83" i="14"/>
  <c r="AA97" i="14"/>
  <c r="AE97" i="14" s="1"/>
  <c r="Z102" i="14"/>
  <c r="AF109" i="14"/>
  <c r="AE116" i="14"/>
  <c r="BF116" i="14"/>
  <c r="AY132" i="14"/>
  <c r="AE150" i="14"/>
  <c r="AG10" i="14"/>
  <c r="AF50" i="14"/>
  <c r="AG53" i="14"/>
  <c r="BJ82" i="14"/>
  <c r="AR84" i="14"/>
  <c r="AJ100" i="14"/>
  <c r="BL100" i="14" s="1"/>
  <c r="AX109" i="14"/>
  <c r="AO117" i="14"/>
  <c r="BG117" i="14"/>
  <c r="BF129" i="14"/>
  <c r="AG132" i="14"/>
  <c r="AX134" i="14"/>
  <c r="AP94" i="14"/>
  <c r="AF133" i="14"/>
  <c r="BA146" i="14"/>
  <c r="AI150" i="14"/>
  <c r="AE81" i="14"/>
  <c r="AP96" i="14"/>
  <c r="Z117" i="14"/>
  <c r="AR117" i="14"/>
  <c r="Z119" i="14"/>
  <c r="AG47" i="14"/>
  <c r="AA96" i="14"/>
  <c r="AE96" i="14" s="1"/>
  <c r="BH96" i="14"/>
  <c r="AR119" i="14"/>
  <c r="AE129" i="14"/>
  <c r="AP135" i="14"/>
  <c r="BJ105" i="14"/>
  <c r="AJ105" i="14"/>
  <c r="AE105" i="14"/>
  <c r="BH66" i="14"/>
  <c r="AP66" i="14"/>
  <c r="AA66" i="14"/>
  <c r="AG66" i="14"/>
  <c r="AY66" i="14"/>
  <c r="BO104" i="14"/>
  <c r="BE104" i="14"/>
  <c r="BJ71" i="14"/>
  <c r="AE71" i="14"/>
  <c r="BH103" i="14"/>
  <c r="AG103" i="14"/>
  <c r="AP103" i="14"/>
  <c r="AY103" i="14"/>
  <c r="AV104" i="14"/>
  <c r="BM104" i="14"/>
  <c r="BI81" i="14"/>
  <c r="AD81" i="14"/>
  <c r="AP129" i="14"/>
  <c r="AG129" i="14"/>
  <c r="AY129" i="14"/>
  <c r="BH129" i="14"/>
  <c r="AY68" i="14"/>
  <c r="AP72" i="14"/>
  <c r="BJ81" i="14"/>
  <c r="Z84" i="14"/>
  <c r="BA84" i="14"/>
  <c r="AY89" i="14"/>
  <c r="AG96" i="14"/>
  <c r="AG97" i="14"/>
  <c r="BH97" i="14"/>
  <c r="AS100" i="14"/>
  <c r="BN100" i="14" s="1"/>
  <c r="AO109" i="14"/>
  <c r="AF117" i="14"/>
  <c r="BA119" i="14"/>
  <c r="AP132" i="14"/>
  <c r="BA151" i="14"/>
  <c r="BN116" i="14"/>
  <c r="BI10" i="14"/>
  <c r="AF47" i="14"/>
  <c r="BH47" i="14"/>
  <c r="AX49" i="14"/>
  <c r="AP52" i="14"/>
  <c r="AO57" i="14"/>
  <c r="AP62" i="14"/>
  <c r="AY67" i="14"/>
  <c r="AE72" i="14"/>
  <c r="AE79" i="14"/>
  <c r="AI95" i="14"/>
  <c r="BJ96" i="14"/>
  <c r="BB100" i="14"/>
  <c r="BP100" i="14" s="1"/>
  <c r="AR102" i="14"/>
  <c r="W104" i="14"/>
  <c r="BF104" i="14"/>
  <c r="AG107" i="14"/>
  <c r="AY107" i="14"/>
  <c r="AW129" i="14"/>
  <c r="AX133" i="14"/>
  <c r="Z151" i="14"/>
  <c r="AI152" i="14"/>
  <c r="BM79" i="14"/>
  <c r="AJ97" i="14"/>
  <c r="BJ97" i="14"/>
  <c r="AI98" i="14"/>
  <c r="AI117" i="14"/>
  <c r="AY10" i="14"/>
  <c r="AX47" i="14"/>
  <c r="BH52" i="14"/>
  <c r="BG57" i="14"/>
  <c r="BH62" i="14"/>
  <c r="AP68" i="14"/>
  <c r="BE81" i="14"/>
  <c r="BM81" i="14"/>
  <c r="BA95" i="14"/>
  <c r="AR103" i="14"/>
  <c r="BP104" i="14"/>
  <c r="AN129" i="14"/>
  <c r="AR152" i="14"/>
  <c r="AO49" i="14"/>
  <c r="AG52" i="14"/>
  <c r="AF57" i="14"/>
  <c r="AG62" i="14"/>
  <c r="AP67" i="14"/>
  <c r="AY71" i="14"/>
  <c r="AM78" i="14"/>
  <c r="Z95" i="14"/>
  <c r="BA98" i="14"/>
  <c r="AI102" i="14"/>
  <c r="AI151" i="14"/>
  <c r="BH68" i="14"/>
  <c r="AP107" i="14"/>
  <c r="U74" i="15" l="1"/>
  <c r="L10" i="18"/>
  <c r="D6" i="17"/>
  <c r="C6" i="17"/>
  <c r="BJ67" i="14"/>
  <c r="AE67" i="14"/>
  <c r="BL97" i="14"/>
  <c r="AN97" i="14"/>
  <c r="AP104" i="14"/>
  <c r="AY104" i="14"/>
  <c r="AG104" i="14"/>
  <c r="BH104" i="14"/>
  <c r="Y104" i="14"/>
  <c r="AH104" i="14"/>
  <c r="AE66" i="14"/>
  <c r="BJ66" i="14"/>
  <c r="AS105" i="14"/>
  <c r="BL105" i="14"/>
  <c r="U104" i="15" l="1"/>
  <c r="L6" i="17" s="1"/>
  <c r="L9" i="16"/>
  <c r="BK104" i="14"/>
  <c r="AM104" i="14"/>
  <c r="BI104" i="14"/>
  <c r="AD104" i="14"/>
  <c r="BB105" i="14"/>
  <c r="BP105" i="14" s="1"/>
  <c r="BN105" i="14"/>
  <c r="K102" i="14" l="1"/>
  <c r="W102" i="14" s="1"/>
  <c r="AG102" i="14" s="1"/>
  <c r="K98" i="14"/>
  <c r="W98" i="14" s="1"/>
  <c r="AP98" i="14" s="1"/>
  <c r="K101" i="14"/>
  <c r="W101" i="14" s="1"/>
  <c r="AY102" i="14" l="1"/>
  <c r="AP102" i="14"/>
  <c r="BH102" i="14"/>
  <c r="AG98" i="14"/>
  <c r="BH98" i="14"/>
  <c r="AY98" i="14"/>
  <c r="AS94" i="14"/>
  <c r="BB94" i="14"/>
  <c r="AJ94" i="14"/>
  <c r="AA101" i="14"/>
  <c r="AY101" i="14"/>
  <c r="AG101" i="14"/>
  <c r="BH101" i="14"/>
  <c r="AP101" i="14"/>
  <c r="AA94" i="14"/>
  <c r="BN94" i="14" l="1"/>
  <c r="AW94" i="14"/>
  <c r="AE101" i="14"/>
  <c r="BJ101" i="14"/>
  <c r="BP94" i="14"/>
  <c r="BF94" i="14"/>
  <c r="BL94" i="14"/>
  <c r="AN94" i="14"/>
  <c r="AE94" i="14"/>
  <c r="BJ94" i="14"/>
  <c r="G13" i="13" l="1"/>
  <c r="H11" i="13"/>
  <c r="E3" i="13"/>
  <c r="E9" i="13"/>
  <c r="E5" i="13"/>
  <c r="E10" i="13"/>
  <c r="E6" i="13"/>
  <c r="E7" i="13"/>
  <c r="E8" i="13"/>
  <c r="E4" i="13"/>
  <c r="H7" i="13" l="1"/>
  <c r="H6" i="13"/>
  <c r="H4" i="13"/>
  <c r="H10" i="13"/>
  <c r="H8" i="13"/>
  <c r="H3" i="13"/>
  <c r="E13" i="13"/>
  <c r="H5" i="13"/>
  <c r="H9" i="13"/>
  <c r="H13" i="13" l="1"/>
  <c r="C11" i="17"/>
  <c r="C10" i="16"/>
  <c r="B21" i="13"/>
  <c r="D10" i="16" l="1"/>
  <c r="J172" i="15"/>
  <c r="J217" i="15" s="1"/>
  <c r="D11" i="17" l="1"/>
  <c r="D7" i="17"/>
  <c r="G11" i="17"/>
  <c r="N217" i="15"/>
  <c r="J7" i="17"/>
  <c r="R172" i="15"/>
  <c r="R217" i="15"/>
  <c r="J11" i="17"/>
  <c r="I11" i="17"/>
  <c r="Q217" i="15"/>
  <c r="F10" i="16"/>
  <c r="R161" i="15"/>
  <c r="J10" i="16"/>
  <c r="M11" i="17"/>
  <c r="V217" i="15"/>
  <c r="I10" i="16"/>
  <c r="V172" i="15"/>
  <c r="M7" i="17"/>
  <c r="N172" i="15"/>
  <c r="G7" i="17"/>
  <c r="F7" i="17"/>
  <c r="N161" i="15"/>
  <c r="G10" i="16"/>
  <c r="V161" i="15"/>
  <c r="M10" i="16"/>
  <c r="L11" i="17"/>
  <c r="U217" i="15"/>
  <c r="M161" i="15"/>
  <c r="M172" i="15"/>
  <c r="M217" i="15"/>
  <c r="F11" i="17"/>
  <c r="Q161" i="15"/>
  <c r="Q172" i="15"/>
  <c r="I7" i="17"/>
  <c r="L10" i="16"/>
  <c r="U161" i="15"/>
  <c r="U172" i="15"/>
  <c r="L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CARLOS BORDA RIVAS</author>
  </authors>
  <commentList>
    <comment ref="W103" authorId="0" shapeId="0" xr:uid="{00000000-0006-0000-0000-000001000000}">
      <text>
        <r>
          <rPr>
            <b/>
            <sz val="9"/>
            <color indexed="81"/>
            <rFont val="Tahoma"/>
            <family val="2"/>
          </rPr>
          <t>JUAN CARLOS BORDA RIVAS:</t>
        </r>
        <r>
          <rPr>
            <sz val="9"/>
            <color indexed="81"/>
            <rFont val="Tahoma"/>
            <family val="2"/>
          </rPr>
          <t xml:space="preserve">
INCLUYE VIGENCIAS FUTURAS POR VALOR DE $361,433,212,80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CARLOS ESCOBAR BAQUERO</author>
  </authors>
  <commentList>
    <comment ref="AH98" authorId="0" shapeId="0" xr:uid="{00000000-0006-0000-0200-000001000000}">
      <text>
        <r>
          <rPr>
            <b/>
            <sz val="9"/>
            <color indexed="81"/>
            <rFont val="Tahoma"/>
            <family val="2"/>
          </rPr>
          <t>JUAN CARLOS ESCOBAR BAQUERO:</t>
        </r>
        <r>
          <rPr>
            <sz val="9"/>
            <color indexed="81"/>
            <rFont val="Tahoma"/>
            <family val="2"/>
          </rPr>
          <t xml:space="preserve">
Revisar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fogafin</author>
    <author>Toshiba</author>
    <author>NORELA BRICEÑO BOHORQUEZ</author>
  </authors>
  <commentList>
    <comment ref="I14" authorId="0" shapeId="0" xr:uid="{00000000-0006-0000-0400-000001000000}">
      <text>
        <r>
          <rPr>
            <b/>
            <sz val="10"/>
            <color indexed="81"/>
            <rFont val="Tahoma"/>
            <family val="2"/>
          </rPr>
          <t>Es la correspondencia entre el resultado del indicador en el periodo y la meta establecida.</t>
        </r>
      </text>
    </comment>
    <comment ref="J14" authorId="0" shapeId="0" xr:uid="{00000000-0006-0000-0400-000002000000}">
      <text>
        <r>
          <rPr>
            <b/>
            <sz val="10"/>
            <color indexed="81"/>
            <rFont val="Tahoma"/>
            <family val="2"/>
          </rPr>
          <t>Muestra el avance acumulado del idicador.</t>
        </r>
      </text>
    </comment>
    <comment ref="M14" authorId="0" shapeId="0" xr:uid="{00000000-0006-0000-0400-000003000000}">
      <text>
        <r>
          <rPr>
            <b/>
            <sz val="10"/>
            <color indexed="81"/>
            <rFont val="Tahoma"/>
            <family val="2"/>
          </rPr>
          <t>Es la correspondencia entre el resultado del indicador en el periodo y la meta establecida.</t>
        </r>
      </text>
    </comment>
    <comment ref="N14" authorId="0" shapeId="0" xr:uid="{00000000-0006-0000-0400-000004000000}">
      <text>
        <r>
          <rPr>
            <b/>
            <sz val="10"/>
            <color indexed="81"/>
            <rFont val="Tahoma"/>
            <family val="2"/>
          </rPr>
          <t>Muestra el avance acumulado del idicado</t>
        </r>
      </text>
    </comment>
    <comment ref="Q14" authorId="0" shapeId="0" xr:uid="{00000000-0006-0000-0400-000005000000}">
      <text>
        <r>
          <rPr>
            <b/>
            <sz val="10"/>
            <color indexed="81"/>
            <rFont val="Tahoma"/>
            <family val="2"/>
          </rPr>
          <t>Es la correspondencia entre el resultado del indicador en el periodo y la meta establecida.</t>
        </r>
      </text>
    </comment>
    <comment ref="R14" authorId="0" shapeId="0" xr:uid="{00000000-0006-0000-0400-000006000000}">
      <text>
        <r>
          <rPr>
            <b/>
            <sz val="10"/>
            <color indexed="81"/>
            <rFont val="Tahoma"/>
            <family val="2"/>
          </rPr>
          <t>Muestra el avance acumulado del idicado</t>
        </r>
      </text>
    </comment>
    <comment ref="U14" authorId="0" shapeId="0" xr:uid="{00000000-0006-0000-0400-000007000000}">
      <text>
        <r>
          <rPr>
            <b/>
            <sz val="10"/>
            <color indexed="81"/>
            <rFont val="Tahoma"/>
            <family val="2"/>
          </rPr>
          <t>Es la correspondencia entre el resultado del indicador en el periodo y la meta establecida.</t>
        </r>
      </text>
    </comment>
    <comment ref="V14" authorId="0" shapeId="0" xr:uid="{00000000-0006-0000-0400-000008000000}">
      <text>
        <r>
          <rPr>
            <b/>
            <sz val="10"/>
            <color indexed="81"/>
            <rFont val="Tahoma"/>
            <family val="2"/>
          </rPr>
          <t>Muestra el avance acumulado del idicador</t>
        </r>
      </text>
    </comment>
    <comment ref="W14" authorId="0" shapeId="0" xr:uid="{00000000-0006-0000-0400-000009000000}">
      <text>
        <r>
          <rPr>
            <b/>
            <sz val="10"/>
            <color indexed="81"/>
            <rFont val="Tahoma"/>
            <family val="2"/>
          </rPr>
          <t>Haga click en el semáforo para consultar información más detallada sobre el indicador, sus resultados, tendencias y análisis en su ficha técnica.</t>
        </r>
      </text>
    </comment>
    <comment ref="Y14" authorId="1" shapeId="0" xr:uid="{00000000-0006-0000-0400-00000A000000}">
      <text>
        <r>
          <rPr>
            <b/>
            <sz val="11"/>
            <color indexed="81"/>
            <rFont val="Tahoma"/>
            <family val="2"/>
          </rPr>
          <t>Corresponde al resultado consolidado al corte, según su frecuencia de medición y reporte en la Ficha Técnica del indicador.</t>
        </r>
      </text>
    </comment>
    <comment ref="Z14" authorId="0" shapeId="0" xr:uid="{00000000-0006-0000-0400-00000B000000}">
      <text>
        <r>
          <rPr>
            <b/>
            <sz val="10"/>
            <color indexed="81"/>
            <rFont val="Tahoma"/>
            <family val="2"/>
          </rPr>
          <t>Es la correspondencia entre el resultado del indicador en el periodo y la meta establecida.</t>
        </r>
      </text>
    </comment>
    <comment ref="AK14" authorId="0" shapeId="0" xr:uid="{00000000-0006-0000-0400-00000C000000}">
      <text>
        <r>
          <rPr>
            <b/>
            <sz val="10"/>
            <color indexed="81"/>
            <rFont val="Tahoma"/>
            <family val="2"/>
          </rPr>
          <t>Haga click en el semáforo para consultar información más detallada sobre el indicador, sus resultados, tendencias y análisis en su ficha técnica.</t>
        </r>
      </text>
    </comment>
    <comment ref="AM14" authorId="1" shapeId="0" xr:uid="{00000000-0006-0000-0400-00000D000000}">
      <text>
        <r>
          <rPr>
            <b/>
            <sz val="11"/>
            <color indexed="81"/>
            <rFont val="Tahoma"/>
            <family val="2"/>
          </rPr>
          <t>Corresponde al resultado consolidado al corte, según su frecuencia de medición y reporte en la Ficha Técnica del indicador.</t>
        </r>
      </text>
    </comment>
    <comment ref="AN14" authorId="0" shapeId="0" xr:uid="{00000000-0006-0000-0400-00000E000000}">
      <text>
        <r>
          <rPr>
            <b/>
            <sz val="10"/>
            <color indexed="81"/>
            <rFont val="Tahoma"/>
            <family val="2"/>
          </rPr>
          <t>Es la correspondencia entre el resultado del indicador en el periodo y la meta establecida.</t>
        </r>
      </text>
    </comment>
    <comment ref="AY14" authorId="0" shapeId="0" xr:uid="{00000000-0006-0000-0400-00000F000000}">
      <text>
        <r>
          <rPr>
            <b/>
            <sz val="10"/>
            <color indexed="81"/>
            <rFont val="Tahoma"/>
            <family val="2"/>
          </rPr>
          <t>Haga click en el semáforo para consultar información más detallada sobre el indicador, sus resultados, tendencias y análisis en su ficha técnica.</t>
        </r>
      </text>
    </comment>
    <comment ref="BA14" authorId="1" shapeId="0" xr:uid="{00000000-0006-0000-0400-000010000000}">
      <text>
        <r>
          <rPr>
            <b/>
            <sz val="11"/>
            <color indexed="81"/>
            <rFont val="Tahoma"/>
            <family val="2"/>
          </rPr>
          <t>Corresponde al resultado consolidado al corte, según su frecuencia de medición y reporte en la Ficha Técnica del indicador.</t>
        </r>
      </text>
    </comment>
    <comment ref="BB14" authorId="0" shapeId="0" xr:uid="{00000000-0006-0000-0400-000011000000}">
      <text>
        <r>
          <rPr>
            <b/>
            <sz val="10"/>
            <color indexed="81"/>
            <rFont val="Tahoma"/>
            <family val="2"/>
          </rPr>
          <t>Es la correspondencia entre el resultado del indicador en el periodo y la meta establecida.</t>
        </r>
      </text>
    </comment>
    <comment ref="BM14" authorId="0" shapeId="0" xr:uid="{00000000-0006-0000-0400-000012000000}">
      <text>
        <r>
          <rPr>
            <b/>
            <sz val="10"/>
            <color indexed="81"/>
            <rFont val="Tahoma"/>
            <family val="2"/>
          </rPr>
          <t>Haga click en el semáforo para consultar información más detallada sobre el indicador, sus resultados, tendencias y análisis en su ficha técnica.</t>
        </r>
      </text>
    </comment>
    <comment ref="BO14" authorId="1" shapeId="0" xr:uid="{00000000-0006-0000-0400-000013000000}">
      <text>
        <r>
          <rPr>
            <b/>
            <sz val="11"/>
            <color indexed="81"/>
            <rFont val="Tahoma"/>
            <family val="2"/>
          </rPr>
          <t>Corresponde al resultado consolidado al corte, según su frecuencia de medición y reporte en la Ficha Técnica del indicador.</t>
        </r>
      </text>
    </comment>
    <comment ref="BP14" authorId="0" shapeId="0" xr:uid="{00000000-0006-0000-0400-000014000000}">
      <text>
        <r>
          <rPr>
            <b/>
            <sz val="10"/>
            <color indexed="81"/>
            <rFont val="Tahoma"/>
            <family val="2"/>
          </rPr>
          <t>Es la correspondencia entre el resultado del indicador en el periodo y la meta establecida.</t>
        </r>
      </text>
    </comment>
    <comment ref="CA14" authorId="0" shapeId="0" xr:uid="{00000000-0006-0000-0400-000015000000}">
      <text>
        <r>
          <rPr>
            <b/>
            <sz val="10"/>
            <color indexed="81"/>
            <rFont val="Tahoma"/>
            <family val="2"/>
          </rPr>
          <t>Haga click en el semáforo para consultar información más detallada sobre el indicador, sus resultados, tendencias y análisis en su ficha técnica.</t>
        </r>
      </text>
    </comment>
    <comment ref="H196" authorId="2" shapeId="0" xr:uid="{00000000-0006-0000-0400-000016000000}">
      <text>
        <r>
          <rPr>
            <b/>
            <sz val="9"/>
            <color indexed="81"/>
            <rFont val="Tahoma"/>
            <family val="2"/>
          </rPr>
          <t>NORELA BRICEÑO BOHORQUEZ:</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fogafin</author>
  </authors>
  <commentList>
    <comment ref="C5" authorId="0" shapeId="0" xr:uid="{00000000-0006-0000-0500-000001000000}">
      <text>
        <r>
          <rPr>
            <b/>
            <sz val="10"/>
            <color indexed="81"/>
            <rFont val="Tahoma"/>
            <family val="2"/>
          </rPr>
          <t>Es la correspondencia entre el resultado del indicador en el periodo y la meta establecida.</t>
        </r>
      </text>
    </comment>
    <comment ref="D5" authorId="0" shapeId="0" xr:uid="{00000000-0006-0000-0500-000002000000}">
      <text>
        <r>
          <rPr>
            <b/>
            <sz val="10"/>
            <color indexed="81"/>
            <rFont val="Tahoma"/>
            <family val="2"/>
          </rPr>
          <t>Corresponde al avance acumulado del indicador</t>
        </r>
      </text>
    </comment>
    <comment ref="F5" authorId="0" shapeId="0" xr:uid="{00000000-0006-0000-0500-000003000000}">
      <text>
        <r>
          <rPr>
            <b/>
            <sz val="10"/>
            <color indexed="81"/>
            <rFont val="Tahoma"/>
            <family val="2"/>
          </rPr>
          <t>Es la correspondencia entre el resultado del indicador en el periodo y la meta establecida.</t>
        </r>
      </text>
    </comment>
    <comment ref="G5" authorId="0" shapeId="0" xr:uid="{00000000-0006-0000-0500-000004000000}">
      <text>
        <r>
          <rPr>
            <b/>
            <sz val="10"/>
            <color indexed="81"/>
            <rFont val="Tahoma"/>
            <family val="2"/>
          </rPr>
          <t>Corresponde al avance acumulado del indicador</t>
        </r>
      </text>
    </comment>
    <comment ref="I5" authorId="0" shapeId="0" xr:uid="{00000000-0006-0000-0500-000005000000}">
      <text>
        <r>
          <rPr>
            <b/>
            <sz val="10"/>
            <color indexed="81"/>
            <rFont val="Tahoma"/>
            <family val="2"/>
          </rPr>
          <t>Es la correspondencia entre el resultado del indicador en el periodo y la meta establecida.</t>
        </r>
      </text>
    </comment>
    <comment ref="J5" authorId="0" shapeId="0" xr:uid="{00000000-0006-0000-0500-000006000000}">
      <text>
        <r>
          <rPr>
            <b/>
            <sz val="10"/>
            <color indexed="81"/>
            <rFont val="Tahoma"/>
            <family val="2"/>
          </rPr>
          <t>Corresponde al avance acumulado del indicador</t>
        </r>
      </text>
    </comment>
    <comment ref="L5" authorId="0" shapeId="0" xr:uid="{00000000-0006-0000-0500-000007000000}">
      <text>
        <r>
          <rPr>
            <b/>
            <sz val="10"/>
            <color indexed="81"/>
            <rFont val="Tahoma"/>
            <family val="2"/>
          </rPr>
          <t>Es la correspondencia entre el resultado del indicador en el periodo y la meta establecida.</t>
        </r>
      </text>
    </comment>
    <comment ref="M5" authorId="0" shapeId="0" xr:uid="{00000000-0006-0000-0500-000008000000}">
      <text>
        <r>
          <rPr>
            <b/>
            <sz val="10"/>
            <color indexed="81"/>
            <rFont val="Tahoma"/>
            <family val="2"/>
          </rPr>
          <t>Corresponde al avance acumulado del indicador</t>
        </r>
      </text>
    </comment>
    <comment ref="C14" authorId="0" shapeId="0" xr:uid="{00000000-0006-0000-0500-000009000000}">
      <text>
        <r>
          <rPr>
            <b/>
            <sz val="10"/>
            <color indexed="81"/>
            <rFont val="Tahoma"/>
            <family val="2"/>
          </rPr>
          <t>Es la correspondencia entre el resultado del indicador en el periodo y la meta establecida.</t>
        </r>
      </text>
    </comment>
    <comment ref="D14" authorId="0" shapeId="0" xr:uid="{00000000-0006-0000-0500-00000A000000}">
      <text>
        <r>
          <rPr>
            <b/>
            <sz val="10"/>
            <color indexed="81"/>
            <rFont val="Tahoma"/>
            <family val="2"/>
          </rPr>
          <t>Corresponde al avance acumulado del indicador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fogafin</author>
  </authors>
  <commentList>
    <comment ref="C5" authorId="0" shapeId="0" xr:uid="{00000000-0006-0000-0600-000001000000}">
      <text>
        <r>
          <rPr>
            <b/>
            <sz val="10"/>
            <color indexed="81"/>
            <rFont val="Tahoma"/>
            <family val="2"/>
          </rPr>
          <t>Es la correspondencia entre el resultado del indicador en el periodo y la meta establecida.</t>
        </r>
      </text>
    </comment>
    <comment ref="D5" authorId="0" shapeId="0" xr:uid="{00000000-0006-0000-0600-000002000000}">
      <text>
        <r>
          <rPr>
            <b/>
            <sz val="10"/>
            <color indexed="81"/>
            <rFont val="Tahoma"/>
            <family val="2"/>
          </rPr>
          <t>Correponde al cumplimiento acumuldo del indicador</t>
        </r>
      </text>
    </comment>
    <comment ref="F5" authorId="0" shapeId="0" xr:uid="{00000000-0006-0000-0600-000003000000}">
      <text>
        <r>
          <rPr>
            <b/>
            <sz val="10"/>
            <color indexed="81"/>
            <rFont val="Tahoma"/>
            <family val="2"/>
          </rPr>
          <t>Es la correspondencia entre el resultado del indicador en el periodo y la meta establecida.</t>
        </r>
      </text>
    </comment>
    <comment ref="G5" authorId="0" shapeId="0" xr:uid="{00000000-0006-0000-0600-000004000000}">
      <text>
        <r>
          <rPr>
            <b/>
            <sz val="10"/>
            <color indexed="81"/>
            <rFont val="Tahoma"/>
            <family val="2"/>
          </rPr>
          <t>Correponde al cumplimiento acumuldo del indicador</t>
        </r>
      </text>
    </comment>
    <comment ref="I5" authorId="0" shapeId="0" xr:uid="{00000000-0006-0000-0600-000005000000}">
      <text>
        <r>
          <rPr>
            <b/>
            <sz val="10"/>
            <color indexed="81"/>
            <rFont val="Tahoma"/>
            <family val="2"/>
          </rPr>
          <t>Es la correspondencia entre el resultado del indicador en el periodo y la meta establecida.</t>
        </r>
      </text>
    </comment>
    <comment ref="J5" authorId="0" shapeId="0" xr:uid="{00000000-0006-0000-0600-000006000000}">
      <text>
        <r>
          <rPr>
            <b/>
            <sz val="10"/>
            <color indexed="81"/>
            <rFont val="Tahoma"/>
            <family val="2"/>
          </rPr>
          <t>Correponde al cumplimiento acumuldo del indicador</t>
        </r>
      </text>
    </comment>
    <comment ref="L5" authorId="0" shapeId="0" xr:uid="{00000000-0006-0000-0600-000007000000}">
      <text>
        <r>
          <rPr>
            <b/>
            <sz val="10"/>
            <color indexed="81"/>
            <rFont val="Tahoma"/>
            <family val="2"/>
          </rPr>
          <t>Es la correspondencia entre el resultado del indicador en el periodo y la meta establecida.</t>
        </r>
      </text>
    </comment>
    <comment ref="M5" authorId="0" shapeId="0" xr:uid="{00000000-0006-0000-0600-000008000000}">
      <text>
        <r>
          <rPr>
            <b/>
            <sz val="10"/>
            <color indexed="81"/>
            <rFont val="Tahoma"/>
            <family val="2"/>
          </rPr>
          <t>Correponde al cumplimiento acumuldo del indicador</t>
        </r>
      </text>
    </comment>
    <comment ref="C14" authorId="0" shapeId="0" xr:uid="{00000000-0006-0000-0600-000009000000}">
      <text>
        <r>
          <rPr>
            <b/>
            <sz val="10"/>
            <color indexed="81"/>
            <rFont val="Tahoma"/>
            <family val="2"/>
          </rPr>
          <t>Es la correspondencia entre el resultado del indicador en el periodo y la meta establecida.</t>
        </r>
      </text>
    </comment>
    <comment ref="D14" authorId="0" shapeId="0" xr:uid="{00000000-0006-0000-0600-00000A000000}">
      <text>
        <r>
          <rPr>
            <b/>
            <sz val="10"/>
            <color indexed="81"/>
            <rFont val="Tahoma"/>
            <family val="2"/>
          </rPr>
          <t>Correponde al cumplimiento acumuldo del indicador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fogafin</author>
  </authors>
  <commentList>
    <comment ref="C5" authorId="0" shapeId="0" xr:uid="{00000000-0006-0000-0700-000001000000}">
      <text>
        <r>
          <rPr>
            <b/>
            <sz val="10"/>
            <color indexed="81"/>
            <rFont val="Tahoma"/>
            <family val="2"/>
          </rPr>
          <t>Es la correspondencia entre el resultado del indicador en el periodo y la meta establecida.</t>
        </r>
      </text>
    </comment>
    <comment ref="D5" authorId="0" shapeId="0" xr:uid="{00000000-0006-0000-0700-000002000000}">
      <text>
        <r>
          <rPr>
            <b/>
            <sz val="10"/>
            <color indexed="81"/>
            <rFont val="Tahoma"/>
            <family val="2"/>
          </rPr>
          <t>Corresponde al avance acumulado en el periodo</t>
        </r>
      </text>
    </comment>
    <comment ref="F5" authorId="0" shapeId="0" xr:uid="{00000000-0006-0000-0700-000003000000}">
      <text>
        <r>
          <rPr>
            <b/>
            <sz val="10"/>
            <color indexed="81"/>
            <rFont val="Tahoma"/>
            <family val="2"/>
          </rPr>
          <t>Es la correspondencia entre el resultado del indicador en el periodo y la meta establecida.</t>
        </r>
      </text>
    </comment>
    <comment ref="G5" authorId="0" shapeId="0" xr:uid="{00000000-0006-0000-0700-000004000000}">
      <text>
        <r>
          <rPr>
            <b/>
            <sz val="10"/>
            <color indexed="81"/>
            <rFont val="Tahoma"/>
            <family val="2"/>
          </rPr>
          <t>Corresponde al avance acumulado en el periodo</t>
        </r>
      </text>
    </comment>
    <comment ref="I5" authorId="0" shapeId="0" xr:uid="{00000000-0006-0000-0700-000005000000}">
      <text>
        <r>
          <rPr>
            <b/>
            <sz val="10"/>
            <color indexed="81"/>
            <rFont val="Tahoma"/>
            <family val="2"/>
          </rPr>
          <t>Es la correspondencia entre el resultado del indicador en el periodo y la meta establecida.</t>
        </r>
      </text>
    </comment>
    <comment ref="J5" authorId="0" shapeId="0" xr:uid="{00000000-0006-0000-0700-000006000000}">
      <text>
        <r>
          <rPr>
            <b/>
            <sz val="10"/>
            <color indexed="81"/>
            <rFont val="Tahoma"/>
            <family val="2"/>
          </rPr>
          <t>Corresponde al avance acumulado en el periodo</t>
        </r>
      </text>
    </comment>
    <comment ref="L5" authorId="0" shapeId="0" xr:uid="{00000000-0006-0000-0700-000007000000}">
      <text>
        <r>
          <rPr>
            <b/>
            <sz val="10"/>
            <color indexed="81"/>
            <rFont val="Tahoma"/>
            <family val="2"/>
          </rPr>
          <t>Es la correspondencia entre el resultado del indicador en el periodo y la meta establecida.</t>
        </r>
      </text>
    </comment>
    <comment ref="M5" authorId="0" shapeId="0" xr:uid="{00000000-0006-0000-0700-000008000000}">
      <text>
        <r>
          <rPr>
            <b/>
            <sz val="10"/>
            <color indexed="81"/>
            <rFont val="Tahoma"/>
            <family val="2"/>
          </rPr>
          <t>Corresponde al avance acumulado en el periodo</t>
        </r>
      </text>
    </comment>
    <comment ref="C17" authorId="0" shapeId="0" xr:uid="{00000000-0006-0000-0700-000009000000}">
      <text>
        <r>
          <rPr>
            <b/>
            <sz val="10"/>
            <color indexed="81"/>
            <rFont val="Tahoma"/>
            <family val="2"/>
          </rPr>
          <t>Es la correspondencia entre el resultado del indicador en el periodo y la meta establecida.</t>
        </r>
      </text>
    </comment>
    <comment ref="D17" authorId="0" shapeId="0" xr:uid="{00000000-0006-0000-0700-00000A000000}">
      <text>
        <r>
          <rPr>
            <b/>
            <sz val="10"/>
            <color indexed="81"/>
            <rFont val="Tahoma"/>
            <family val="2"/>
          </rPr>
          <t>Corresponde al avance acumulado en el periodo</t>
        </r>
      </text>
    </comment>
  </commentList>
</comments>
</file>

<file path=xl/sharedStrings.xml><?xml version="1.0" encoding="utf-8"?>
<sst xmlns="http://schemas.openxmlformats.org/spreadsheetml/2006/main" count="11281" uniqueCount="1668">
  <si>
    <t>INDICADOR</t>
  </si>
  <si>
    <t>Indicador SINERGIA</t>
  </si>
  <si>
    <t xml:space="preserve">Subdirección de Garantías </t>
  </si>
  <si>
    <t>Dirección General</t>
  </si>
  <si>
    <t>Dirección de Gestión de Recursos Financieros de Salud</t>
  </si>
  <si>
    <t>Oficina de Control Interno</t>
  </si>
  <si>
    <t>Dirección de Gestión de Tecnología de la Información y la Comunicación</t>
  </si>
  <si>
    <t>AVANCE TOTAL</t>
  </si>
  <si>
    <t>TRIMESTRE I</t>
  </si>
  <si>
    <t>TRIMESTRE II</t>
  </si>
  <si>
    <t>TRIMESTRE III</t>
  </si>
  <si>
    <t>TRIMESTRE IV</t>
  </si>
  <si>
    <t>%</t>
  </si>
  <si>
    <t>PROCESO ASOCIADO</t>
  </si>
  <si>
    <t>PROCEDIMIENTO ASOCIADO</t>
  </si>
  <si>
    <t>FISICO</t>
  </si>
  <si>
    <t>CANTIDAD</t>
  </si>
  <si>
    <t>FUENTE RECURSOS</t>
  </si>
  <si>
    <t>VALOR EJECUTADO</t>
  </si>
  <si>
    <t>AVANCE TRIMESTRE</t>
  </si>
  <si>
    <t>FINANCIERO</t>
  </si>
  <si>
    <t>2. Recuperación de la confianza y la legitimidad</t>
  </si>
  <si>
    <t xml:space="preserve">2.2. Simplificar procesos </t>
  </si>
  <si>
    <t>2.3. Promover la transparencia, participación ciudadana y rendición de cuentas</t>
  </si>
  <si>
    <t>Reportar el cumplimiento del Plan de Acción de la Dependencia</t>
  </si>
  <si>
    <t>Central de Costos</t>
  </si>
  <si>
    <t>Dirección de Liquidaciones y Garantías</t>
  </si>
  <si>
    <t xml:space="preserve">Subdirección  Liquidaciones </t>
  </si>
  <si>
    <t xml:space="preserve">Dirección de Otras Prestaciones  </t>
  </si>
  <si>
    <t>Dirección Administrativa y Financiera</t>
  </si>
  <si>
    <t>Oficina Asesora de Planeación y Control de Riegos</t>
  </si>
  <si>
    <t>Áreas Técnicas</t>
  </si>
  <si>
    <t>Objetivo Especifico PND</t>
  </si>
  <si>
    <t xml:space="preserve">Estrategia Sectorial </t>
  </si>
  <si>
    <t>1. Asegurar  la sostenibilidad financiera del sistema en condiciones de eficiencia</t>
  </si>
  <si>
    <t>1.1. Establecer medidas financieras para el saneamiento de pasivos</t>
  </si>
  <si>
    <t>2.1 Fortalecer la institucionalidad para la administración de los recursos del Sistema General de Seguridad Social en Salud</t>
  </si>
  <si>
    <t>3. Buen Gobierno</t>
  </si>
  <si>
    <t xml:space="preserve">3.2. Promover la Eficiencia y la Eficiencia Administrativa </t>
  </si>
  <si>
    <t xml:space="preserve">3.1. Afianzar la lucha contra la corrupción </t>
  </si>
  <si>
    <t>3.3. Optimizar la gestión de información</t>
  </si>
  <si>
    <t>3.4. Optimizar la gestión de la inversión de los recursos públicos</t>
  </si>
  <si>
    <t>A</t>
  </si>
  <si>
    <t>B</t>
  </si>
  <si>
    <t>C</t>
  </si>
  <si>
    <t>1. Talento Humano</t>
  </si>
  <si>
    <t>3. Gestión Resultado con valores</t>
  </si>
  <si>
    <t>4. Evaluación de Resultados</t>
  </si>
  <si>
    <t>5. Información y Comunicación</t>
  </si>
  <si>
    <t>6. Gestión del Conocimiento y la Innovación</t>
  </si>
  <si>
    <t>7. Control Interno</t>
  </si>
  <si>
    <t>2. Direccionamiento Estratégico</t>
  </si>
  <si>
    <t>Política MIPG</t>
  </si>
  <si>
    <t>Dimensión MIPG</t>
  </si>
  <si>
    <t>1.1. Talento Humano</t>
  </si>
  <si>
    <t>1.2. Integralidad</t>
  </si>
  <si>
    <t>2.1. Planeación Institucional</t>
  </si>
  <si>
    <t>2.2. Gestión Presupuestal y eficiencia del gasto público</t>
  </si>
  <si>
    <t>3.4 Seguridad Digital</t>
  </si>
  <si>
    <t>3.6. Servicio al Ciudadano</t>
  </si>
  <si>
    <t>4.1. Seguimiento y Evaluación del Desempeño Institucional</t>
  </si>
  <si>
    <t>5.1. Gestión Documental</t>
  </si>
  <si>
    <t>5.2. Transparencia, acceso a la información pública y lucha contra la corrupción</t>
  </si>
  <si>
    <t>6.1. Gestión del Conocimiento y la Innovación</t>
  </si>
  <si>
    <t>7.1. Control Interno</t>
  </si>
  <si>
    <t>D</t>
  </si>
  <si>
    <t>E</t>
  </si>
  <si>
    <t>Proceso</t>
  </si>
  <si>
    <t>3.1. Gestión presupuestal y eficiencia del gasto público</t>
  </si>
  <si>
    <t xml:space="preserve">3.2. Fortalecimiento organizacional y simplificación de procesos
</t>
  </si>
  <si>
    <t xml:space="preserve">3.7. Racionalización de Tramites </t>
  </si>
  <si>
    <t>3.8. Participación Ciudadana en la gestión publica</t>
  </si>
  <si>
    <t>3.9. Gobierno Digital: Para servicio y Gobierno Abierto</t>
  </si>
  <si>
    <t>3.3. Gobierno Digital: Para Gestión y Seguridad de la Información</t>
  </si>
  <si>
    <t>3.5. Defensa Jurídica</t>
  </si>
  <si>
    <t>1. Direccionamiento Estratégico</t>
  </si>
  <si>
    <t>F</t>
  </si>
  <si>
    <t>Procedimiento</t>
  </si>
  <si>
    <t>G</t>
  </si>
  <si>
    <t>Indicador</t>
  </si>
  <si>
    <t>CÓDIGO AREA</t>
  </si>
  <si>
    <t>NOMBRE AREA</t>
  </si>
  <si>
    <t>CÓDIGO
PRODUCTO</t>
  </si>
  <si>
    <t>Código ACTIVIDAD</t>
  </si>
  <si>
    <t>H</t>
  </si>
  <si>
    <t>INDICADOR SINERGIA</t>
  </si>
  <si>
    <t>UNIDAD DE MEDICIÓN</t>
  </si>
  <si>
    <t>POLÍTICA DEL MIPG</t>
  </si>
  <si>
    <t>DIMENSIÓN MIPG</t>
  </si>
  <si>
    <t>I</t>
  </si>
  <si>
    <t>OBJETIVO PND</t>
  </si>
  <si>
    <t>ESTRATEGIA ASOCIADO</t>
  </si>
  <si>
    <t>Porcentaje de ESE sin riesgo financiero o riesgo bajo</t>
  </si>
  <si>
    <t>Deudas a más de 180 días como porcentaje de facturación anual de los hospitales públicos</t>
  </si>
  <si>
    <t>Gasto por eventos no incluidos en el plan de beneficios ($ billones)</t>
  </si>
  <si>
    <t>Portales web de consulta en salud y protección social operando</t>
  </si>
  <si>
    <t>Reportar el plan Anticorrupción</t>
  </si>
  <si>
    <t>Cumplir con las directrices de la Ley 1712 de 2014</t>
  </si>
  <si>
    <t>Cumplir con el componente Rendición de Cuentas (Democratización de la Administración Pública)</t>
  </si>
  <si>
    <t xml:space="preserve">Estructurar y poner en funcionamiento la Entidad Administradora de los Recursos </t>
  </si>
  <si>
    <t>Mantener actualizado el reporte al SUIT</t>
  </si>
  <si>
    <t>Cumplir la Política de Servicio al Ciudadano</t>
  </si>
  <si>
    <t>Porcentaje de implementación de las recomendaciones de la OCDE en materia de control interno</t>
  </si>
  <si>
    <t>Porcentaje de implementación de las estrategias GEL</t>
  </si>
  <si>
    <t xml:space="preserve">Implementar gestión estratégica del talento humano </t>
  </si>
  <si>
    <t>Modelos de evaluación orientados al cumplimiento de objetivos y metas institucionales implementados</t>
  </si>
  <si>
    <t>Porcentaje de implementación del Plan Estratégico de Empleo Público, que incluya las recomendaciones de la OCDE</t>
  </si>
  <si>
    <t>Tablas de retención documental implementadas</t>
  </si>
  <si>
    <t>Reportar información al SISPRO</t>
  </si>
  <si>
    <t>Reportes a SPI, con indicadores actualizados</t>
  </si>
  <si>
    <t>Índice de actualización de los indicadores del PND Sinergia</t>
  </si>
  <si>
    <t>Utilización del SECOP II</t>
  </si>
  <si>
    <t>Sistema de Información del Sistema de Compra público Implementado</t>
  </si>
  <si>
    <t>Fuente de Recursos</t>
  </si>
  <si>
    <t>Recursos Propios</t>
  </si>
  <si>
    <t xml:space="preserve">Inversión </t>
  </si>
  <si>
    <t>Administrados</t>
  </si>
  <si>
    <t>NA</t>
  </si>
  <si>
    <t xml:space="preserve">EFICACIA EN LA EJECUCIÓN DE ACTIVIDADES </t>
  </si>
  <si>
    <t>DESCRIPCIÓN PRODUCTO</t>
  </si>
  <si>
    <t>DESCRIPCIÓN ACTIVIDAD</t>
  </si>
  <si>
    <t>Observaciones</t>
  </si>
  <si>
    <t>PGN</t>
  </si>
  <si>
    <t>Porcentaje</t>
  </si>
  <si>
    <t>Numérico</t>
  </si>
  <si>
    <t>ADMINISTRADORA DE RECURSOS DEL SISTEMA GENERAL DE SEGURIDAD SOCIAL EN SALUD -ADRES-</t>
  </si>
  <si>
    <t xml:space="preserve">PLAN DE ACCIÓN </t>
  </si>
  <si>
    <t>Evaluar la gestión y resultados de los procesos de calidad de la Dependencia</t>
  </si>
  <si>
    <t>Remitir informes trimestrales de los indicadores formulados y las acciones de mejoras</t>
  </si>
  <si>
    <t>VALOR PROGRAMADO VIGENCIA</t>
  </si>
  <si>
    <t>VALOR PROGRAMADO</t>
  </si>
  <si>
    <t>12000-1</t>
  </si>
  <si>
    <t>12000-1-1</t>
  </si>
  <si>
    <t>Reporte Trimestral del Avance del PA</t>
  </si>
  <si>
    <t>Informes de seguimiento a la Ejecución del Plan de Acción</t>
  </si>
  <si>
    <t>Asesorar y apoyar en la implementación de MIPG</t>
  </si>
  <si>
    <t>Modelo Integrado de Planeación</t>
  </si>
  <si>
    <t># Informes Publicados / # Informes Proyectados a Publicar</t>
  </si>
  <si>
    <t>Elaboración del Informe de Rendición de Cuentas al Congreso de la República 2017-2018</t>
  </si>
  <si>
    <t>Informe al Congreso de la Republica</t>
  </si>
  <si>
    <t>Vigencia 2018</t>
  </si>
  <si>
    <t>OBJETIVO ESTRATEGICO</t>
  </si>
  <si>
    <t>CÓDIGO
OBJETIVO ESTRATEGICO</t>
  </si>
  <si>
    <t>12000-1-1-1</t>
  </si>
  <si>
    <t>Lograr calidad y oportunidad en los procesos de reconocimiento del aseguramiento, prestaciones excepcionales y de financiamiento a instituciones del sector salud.</t>
  </si>
  <si>
    <t>Optimizar los procesos de recaudo, administración y pago de los recursos que se canalizan a través de la Entidad.</t>
  </si>
  <si>
    <t>Proteger, gestionar y defender los recursos del SGSSS.</t>
  </si>
  <si>
    <t>Desarrollar e implementar herramientas de tecnología y financieras para el manejo y control de los recursos.</t>
  </si>
  <si>
    <t>Diseño y ejecución de estrategias de campaña Marketing para la ADRES.</t>
  </si>
  <si>
    <t>Estrategia de Comunicación y  Marketing de la Adres</t>
  </si>
  <si>
    <t>11300-1</t>
  </si>
  <si>
    <t>11300-1-1</t>
  </si>
  <si>
    <t>11200-2</t>
  </si>
  <si>
    <t>Realizar seguimiento y reporte del cumplimiento del Plan de Acción</t>
  </si>
  <si>
    <t>11200-2-1</t>
  </si>
  <si>
    <t>11200-2-1-1</t>
  </si>
  <si>
    <t>Formular los proceso y procedimientos en el marco del MIPG</t>
  </si>
  <si>
    <t>11300-2</t>
  </si>
  <si>
    <t>11300-2-2</t>
  </si>
  <si>
    <t>Procesos y Procedimientos</t>
  </si>
  <si>
    <t>11300-3</t>
  </si>
  <si>
    <t>11300-3-1</t>
  </si>
  <si>
    <t>Seguimiento Ejecución Presupuestal de recursos administrados URA</t>
  </si>
  <si>
    <t>Financiación UPC Régimen Contributivo SSF</t>
  </si>
  <si>
    <t>Financiación UPC Régimen Contributivo CSF</t>
  </si>
  <si>
    <t>Transferencias Entidades de Administración Publica Central</t>
  </si>
  <si>
    <t>Empresas Publicas nacionales No Financieras - ADRES</t>
  </si>
  <si>
    <t>Sentencias y Conciliaciones URA</t>
  </si>
  <si>
    <t>Incapacidades</t>
  </si>
  <si>
    <t>Licencias de Maternidad y Paternidad</t>
  </si>
  <si>
    <t>Financiación UPC Régimen Subsidiado CSF</t>
  </si>
  <si>
    <t>Financiación UPC Régimen Subsidiado - CCF - SSF</t>
  </si>
  <si>
    <t>Atención en salud, transporte primario, indemnizaciones y auxilios funerarios víctimas</t>
  </si>
  <si>
    <t>Devolución de Aportes y Cotizaciones no conciliadas de vigencias anteriores</t>
  </si>
  <si>
    <t>Rendimientos Financieros saldo de Aportes Patronales no compensados - Art, 12 Decreto 1363 de 2016</t>
  </si>
  <si>
    <t>Prestaciones Excepcionales - Recobros</t>
  </si>
  <si>
    <t>Fortalecimiento red de urgencias nacional, emergencias sanitarias y eventos catastróficos</t>
  </si>
  <si>
    <t>Otros programas de salud promoción y prevención</t>
  </si>
  <si>
    <t>Recursos con destinación especifica</t>
  </si>
  <si>
    <t>FONSAET</t>
  </si>
  <si>
    <t>Rendimientos Financieros cuentas de recaudo EPS - SSF</t>
  </si>
  <si>
    <t>Fortalecimientos Patrimonial a las Entidades del Sector salud</t>
  </si>
  <si>
    <t>Ejecución del Trimestre / Presupuesto Proyectado del Trimestre</t>
  </si>
  <si>
    <t>11400-1</t>
  </si>
  <si>
    <t>11400-2</t>
  </si>
  <si>
    <t>11400-1-1</t>
  </si>
  <si>
    <t>11400-2-1</t>
  </si>
  <si>
    <t>11400-2-2</t>
  </si>
  <si>
    <t>11400-3</t>
  </si>
  <si>
    <t>Proceso de Compensación</t>
  </si>
  <si>
    <t>No. de Procesos de Compensación Ejecutados</t>
  </si>
  <si>
    <t>Liquidación de la UPC de los Afiliados del Régimen Subsidiado</t>
  </si>
  <si>
    <t>11400-3-1</t>
  </si>
  <si>
    <t>Publicación Giro Directo Régimen Contributivo</t>
  </si>
  <si>
    <t>Publicación Giro Directo Régimen Subsidiado</t>
  </si>
  <si>
    <t>Prestaciones económicas REX</t>
  </si>
  <si>
    <t>Trámite de prestaciones económicas REX</t>
  </si>
  <si>
    <t>Trámite de devolución de aportes REX</t>
  </si>
  <si>
    <t>Informes de auditoría de reintegro de recursos</t>
  </si>
  <si>
    <t>Elaboración de Informes de auditoría de reintegro de recursos</t>
  </si>
  <si>
    <t>Saldos a favor de ADRES en el proceso LMA</t>
  </si>
  <si>
    <t>Solicitud de aclaraciones a las EPS con saldos a favor de ADRES en el proceso LMA</t>
  </si>
  <si>
    <t>Compra Directa de Cartera</t>
  </si>
  <si>
    <t>No. De Compras de Carteras realizadas</t>
  </si>
  <si>
    <t>Certificación descuento proceso LMA - Findeter línea compensada</t>
  </si>
  <si>
    <t>Certificaciones remitidas</t>
  </si>
  <si>
    <t>Certificación descuento proceso de compensación - Findeter línea compensada</t>
  </si>
  <si>
    <t>Certificación descuento proceso LMA - Compra de Cartera</t>
  </si>
  <si>
    <t>Certificación descuento proceso de compensación - Compra de Cartera</t>
  </si>
  <si>
    <t># Procesos de Compensación Ejecutados/ # Procesos de Compensación Programados en el Periodo</t>
  </si>
  <si>
    <t>2. Administración de Riesgos y MIPG</t>
  </si>
  <si>
    <t>3. Gestión de Recobros y Reclamaciones</t>
  </si>
  <si>
    <t>4. Gestión Presupuestal</t>
  </si>
  <si>
    <t>5. Gestión de Recaudo y Fuentes de Financiación</t>
  </si>
  <si>
    <t>6. Gestión Contable y Control Recursos E.T.</t>
  </si>
  <si>
    <t xml:space="preserve">7. Gestión de Pagos y Portafolio
</t>
  </si>
  <si>
    <t>8. Gestión Integral Régimen Contributivo</t>
  </si>
  <si>
    <t>9. Gestión de Contratación</t>
  </si>
  <si>
    <t>10. Gestión del Talento Humano</t>
  </si>
  <si>
    <t>11. Gestión Financiera General</t>
  </si>
  <si>
    <t>12. Gestión Servicio al Ciudadano</t>
  </si>
  <si>
    <t xml:space="preserve">13. Gestión Documental
</t>
  </si>
  <si>
    <t>14. Administración Logística</t>
  </si>
  <si>
    <t>15. Gestión Integral Régimen Subsidiado</t>
  </si>
  <si>
    <t>16. Reintegro de Recursos</t>
  </si>
  <si>
    <t>17. Fortalecimiento Financiero  a EPSs e IPSs</t>
  </si>
  <si>
    <t>18. Gestión de Operaciones de Sistemas de Información</t>
  </si>
  <si>
    <t xml:space="preserve">19. Gestión de Proyectos de Información </t>
  </si>
  <si>
    <t>20. Gestión Soporte a las Tecnologías</t>
  </si>
  <si>
    <t xml:space="preserve">21. Gestión Jurídica </t>
  </si>
  <si>
    <t>22. Control y Evaluación de las Gestión</t>
  </si>
  <si>
    <t># Procesos de LMA Ejecutados / # Procesos de LMA Programados en el Periodo</t>
  </si>
  <si>
    <t># Giros Directos Ejecutados y Publicados / # Giros Directos Programados en el Periodo y Publicados</t>
  </si>
  <si>
    <t>Giro Directo RC</t>
  </si>
  <si>
    <t>Giro Directo RS</t>
  </si>
  <si>
    <t># Solicitudes de Prestaciones Económicas Tramitadas / # Solicitudes de Prestaciones Económicas Presentadas</t>
  </si>
  <si>
    <t># Solicitudes Devolución Aportes REX Tramitadas / # Solicitudes Devolución Aportes Presentadas</t>
  </si>
  <si>
    <t>11400-3-1-1</t>
  </si>
  <si>
    <t># Solicitudes de Aclaración Enviadas a las EPS / EPS con Saldos a Favor de ADRES en el Proceso de LMA</t>
  </si>
  <si>
    <t>11400-11</t>
  </si>
  <si>
    <t>11400-12</t>
  </si>
  <si>
    <t>11400-13</t>
  </si>
  <si>
    <t>11400-14</t>
  </si>
  <si>
    <t xml:space="preserve">Estudios del Sector </t>
  </si>
  <si>
    <t>Elaboración de Estudios del Sector</t>
  </si>
  <si>
    <t>Realizar Informes de Ejecución Presupuestal</t>
  </si>
  <si>
    <t>Gestión de Recaudo</t>
  </si>
  <si>
    <t>Seguimiento e identificación del Recaudo</t>
  </si>
  <si>
    <t>Seguimiento a Partidas Sin Identificar</t>
  </si>
  <si>
    <t># Partidas Identificadas que no fueron identificadas en el mes anterior / # Partidas No identificadas en el mes anterior</t>
  </si>
  <si>
    <t>Ordenes de Giros tramitadas</t>
  </si>
  <si>
    <t>Ordenes de Giros</t>
  </si>
  <si>
    <t>Portafolio</t>
  </si>
  <si>
    <t>Boletines</t>
  </si>
  <si>
    <t>Estados Financieros</t>
  </si>
  <si>
    <t># Estados Financieros Presentados / # Estados Financieros Programados</t>
  </si>
  <si>
    <t>Garantizar la adecuación institucional mediante actividades transversales que complementen y sustenten el desempeño de los procesos misionales y estratégicos, así como el seguimiento continuo al cumplimiento de los objetivos de la Entidad.</t>
  </si>
  <si>
    <t>Informe Operaciones Reciprocas CGN</t>
  </si>
  <si>
    <t>Informe</t>
  </si>
  <si>
    <t>11500-1</t>
  </si>
  <si>
    <t>11500-2</t>
  </si>
  <si>
    <t>11500-2-1</t>
  </si>
  <si>
    <t>11500-2-2</t>
  </si>
  <si>
    <t>11500-3</t>
  </si>
  <si>
    <t>11500-3-1</t>
  </si>
  <si>
    <t>11500-3-1-1</t>
  </si>
  <si>
    <t>11600-1</t>
  </si>
  <si>
    <t>11600-2</t>
  </si>
  <si>
    <t>11600-1-1</t>
  </si>
  <si>
    <t>11600-2-1</t>
  </si>
  <si>
    <t>11600-2-2</t>
  </si>
  <si>
    <t>11600-1-1-1</t>
  </si>
  <si>
    <t>11600-2-1-1</t>
  </si>
  <si>
    <t>11600-2-2-1</t>
  </si>
  <si>
    <t>11500-2-1-1</t>
  </si>
  <si>
    <t>11500-2-2-1</t>
  </si>
  <si>
    <t>11500-1-1-1</t>
  </si>
  <si>
    <t>Impartir los lineamientos en materia tecnológica para definir políticas, estrategias y prácticas que soporten la gestión del Sector</t>
  </si>
  <si>
    <t>11600-3</t>
  </si>
  <si>
    <t>11600-3-1</t>
  </si>
  <si>
    <t>Desarrollo e implementación del PETI</t>
  </si>
  <si>
    <t>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</si>
  <si>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11600-3-1-1</t>
  </si>
  <si>
    <t>Adquisición de infraestructura tecnológica</t>
  </si>
  <si>
    <t>Gestionar y administrar los procesos de adquisición y actualización del licenciamiento, requerido para el desarrollo de las actividades de la Entidad.</t>
  </si>
  <si>
    <t>Renovación de licencias</t>
  </si>
  <si>
    <t>Brindar Soporte a usuario interno</t>
  </si>
  <si>
    <t>Adquisición de bienes y/o servicios para la seguridad de la información</t>
  </si>
  <si>
    <t>Brindar Soporte al procesos BDUA</t>
  </si>
  <si>
    <t>Brindar Soporte a los sistemas de información que respaldan los procesos misionales de ADRES</t>
  </si>
  <si>
    <t>11500-1-1</t>
  </si>
  <si>
    <t>11200-1</t>
  </si>
  <si>
    <t>11200-1-1-1</t>
  </si>
  <si>
    <t>11300-1-1-1</t>
  </si>
  <si>
    <t>11300-2-2-1</t>
  </si>
  <si>
    <t>11300-3-1-1</t>
  </si>
  <si>
    <t>11300-3-1-2</t>
  </si>
  <si>
    <t>11300-3-1-3</t>
  </si>
  <si>
    <t>11300-3-1-4</t>
  </si>
  <si>
    <t>11300-3-1-5</t>
  </si>
  <si>
    <t>11300-3-1-6</t>
  </si>
  <si>
    <t>11300-3-1-7</t>
  </si>
  <si>
    <t>11300-3-1-8</t>
  </si>
  <si>
    <t>11300-3-1-9</t>
  </si>
  <si>
    <t>11300-3-1-10</t>
  </si>
  <si>
    <t>11300-3-1-11</t>
  </si>
  <si>
    <t>11300-3-1-12</t>
  </si>
  <si>
    <t>11300-3-1-13</t>
  </si>
  <si>
    <t>11300-3-1-14</t>
  </si>
  <si>
    <t>11300-3-1-15</t>
  </si>
  <si>
    <t>11300-3-1-16</t>
  </si>
  <si>
    <t>11300-3-1-17</t>
  </si>
  <si>
    <t>11300-3-1-18</t>
  </si>
  <si>
    <t>11300-3-1-19</t>
  </si>
  <si>
    <t>11300-3-1-20</t>
  </si>
  <si>
    <t>11300-3-1-21</t>
  </si>
  <si>
    <t>11400-1-1-1</t>
  </si>
  <si>
    <t>11400-2-1-1</t>
  </si>
  <si>
    <t>11400-2-2-1</t>
  </si>
  <si>
    <t>11800-1</t>
  </si>
  <si>
    <t>11800-1-1</t>
  </si>
  <si>
    <t>11800-1-1-1</t>
  </si>
  <si>
    <t>11800-2</t>
  </si>
  <si>
    <t>11800-2-1</t>
  </si>
  <si>
    <t>11800-3-1</t>
  </si>
  <si>
    <t>11800-2-2</t>
  </si>
  <si>
    <t>11800-2-1-1</t>
  </si>
  <si>
    <t>11800-2-2-1</t>
  </si>
  <si>
    <t>11700-2</t>
  </si>
  <si>
    <t>11700-2-1</t>
  </si>
  <si>
    <t>11700-2-2</t>
  </si>
  <si>
    <t>11700-2-1-1</t>
  </si>
  <si>
    <t>11700-2-2-1</t>
  </si>
  <si>
    <t>11800-3</t>
  </si>
  <si>
    <t>Realizar las auditorías internas, de acuerdo a lo programado para la vigencia.</t>
  </si>
  <si>
    <t>Dar respuesta a requerimientos de carácter interno en el marco de la normatividad vigente</t>
  </si>
  <si>
    <t>Dar respuesta a requerimientos de organismos externos en el marco de la normatividad vigente</t>
  </si>
  <si>
    <t>Medir el grado de cumplimiento de las acciones que hacen parte del Plan de mejoramiento institucional derivadas de la Auditoría de la CGR.</t>
  </si>
  <si>
    <t>Comunicar mensajes con contenidos de autocontrol y de esta manera fomentar la cultura del autocontrol en la ADRES.</t>
  </si>
  <si>
    <t>11800-3-1-1</t>
  </si>
  <si>
    <t xml:space="preserve">(Número de actividades cumplidas / Número de actividades suscritas con la CGR)*100 </t>
  </si>
  <si>
    <t>(Cantidad de Mensajes de autocontrol del mes/12) *100</t>
  </si>
  <si>
    <t>(Número de auditorías internas realizadas / Número de auditorías internas programadas)*100</t>
  </si>
  <si>
    <t>(Número de informes presentados  / Número de informes programados en el marco de la normatividad vigente)*100</t>
  </si>
  <si>
    <t>(Número de informes presentados oportunamente a entes externos / Número de informes requeridos por entes externos en el marco de la normatividad vigente)*100</t>
  </si>
  <si>
    <t>11800-4</t>
  </si>
  <si>
    <t>11800-5</t>
  </si>
  <si>
    <t>11800-6</t>
  </si>
  <si>
    <t>11800-7</t>
  </si>
  <si>
    <t>Oficina Asesora Jurídica</t>
  </si>
  <si>
    <t>11900-1</t>
  </si>
  <si>
    <t>11900-2</t>
  </si>
  <si>
    <t>11900-1-1</t>
  </si>
  <si>
    <t>11900-2-1</t>
  </si>
  <si>
    <t>11900-2-2</t>
  </si>
  <si>
    <t>12000-2</t>
  </si>
  <si>
    <t>12000-2-1</t>
  </si>
  <si>
    <t>11900-3</t>
  </si>
  <si>
    <t>11900-3-1</t>
  </si>
  <si>
    <t>11900-3-1-1</t>
  </si>
  <si>
    <t># Tutela Tramitadas Oportunamente / # Tutelas Radicadas que Requieren Trámite</t>
  </si>
  <si>
    <t>11900-3-2</t>
  </si>
  <si>
    <t>Ejercer la defensa extrajudicial y judicial en los asuntos y/o procesos judiciales en que la ADRES es parte o vinculado.</t>
  </si>
  <si>
    <t>Atender las solicitudes de pruebas de los despachos judiciales o terceros intervinientes en el proceso judicial</t>
  </si>
  <si>
    <t xml:space="preserve">Atender las reclamaciones administrativas </t>
  </si>
  <si>
    <t>Recurrir los Actos Administrativos interpuestos por COLPENSIONES</t>
  </si>
  <si>
    <t>Representación  judicial - Procesos Administrativos</t>
  </si>
  <si>
    <t>Respuesta y trámite de pruebas atendidas</t>
  </si>
  <si>
    <t>Dar respuesta a las reclamaciones administrativas radicadas por las EPS o IPS dentro del término legal</t>
  </si>
  <si>
    <t>Interponer oportunamente los recursos de Ley contra los actos administrativos de Colpensiones que ordenan la devolución de aportes al extinto FOYSGA, hoy Administradora de los Recursos del Sistema General de Seguridad Social en Salud - ADRES</t>
  </si>
  <si>
    <t># Procesos contenciosos administrativos contestados oportunamente / # Procesos contenciosos administrativos notificados a la Entidad</t>
  </si>
  <si>
    <t>11900-3-3</t>
  </si>
  <si>
    <t>11900-3-4</t>
  </si>
  <si>
    <t>11900-3-5</t>
  </si>
  <si>
    <t>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t>
  </si>
  <si>
    <t>Ejercer la representación judicial en los procesos penales en que sea parte la Administradora de los Recursos del Sistema General de Seguridad Social en Salud – Administradora de los Recursos del Sistema General de Seguridad Social en Salud - ADRES.</t>
  </si>
  <si>
    <t>11700-2-3</t>
  </si>
  <si>
    <t>11700-2-3-1</t>
  </si>
  <si>
    <t>Efectuar los tramites asociados al pago de nomina de los funcionarios de la ADRES</t>
  </si>
  <si>
    <t>Valor pagado / Valor programado</t>
  </si>
  <si>
    <t>Seguimiento Ejecución Presupuestal de recursos administrados UGG</t>
  </si>
  <si>
    <t>Seguimiento a la ejecución presupuestal, PAC y Reservas</t>
  </si>
  <si>
    <t>Informes de seguimiento a la ejecución presupuestal, PAC y Reservas</t>
  </si>
  <si>
    <t>11700-2-4</t>
  </si>
  <si>
    <t>Número</t>
  </si>
  <si>
    <t>11700-2-5</t>
  </si>
  <si>
    <t>Informes Estados Financieros (Balance General y Estado de Resultados) de la UGG</t>
  </si>
  <si>
    <t>Estados Financieros (Balance General y Estado de Resultados) de la UGG</t>
  </si>
  <si>
    <t>11700-2-4-1</t>
  </si>
  <si>
    <t>11700-2-5-1</t>
  </si>
  <si>
    <t>Informes Operaciones Reciprocas</t>
  </si>
  <si>
    <t>11700-2-6</t>
  </si>
  <si>
    <t>11700-2-6-1</t>
  </si>
  <si>
    <t>Operaciones Reciprocas</t>
  </si>
  <si>
    <t>11700-2-7</t>
  </si>
  <si>
    <t>Cuentas de cobro generadas con los debidos soportes documentales</t>
  </si>
  <si>
    <t>11700-2-7-1</t>
  </si>
  <si>
    <t xml:space="preserve">Tramite de pago de las Cuentas de Cobro con Soportes Documentales radicadas en el mes </t>
  </si>
  <si>
    <t># Cuentas de Cobro con Soportes Documentales radicadas en el mes / # Pagos de las Cuentas de Cobro radicadas en el mes</t>
  </si>
  <si>
    <t>11700-2-8</t>
  </si>
  <si>
    <t>Trámite los Procesos  Precontractuales y Contractuales para la adquisición de Bienes y Servicios de conformidad con lo establecido en el Plan de Adquisiciones de la Dirección Administrativa y Financiera</t>
  </si>
  <si>
    <t>11700-2-9</t>
  </si>
  <si>
    <t># Procesos Contractuales Tramitados / # Procesos Incluidos en el Plan de Adquisiciones</t>
  </si>
  <si>
    <t>11700-2-8-1</t>
  </si>
  <si>
    <t>11700-2-9-1</t>
  </si>
  <si>
    <t>Trámites  Precontractuales y Contractuales Adelantados de conformidad con Plan de Adquisiciones de la Dirección.</t>
  </si>
  <si>
    <t># Procedimientos Aprobados / # Procedimientos Proyectados</t>
  </si>
  <si>
    <t>11700-2-10</t>
  </si>
  <si>
    <t>Sistema de nómina ( Solredes)</t>
  </si>
  <si>
    <t>11700-2-10-1</t>
  </si>
  <si>
    <t># Funcionarios Asistentes / # Funcionarios Convocados</t>
  </si>
  <si>
    <t># Encuestas Efectivas al Cumplimiento del Objetivo / # Encuestas de Satisfacciones Realizadas</t>
  </si>
  <si>
    <t>11700-2-11</t>
  </si>
  <si>
    <t>Salud Ocupacional</t>
  </si>
  <si>
    <t>11700-2-12</t>
  </si>
  <si>
    <t>11700-2-12-1</t>
  </si>
  <si>
    <t>11700-2-11-1</t>
  </si>
  <si>
    <t>Generar y Liquidar Nomina ADRES</t>
  </si>
  <si>
    <t>11700-2-13</t>
  </si>
  <si>
    <t>Archivo de Gestión Consolidado</t>
  </si>
  <si>
    <t>11700-2-13-1</t>
  </si>
  <si>
    <t>Expedición de Certificaciones de Personal</t>
  </si>
  <si>
    <t>11700-2-14</t>
  </si>
  <si>
    <t>11700-2-14-1</t>
  </si>
  <si>
    <t>Publicación Actos Administrativos Diario Oficial</t>
  </si>
  <si>
    <t>11700-2-15</t>
  </si>
  <si>
    <t>Funcionamiento Operativo de la ADRES</t>
  </si>
  <si>
    <t>11700-2-15-1</t>
  </si>
  <si>
    <t>Funcionamiento continuo de las instalaciones de la ADRES</t>
  </si>
  <si>
    <t>11700-2-16</t>
  </si>
  <si>
    <t xml:space="preserve">Suministro de Tiquetes Aéreos y Viatico </t>
  </si>
  <si>
    <t>11700-2-17</t>
  </si>
  <si>
    <t>11700-2-17-1</t>
  </si>
  <si>
    <t>Gestión de Correspondencia</t>
  </si>
  <si>
    <t xml:space="preserve">Garantizar la gestión de correspondencia de la entidad </t>
  </si>
  <si>
    <t>11900-3-6</t>
  </si>
  <si>
    <t>Representación  judicial - Demandas Laborales</t>
  </si>
  <si>
    <t># Demandas Laborales Contestadas Oportunamente / # Demandas Laborales Notificadas a la Entidad</t>
  </si>
  <si>
    <t># Solicitudes de pruebas atendidas / # Solicitudes de pruebas radicadas en la Entidad</t>
  </si>
  <si>
    <t>11900-3-7</t>
  </si>
  <si>
    <t># Reclamaciones administrativas atendidas oportunamente / # Reclamaciones administrativas radicadas en la Entidad</t>
  </si>
  <si>
    <t xml:space="preserve"># Recursos interpuestos oportunamente contra actos administrativos expedidos por Colpensiones / # Actos administrativos expedidos por Colpensiones notificados por aviso a </t>
  </si>
  <si>
    <t># Fichas técnicas de conciliación prejudicial presentadas a consideración del Comité de Conciliación / # Solicitudes de conciliación prejudicial radicadas en la Entidad</t>
  </si>
  <si>
    <t>11900-3-8</t>
  </si>
  <si>
    <t>Presentación de fichas técnicas de demandas ordinarias laborales  presentadas al Comité de Conciliación</t>
  </si>
  <si>
    <t># Fichas técnicas de demandas ordinarias laborales presentadas a consideración del Comité de Conciliación / # Demandas ordinarias laborales notificadas a la Entidad</t>
  </si>
  <si>
    <t># Solicitudes de embargo tramitadas oportunamente / # Solicitudes de embargo radicadas en la Entidad</t>
  </si>
  <si>
    <t>11900-3-9</t>
  </si>
  <si>
    <t xml:space="preserve">Emisión de Conceptos Jurídicos </t>
  </si>
  <si>
    <t>Depuración de Cartera FOSYGA y/o ADRES</t>
  </si>
  <si>
    <t>11900-3-10</t>
  </si>
  <si>
    <t>Venta de Cartera mayor a &gt;180 días con actos administrativos debidamente ejecutoriados a Central de Inversiones SA -CISA-</t>
  </si>
  <si>
    <t>Resoluciones de depuración de actos administrativos mediante los cuales se ordena el cobro a personas fallecidas</t>
  </si>
  <si>
    <t xml:space="preserve"># Reclamaciones Vendidas con mora mayor a 180 días / Reclamaciones contenidas actos administrativos ejecutoriados con mora mayor a 180 días </t>
  </si>
  <si>
    <t>Oficina Asesora de Planeación y Control de Riesgo</t>
  </si>
  <si>
    <t>Dirección de Liquidaciones y Garantías - Subdirección de Liquidaciones del Aseguramiento</t>
  </si>
  <si>
    <t>Dirección de Liquidaciones y Garantías - Subdirección de Garantías</t>
  </si>
  <si>
    <t>11700-2-16-1</t>
  </si>
  <si>
    <t>11900-3-2-1</t>
  </si>
  <si>
    <t>11900-3-4-1</t>
  </si>
  <si>
    <t>11900-3-5-1</t>
  </si>
  <si>
    <t>11900-3-6-1</t>
  </si>
  <si>
    <t>11900-3-7-1</t>
  </si>
  <si>
    <t>11900-3-9-1</t>
  </si>
  <si>
    <t>11900-3-10-3</t>
  </si>
  <si>
    <t>Dirección Otras Prestaciones</t>
  </si>
  <si>
    <t>Oficina Asesora Jurídica - Grupo de Acciones Constitucionales y Tutelas</t>
  </si>
  <si>
    <t>Oficina Asesora Jurídica - Grupo de Representación Judicial</t>
  </si>
  <si>
    <t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t>
  </si>
  <si>
    <t>Oficina Asesora Jurídica - Grupo de Cobro Coactivo</t>
  </si>
  <si>
    <t>Dirección Administrativa y Financiera - Grupo de Contratación</t>
  </si>
  <si>
    <t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t>
  </si>
  <si>
    <t xml:space="preserve">Realizar el estudio de seguridad, visita domiciliaria y verificación de la información de la Hoja de Vida y antecedentes financieros de los funcionarios de la entidad. </t>
  </si>
  <si>
    <t>Elaboración de solicitudes de aclaración sobre apropiaciones sin justa causa</t>
  </si>
  <si>
    <t># solicitudes de aclaración elaboradas/# EPS con hallazgos de apropiación sin justa causa</t>
  </si>
  <si>
    <t># Informes de Auditoría de Reintegro Elaborados / # EPS con Procedimiento de Reintegro de Recursos Iniciado</t>
  </si>
  <si>
    <t>Solicitudes de aclaración sobre apropiaciones sin justa causa</t>
  </si>
  <si>
    <t>Elaboración de comunicaciones con las conclusiones del procedimiento de la auditoría de reintegro de recursos</t>
  </si>
  <si>
    <t>Informes de comunicaciones con las conclusiones de la auditoría de reintegro de recursos enviados a la SNS</t>
  </si>
  <si>
    <t>11400-3-2</t>
  </si>
  <si>
    <t>11400-3-2-1</t>
  </si>
  <si>
    <t>11400-3-3</t>
  </si>
  <si>
    <t>11400-3-3-1</t>
  </si>
  <si>
    <t>11400-3-3-2</t>
  </si>
  <si>
    <t>11400-3-4</t>
  </si>
  <si>
    <t>11400-3-4-1</t>
  </si>
  <si>
    <t>11400-3-4-2</t>
  </si>
  <si>
    <t>11400-3-5</t>
  </si>
  <si>
    <t>11400-3-5-1</t>
  </si>
  <si>
    <t>11400-3-6</t>
  </si>
  <si>
    <t>11400-3-6-1</t>
  </si>
  <si>
    <t>11400-3-7</t>
  </si>
  <si>
    <t>11400-3-7-1</t>
  </si>
  <si>
    <t>11400-3-8</t>
  </si>
  <si>
    <t>11400-3-8-1</t>
  </si>
  <si>
    <t>11400-3-9</t>
  </si>
  <si>
    <t>11400-3-9-1</t>
  </si>
  <si>
    <t>11400-3-10</t>
  </si>
  <si>
    <t>11400-3-10-1</t>
  </si>
  <si>
    <t>11400-3-11</t>
  </si>
  <si>
    <t>11400-3-11-1</t>
  </si>
  <si>
    <t>11400-3-12</t>
  </si>
  <si>
    <t>11400-3-12-1</t>
  </si>
  <si>
    <t>11400-3-13</t>
  </si>
  <si>
    <t>11400-3-13-1</t>
  </si>
  <si>
    <t>11400-3-14</t>
  </si>
  <si>
    <t>11400-3-14-1</t>
  </si>
  <si>
    <t xml:space="preserve"># Comunicaciones con las conclusiones del procedimiento de la auditoría de reintegro de recursos elaborados/ # EPS con hallazgos de apropiación sin justa causa </t>
  </si>
  <si>
    <t># Compras de cartera realizadas/# Compras de carteras proyectadas</t>
  </si>
  <si>
    <t># Certificaciones remitidas/# Certificaciones proyectadas de acuerdo con el # de procesos en los que sea necesario aplicar</t>
  </si>
  <si>
    <t># Estudios realizados/# Estudios proyectados</t>
  </si>
  <si>
    <t>Dirección de Liquidación y Garantías</t>
  </si>
  <si>
    <t># Examenes Realizados / # Examenes Programados</t>
  </si>
  <si>
    <t>11600-3-2</t>
  </si>
  <si>
    <t>11600-3-2-1</t>
  </si>
  <si>
    <t>11600-3-6</t>
  </si>
  <si>
    <t>11600-3-3</t>
  </si>
  <si>
    <t>11600-3-3-1</t>
  </si>
  <si>
    <t>11600-3-4</t>
  </si>
  <si>
    <t>11600-3-4-1</t>
  </si>
  <si>
    <t>11600-3-5</t>
  </si>
  <si>
    <t>11600-3-5-1</t>
  </si>
  <si>
    <t>11600-3-6-1</t>
  </si>
  <si>
    <t>11600-3-7</t>
  </si>
  <si>
    <t>11600-3-7-1</t>
  </si>
  <si>
    <t>11600-3-8</t>
  </si>
  <si>
    <t>11600-3-8-1</t>
  </si>
  <si>
    <t>11600-3-9</t>
  </si>
  <si>
    <t>11600-3-9-1</t>
  </si>
  <si>
    <t>11500-3-2</t>
  </si>
  <si>
    <t>11500-3-2-1</t>
  </si>
  <si>
    <t>11500-3-3</t>
  </si>
  <si>
    <t>11500-3-3-1</t>
  </si>
  <si>
    <t>11500-3-4</t>
  </si>
  <si>
    <t>11500-3-4-1</t>
  </si>
  <si>
    <t>11500-3-5</t>
  </si>
  <si>
    <t>11500-3-5-1</t>
  </si>
  <si>
    <t>11500-3-6</t>
  </si>
  <si>
    <t>11500-3-6-1</t>
  </si>
  <si>
    <t>12000-2-1-1</t>
  </si>
  <si>
    <t>12000-2-2</t>
  </si>
  <si>
    <t>12000-2-2-1</t>
  </si>
  <si>
    <t>12000-2-3</t>
  </si>
  <si>
    <t>12000-2-3-1</t>
  </si>
  <si>
    <t>11900-1-1-1</t>
  </si>
  <si>
    <t>11900-2-1-1</t>
  </si>
  <si>
    <t>Dirección Administrativa y Financiera - Grupo de Talento Humano</t>
  </si>
  <si>
    <t>11900-3-3-1</t>
  </si>
  <si>
    <t>11900-3-8-1</t>
  </si>
  <si>
    <t>11900-3-10-1</t>
  </si>
  <si>
    <t>11900-3-10-2</t>
  </si>
  <si>
    <t>Conceptos</t>
  </si>
  <si>
    <t>11800-3-2</t>
  </si>
  <si>
    <t>11800-3-2-1</t>
  </si>
  <si>
    <t>11800-3-3</t>
  </si>
  <si>
    <t>11800-3-3-1</t>
  </si>
  <si>
    <t>11800-3-4</t>
  </si>
  <si>
    <t>11800-3-5</t>
  </si>
  <si>
    <t>11800-3-4-1</t>
  </si>
  <si>
    <t>11800-3-5-1</t>
  </si>
  <si>
    <t>11900-2-2-1</t>
  </si>
  <si>
    <t>Prestaciones Económicas Regímenes Especiales de Excepción</t>
  </si>
  <si>
    <t>Implementar estrategias, instrumentos y herramientas con aplicación de tecnologías de la información y las comunicaciones para brindar de manera constante y permanente un buen servicio al ciudadano y a las entidades del Sector.</t>
  </si>
  <si>
    <t>Elaborar las constancias de Archivos  y/o actas de liquidaciones de los procesos contractuales</t>
  </si>
  <si>
    <t xml:space="preserve">No de Actos de cierre y/ o liquidaciones elaboradas / No. De Contratos terminados. </t>
  </si>
  <si>
    <t>Realización de Exámenes de Salud Ocupacional (pre-ocupacionales, exámenes médicos post-ocupacionales y exámenes médicos post-incapacidad)</t>
  </si>
  <si>
    <t>Consolidar y organizar el archivo e gestión asociado a la nomina de la ADRES.</t>
  </si>
  <si>
    <t>Publicación Diario Oficial</t>
  </si>
  <si>
    <t>Trámites de Embargos</t>
  </si>
  <si>
    <t>VALOR ASIGNADO PARA EL DESARROLLO DE LA ACTIVIDAD</t>
  </si>
  <si>
    <t># Indicadores Medidos / # Indicadores Sujetos de Medición</t>
  </si>
  <si>
    <t>Administración y Custodia del Portafolio de Inversión</t>
  </si>
  <si>
    <t xml:space="preserve">Suministro de Tiquetes Aéreos y Viaticos </t>
  </si>
  <si>
    <t>Per capita Programas de Promoción y Prevención</t>
  </si>
  <si>
    <t>Publicación  Ejecución Presupuestal</t>
  </si>
  <si>
    <t>Informe Mensual de Recaudo Efectivo</t>
  </si>
  <si>
    <t>11300-2-1</t>
  </si>
  <si>
    <t>11300-2-1-1</t>
  </si>
  <si>
    <t>11300-3-2</t>
  </si>
  <si>
    <t>11300-3-2-1</t>
  </si>
  <si>
    <t>11300-3-3</t>
  </si>
  <si>
    <t>11300-3-3-1</t>
  </si>
  <si>
    <t>11300-3-3-2</t>
  </si>
  <si>
    <t>11300-3-3-3</t>
  </si>
  <si>
    <t>11300-3-4</t>
  </si>
  <si>
    <t>11300-3-4-1</t>
  </si>
  <si>
    <t>11300-3-5</t>
  </si>
  <si>
    <t>11300-3-5-1</t>
  </si>
  <si>
    <t>11300-3-6</t>
  </si>
  <si>
    <t>11300-3-6-1</t>
  </si>
  <si>
    <t>11300-3-7</t>
  </si>
  <si>
    <t>11300-3-7-1</t>
  </si>
  <si>
    <t>11300-3-8</t>
  </si>
  <si>
    <t>11300-3-8-1</t>
  </si>
  <si>
    <t># Recaudos Identificados / # Total de Recaudo Recibido en el Trimestre</t>
  </si>
  <si>
    <t># Ordenes Giradas / # Giradas Tramitadas</t>
  </si>
  <si>
    <t># Boletines Realizados / # Boletines Proyectados del Periodo</t>
  </si>
  <si>
    <t>No. de Procesos de LMA Ejecutados</t>
  </si>
  <si>
    <t>Formular los procesos y procedimientos en el marco del MIPG</t>
  </si>
  <si>
    <t>Remitir informe trimestral de los indicadores formulados y las acciones de mejoras</t>
  </si>
  <si>
    <t>Proceso de Giro Previo realizado a favor de las entidades recobrantes y proveedores servicios y tecnologías no incluidas en el PB con cargo a la UPC</t>
  </si>
  <si>
    <t>Realizar el giro previo efectuados a favor de las entidades recobrantes y proveedores de servicios y tecnologías no incluidas en el PB con cargo a la UPC</t>
  </si>
  <si>
    <t>Paquetes de recobros cuyo trámite de auditoría haya culminado, reconocidos y pagados por parte de ADRES.</t>
  </si>
  <si>
    <t>Paquetes de recobros cuyo trámite de auditoría haya culminado, para el trámite de reconocimiento y pago por parte de ADRES.</t>
  </si>
  <si>
    <t>Giro Directo del giro previo publicados</t>
  </si>
  <si>
    <t>Numerico</t>
  </si>
  <si>
    <t>Publicación del Giro Directo del giro previo</t>
  </si>
  <si>
    <t>Informe de supervisión realizados en el período</t>
  </si>
  <si>
    <t>Realizar infomes de supervisión en el período</t>
  </si>
  <si>
    <t xml:space="preserve">Boletines con resultados del proceso de reconocimiento y pago de recobros por concepto de servicios y tecnologías no cubiertos por el plan de beneficios con cargo a la UPC </t>
  </si>
  <si>
    <t xml:space="preserve">Realizar boletines con resultados del proceso de reconocimiento y pago de recobros por concepto de servicios y tecnologías no cubiertos por el plan de beneficios con cargo a la UPC </t>
  </si>
  <si>
    <t>11500-4</t>
  </si>
  <si>
    <t>Apoyos técnicos entregados a la OAJ en recobros y reclamaciones una vez son resueltos por la Dirección de Tecnología de la Información</t>
  </si>
  <si>
    <t>Entregar apoyos técnicos a la OAJ en recobros y reclamaciones una vez son resueltos por la Dirección de Tecnología de la Información</t>
  </si>
  <si>
    <t>Paquetes de reclamaciones pagados de acuerdo con lo definido en la normativa vigente</t>
  </si>
  <si>
    <t>Pagar paquetes de reclamaciones de acuerdo con lo definido en la normativa vigente</t>
  </si>
  <si>
    <t>Boletines con resultados del proceso reclamaciones</t>
  </si>
  <si>
    <t>Generar boletines con resultados del proceso reclamaciones</t>
  </si>
  <si>
    <t>11500-3-7</t>
  </si>
  <si>
    <t>11500-3-8</t>
  </si>
  <si>
    <t>11500-3-7-1</t>
  </si>
  <si>
    <t>11500-3-8-1</t>
  </si>
  <si>
    <t># Informes de supervisión realizados en el período / # Informes de supervisión proyectados</t>
  </si>
  <si>
    <t># Boletines realizados</t>
  </si>
  <si>
    <t># Apoyos Técnicos Entregados a la OAJ / # Apoyos Técnicos resueltos por la Direccion de Tecnología</t>
  </si>
  <si>
    <t>Dirección de Otras Prestaciones</t>
  </si>
  <si>
    <t># Ejecuciones Presupuestales Publicadas</t>
  </si>
  <si>
    <t># Estados Financieros Presentados</t>
  </si>
  <si>
    <t xml:space="preserve"># Informes Publicados </t>
  </si>
  <si>
    <t>11700-2-10-2</t>
  </si>
  <si>
    <t>11700-2-13-2</t>
  </si>
  <si>
    <t># Informes reportados</t>
  </si>
  <si>
    <t># Procedimientos Aprobados / # Procedimientos identificados</t>
  </si>
  <si>
    <t>Documento del PETI aprobado y entregado</t>
  </si>
  <si>
    <t>(Valor pagado / (Valor programado-penalizaciones))</t>
  </si>
  <si>
    <t>Implementación de estrategias, instrumentos y herramientas</t>
  </si>
  <si>
    <t># herramientas, instrumentos y/o herramientas implementados / # herramientas, instrumentos y/o herramientas requeridos</t>
  </si>
  <si>
    <t>Desarrollo de nuevos Sistemas de información</t>
  </si>
  <si>
    <t># sistemas de información desarrollados / # sistemas de información requieridos</t>
  </si>
  <si>
    <t>11600-3-10</t>
  </si>
  <si>
    <t xml:space="preserve">Arrendamiento de Equipos de Computo </t>
  </si>
  <si>
    <t>11600-3-10-1</t>
  </si>
  <si>
    <t>Suministro de Equipos de Computo a la ADRES</t>
  </si>
  <si>
    <t>No. De documentos radicados y gestionados/No. De documentos recibidos</t>
  </si>
  <si>
    <t>11700-2-18</t>
  </si>
  <si>
    <t>11700-2-18-1</t>
  </si>
  <si>
    <t>Custodia documental y atención de consultas</t>
  </si>
  <si>
    <t xml:space="preserve">Prestar los servicios especializados en gestión documental de administración, custodia, conservación, consulta, préstamo en sooporte físico y magnético </t>
  </si>
  <si>
    <t>No. De consultas gestionadas/No. De consultas realizadas</t>
  </si>
  <si>
    <t xml:space="preserve">Garantizar la Integridad, custodia, consulta y gestión de la documentación  de la entidad </t>
  </si>
  <si>
    <t>11700-2-19</t>
  </si>
  <si>
    <t>11700-2-19-1</t>
  </si>
  <si>
    <t>Fortalecimiento de canales de atención al ciudadano con el fin de brindar la atención, respuesta inmediata, seguimiento a solicitudes de los ciudadanos, empresas y servidores públicos. Call Center .</t>
  </si>
  <si>
    <t>Garantizar la gestión de Servicio al ciudadano de la entidad  por los diferentes canales  de atención.</t>
  </si>
  <si>
    <t xml:space="preserve"># de consultas y orientaciones resueltas/# consultas y orientaciones atendidas </t>
  </si>
  <si>
    <t xml:space="preserve">Garantizar la gestión de Servicio al ciudadano de la entidad  por los diferentes canales  de atención.. </t>
  </si>
  <si>
    <t>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t>
  </si>
  <si>
    <t>Valor pagado/Valor proyectado</t>
  </si>
  <si>
    <t># de nóminas generadas</t>
  </si>
  <si>
    <t>Porcentual</t>
  </si>
  <si>
    <t>Realizar capacitación y fortalecimiento de las competencias laborales de los funcionarios</t>
  </si>
  <si>
    <t>Plan de capacitación</t>
  </si>
  <si>
    <t>Plan de Bienestar</t>
  </si>
  <si>
    <t>Realizar actividades para fortalecer la calidad de vida de los servidores públicos de la entidad, así como el clima organizacional</t>
  </si>
  <si>
    <t># Capacitaciones Ejecutadas</t>
  </si>
  <si>
    <t>11700-2-20</t>
  </si>
  <si>
    <t>11700-2-20-1</t>
  </si>
  <si>
    <t>Liquidación y seguimiento novedades de nómina</t>
  </si>
  <si>
    <t>11700-2-21-1</t>
  </si>
  <si>
    <t>11700-2-21</t>
  </si>
  <si>
    <t># Actos Administrativos Publicados / # Actos Administrativos Recibidos para  Publicar</t>
  </si>
  <si>
    <t>Estudio de seguridad hojas de vida</t>
  </si>
  <si>
    <t># procedimientos Aprobados / # Procedimientos identificados</t>
  </si>
  <si>
    <t xml:space="preserve"># Procesos de Ordenación de gasto del Giro previo </t>
  </si>
  <si>
    <t># De ordenaciones realizadas de paquetes de recobros MYT0102 con resultado de auditoría culminado/ # Paquetes MYT0102 cuyo tramite de auditoria haya culminado</t>
  </si>
  <si>
    <t># publicaciones de Giros Directos efectuados</t>
  </si>
  <si>
    <t># De ordenaciones de paquetes de reclamaciones con resultado de auditoría culminado / # Paquetes cuyo tramite de auditoría haya culminado</t>
  </si>
  <si>
    <t xml:space="preserve">Formular los proceso y procedimientos en el marco del MIPG
</t>
  </si>
  <si>
    <t>Programa de auditorías internas de la OCI</t>
  </si>
  <si>
    <t>Entrega de informes de seguimiento de carácter interno en el marco de la normatividad vigente</t>
  </si>
  <si>
    <t>Entrega de informes a organismos externos en el marco de la normatividad vigente</t>
  </si>
  <si>
    <t>Seguimiento al Plan de Mejoramiento suscrito con la CGR-</t>
  </si>
  <si>
    <t>Actividades de promoción del  autocontrol para los funcionarios de ADRES.</t>
  </si>
  <si>
    <t xml:space="preserve">Reportar el cumplimiento de la ejecución del Plan de Acción </t>
  </si>
  <si>
    <t>Cumplimiento del Plan de Acción de la Depenencia</t>
  </si>
  <si>
    <t xml:space="preserve">
Reportar  trimestralmente el cumplimiento del Plan de Acción de la Dependencia</t>
  </si>
  <si>
    <t>Procesos y Procedimientos formulados</t>
  </si>
  <si>
    <t>Indicadores  y  acciones de mejora formulados</t>
  </si>
  <si>
    <t>Evaluar la gestión y resultados de los procesos de calidad de la Dependencia y remitir informes trimestrales de los indicadores formulados y las acciones de mejoras</t>
  </si>
  <si>
    <t xml:space="preserve"> Informes de respuestas a las acciones constitucionales  y de  tutelas </t>
  </si>
  <si>
    <t>Atender las solicitudes de informes derivadas de acciones constitucionales y tutelas</t>
  </si>
  <si>
    <t>Fichas técnicas de conciliaciones prejudiciales presentadas a consideración del Comité de Conciliación</t>
  </si>
  <si>
    <t>11900-3-11</t>
  </si>
  <si>
    <t>11900-3-11-1</t>
  </si>
  <si>
    <t># Fichas técnicas demandas ordinarias laborales presentadas a consideración del Comité de Conciliación / # Demandas ordinarias laborales notificadas a la Entidad dentro del periodo</t>
  </si>
  <si>
    <t># Reclamaciones administrativas atendidas en el periodo de acuerdo con los plazos establecidos (1 mes) / # Reclamaciones administrativas radicadas en la Entidad con una antelación de un mes a la finalización del periodo</t>
  </si>
  <si>
    <t># Recursos interpuestos oportunamente contra actos administrativos expedidos por Colpensiones / # Actos administrativos expedidos por Colpensiones notificados por aviso a la Entidad</t>
  </si>
  <si>
    <t xml:space="preserve">Solicitudes de embargos </t>
  </si>
  <si>
    <t># Solicitudes de embargo tramitadas oportunamente / # Solicitudes de embargo radicadas en la Entidad dentro del periodo</t>
  </si>
  <si>
    <t>Informe de identificación de  reclamaciones contenidas en actos administrativos debidamente ejecutoriados y con mora mayor a 180 días</t>
  </si>
  <si>
    <t>Cobro persuasivo de cartera por concepto de accidentes de transito, donde el vehículo involucrando carecida de SOAT</t>
  </si>
  <si>
    <t>11900-3-13</t>
  </si>
  <si>
    <t xml:space="preserve">
Expedición actos administrativos nuevos ordenando el cobro.</t>
  </si>
  <si>
    <t># Actos Administrativos Expedidos / # Reclamaciones Pagadas por concepto de accidentes de transito sin SOAT</t>
  </si>
  <si>
    <t>Cobro coactivo de cartera por concepto de accidentes de transito, donde el vehículo involucrando carecida de SOAT</t>
  </si>
  <si>
    <t>Adelantar proceso coactivo a partir de la  ejecutoria del acto administrarivo que ordenó el cobro.</t>
  </si>
  <si>
    <t># Mandamientos de Pago / # de Actos Administrativos Ejecutoriados</t>
  </si>
  <si>
    <t>11900-3-13-1</t>
  </si>
  <si>
    <t>11900-3-14-1</t>
  </si>
  <si>
    <t>Vigilancia judicial</t>
  </si>
  <si>
    <t>11900-3-15</t>
  </si>
  <si>
    <t>11900-3-15-1</t>
  </si>
  <si>
    <t>Recursos de casación, asesorías y representación judicial</t>
  </si>
  <si>
    <t>Procesos penales</t>
  </si>
  <si>
    <t># procesos penales en los que el apoderado adelantó actuación judicial / # procesos penales en los que es parte, tercero interviniente o víctima la ADRES</t>
  </si>
  <si>
    <t>Conciliaciones Prejudiciales y judiciales</t>
  </si>
  <si>
    <t>11700-2-22-1</t>
  </si>
  <si>
    <t>Valor estimado dado que se gestiona a demanda</t>
  </si>
  <si>
    <t>11900-3-7-2</t>
  </si>
  <si>
    <t>11900-3-12</t>
  </si>
  <si>
    <t>11900-3-12-1</t>
  </si>
  <si>
    <t>11900-3-14</t>
  </si>
  <si>
    <t>Etiquetas de fila</t>
  </si>
  <si>
    <t>Total general</t>
  </si>
  <si>
    <t>Total Dirección Administrativa y Financiera</t>
  </si>
  <si>
    <t>Total Dirección de Gestión de Recursos Financieros de Salud</t>
  </si>
  <si>
    <t>Total Dirección de Gestión de Tecnología de la Información y la Comunicación</t>
  </si>
  <si>
    <t>Total Dirección de Liquidaciones y Garantías</t>
  </si>
  <si>
    <t xml:space="preserve">Total Dirección de Otras Prestaciones  </t>
  </si>
  <si>
    <t>Total Dirección General</t>
  </si>
  <si>
    <t>Total Oficina Asesora de Planeación y Control de Riegos</t>
  </si>
  <si>
    <t>Total Oficina Asesora Jurídica</t>
  </si>
  <si>
    <t>Total Oficina de Control Interno</t>
  </si>
  <si>
    <t>Suma de VALOR ASIGNADO PARA EL DESARROLLO DE LA ACTIVIDAD</t>
  </si>
  <si>
    <t>Plan de Adquisiciones publicado WEB</t>
  </si>
  <si>
    <t xml:space="preserve">Suma de Valor total estimado </t>
  </si>
  <si>
    <t xml:space="preserve">Oficina Control Interno </t>
  </si>
  <si>
    <t>(en blanco)</t>
  </si>
  <si>
    <t>,</t>
  </si>
  <si>
    <t>SEMÁFORO EFICACIA EN LA EJECUCIÓN DE ACTIVIDADES</t>
  </si>
  <si>
    <t>No Prog ni Ejec</t>
  </si>
  <si>
    <t>No programado ni Ejecutado</t>
  </si>
  <si>
    <t>No Prog, Ejec=</t>
  </si>
  <si>
    <t>No programado pero con Ejecución</t>
  </si>
  <si>
    <t xml:space="preserve">0% &lt;= 79% </t>
  </si>
  <si>
    <t xml:space="preserve">Cumplió Parcialmente    </t>
  </si>
  <si>
    <t xml:space="preserve">80% &lt;=99% </t>
  </si>
  <si>
    <t xml:space="preserve">Avanzo Sustancialmente </t>
  </si>
  <si>
    <t xml:space="preserve">Cumplió  </t>
  </si>
  <si>
    <t>&gt;100%</t>
  </si>
  <si>
    <t xml:space="preserve">Sobre ejecutado </t>
  </si>
  <si>
    <t>11700-2-2-5</t>
  </si>
  <si>
    <t>Efectuar los tramites asociados al pago de las Transferencias de la ADRES</t>
  </si>
  <si>
    <t>11700-2-2-6</t>
  </si>
  <si>
    <t>Efectuar los tramites asociados a la ejecución de otros recursos asignados a la ADRES</t>
  </si>
  <si>
    <t xml:space="preserve">Publicación Diario Oficial y diario de Amplia Circulación </t>
  </si>
  <si>
    <t>Publicación Actos Administrativos Diario Oficial y diario de amplia circulación</t>
  </si>
  <si>
    <t>Per cápita Programas de Promoción y Prevención</t>
  </si>
  <si>
    <t>Realizar informes de supervisión en el período</t>
  </si>
  <si>
    <t># Apoyos Técnicos Entregados a la OAJ / # Apoyos Técnicos resueltos por la Dirección de Tecnología</t>
  </si>
  <si>
    <t># sistemas de información desarrollados / # sistemas de información requeridos</t>
  </si>
  <si>
    <t xml:space="preserve">Suministro de Tiquetes Aéreos y Viáticos </t>
  </si>
  <si>
    <t xml:space="preserve">Prestar los servicios especializados en gestión documental de administración, custodia, conservación, consulta, préstamo en soporte físico y magnético </t>
  </si>
  <si>
    <t>Cumplimiento del Plan de Acción de la Dependencia</t>
  </si>
  <si>
    <t>Adelantar proceso coactivo a partir de la  ejecutoria del acto administrativo que ordenó el cobro.</t>
  </si>
  <si>
    <t># conceptos emitidos / # conceptos requeridos</t>
  </si>
  <si>
    <t>VIGENCIA 2018</t>
  </si>
  <si>
    <t xml:space="preserve">Informes de respuestas a las acciones constitucionales  y de  tutelas </t>
  </si>
  <si>
    <t xml:space="preserve">DESCRIPCIÓN ACTIVIDAD </t>
  </si>
  <si>
    <t>Incluye $20,000,000 de capacitación, que en el presupuesto se identifican en el rubro de capacitación y bienestar social</t>
  </si>
  <si>
    <t>OBSERVACIONES</t>
  </si>
  <si>
    <t>AVANCES PRIMER TRIMESTRE</t>
  </si>
  <si>
    <t>AVANCES TERCER TRIMESTRE</t>
  </si>
  <si>
    <t>AVANCES SEGUNDO TRIMESTRE</t>
  </si>
  <si>
    <t>AVANCES CUARTO TRIMESTRE</t>
  </si>
  <si>
    <t>AVANCE ACUMILADO</t>
  </si>
  <si>
    <t xml:space="preserve">76% &lt;=95% </t>
  </si>
  <si>
    <t>95 &lt;=100%</t>
  </si>
  <si>
    <t xml:space="preserve">0% &lt;= 50% </t>
  </si>
  <si>
    <t>51% &lt;=75%</t>
  </si>
  <si>
    <t xml:space="preserve">Avance deficiente    </t>
  </si>
  <si>
    <t>RESULTADOS TRIMESTRALES CONSOLIDADOS (2018)</t>
  </si>
  <si>
    <t>RESULTADOS TRIMESTRALES CONSOLIDADOS (2019)</t>
  </si>
  <si>
    <t>RESULTADOS TRIMESTRALES CONSOLIDADOS (2020)</t>
  </si>
  <si>
    <t>RESULTADOS TRIMESTRALES CONSOLIDADOS (2021)</t>
  </si>
  <si>
    <t>PERSPECTIVA</t>
  </si>
  <si>
    <t>marzo</t>
  </si>
  <si>
    <t>Junio</t>
  </si>
  <si>
    <t>Diciembre</t>
  </si>
  <si>
    <t>DETALLES FICHA TÉCNICA</t>
  </si>
  <si>
    <t>Septiebre</t>
  </si>
  <si>
    <t>FINANCIERA</t>
  </si>
  <si>
    <t>N.A</t>
  </si>
  <si>
    <t>PROCESOS INTERNOS</t>
  </si>
  <si>
    <t>APRENDIZAJE Y DESARROLLO</t>
  </si>
  <si>
    <t>OBJETIVO/LINEAMIENTO ESTRATÉGICO</t>
  </si>
  <si>
    <t>RESPONSABLE</t>
  </si>
  <si>
    <t>PRODUCTO</t>
  </si>
  <si>
    <t>CUMPLIMIENTO OBJETIVO EN LA PERSPECTIVA FINANCIERA (Promedio porcentual)</t>
  </si>
  <si>
    <t>CUMPLIMIENTO PERSPECTIVA FINANCIERA (Promedio porcentual)</t>
  </si>
  <si>
    <t>CUADRO DE MANDO INTEGRAL</t>
  </si>
  <si>
    <t>% 
Cumplimiento Acumulado</t>
  </si>
  <si>
    <t>Resultado Marzo</t>
  </si>
  <si>
    <t>Resultado Junio</t>
  </si>
  <si>
    <t>Resultado Septiembre</t>
  </si>
  <si>
    <t>Resultado Diciembre</t>
  </si>
  <si>
    <t xml:space="preserve">DETALLES </t>
  </si>
  <si>
    <t>ENFOQUE DEL CLIENTE Y OTRAS PARTES INTERESADAS</t>
  </si>
  <si>
    <t># Autos de Cierre y/ o Liquidaciones Elaboradas / # Contratos Terminados</t>
  </si>
  <si>
    <t>CUMPLIMIENTO OBJETIVO EN LA PERSPECTIVA DE ENFOQUE AL CLIENTE Y OTRAS PARTES INTERESADAS (Promedio porcentual)</t>
  </si>
  <si>
    <t>CUMPLIMIENTO PERSPECTIVA DE ENFOQUE AL CLIENTE Y OTRAS PARTES INTERESADAS (Promedio porcentual)</t>
  </si>
  <si>
    <t>CUMPLIMIENTO OBJETIVO EN LA PERSPECTIVA DE PROCESOS INTERNOS (Promedio porcentual)</t>
  </si>
  <si>
    <t>CUMPLIMIENTO PERSPECTIVA DE PROCESOS INTERNOS (Promedio porcentual)</t>
  </si>
  <si>
    <t>CUMPLIMIENTO OBJETIVO EN LA PERSPECTIVA DE APRENDIZAJE Y DESARROLLO (Promedio porcentual)</t>
  </si>
  <si>
    <t>CUMPLIMIENTO PERSPECTIVA DE APRENDIZAJE Y DESARROLLO (Promedio porcentual)</t>
  </si>
  <si>
    <t>CUMPLIMIENTO GENERAL (Promedio porcentual)</t>
  </si>
  <si>
    <t>Ejecución presupuestal</t>
  </si>
  <si>
    <t>CUMPLIMIENTO OBJETIVO EN LA PERSPECTIVA DE ENFOQUE AL CLIENTE Y OTRAS PARTES INTERESADAS 
(Promedio porcentual)</t>
  </si>
  <si>
    <t>% 
Cumplimiento Acumulado Marzo</t>
  </si>
  <si>
    <t>% 
Cumplimiento Acumulado Junio</t>
  </si>
  <si>
    <t>% 
Cumplimiento Acumulado Septiembre</t>
  </si>
  <si>
    <t>% 
Cumplimiento Acumulado Diciembre</t>
  </si>
  <si>
    <t>11700-2-22</t>
  </si>
  <si>
    <t>11200-1-1</t>
  </si>
  <si>
    <t>Expedientes de hojas de vida consolidados, organizados y actualizados</t>
  </si>
  <si>
    <t>Consolidar, organizar y actualizar los expedientes de hojas de vida de los funcionarios de planta de la ADRES</t>
  </si>
  <si>
    <t># Obligaciones cumplidas en el período /# Obligaciones establecidas en el CPS 0014 de 2018</t>
  </si>
  <si>
    <t># Expedientes de hojas de vida consolidados, organizados y actualizados / # Funcionarios activos en el periodo</t>
  </si>
  <si>
    <t>CUMPLIMIENTO POR DEPENDENCIAS</t>
  </si>
  <si>
    <t>CUMPLIMIENTO CONSOLIDADO POR PERSPECTIVA</t>
  </si>
  <si>
    <t>Financiera</t>
  </si>
  <si>
    <t>Enforque al Cliente y/o Partes Interesadas</t>
  </si>
  <si>
    <t>Procesos Internos</t>
  </si>
  <si>
    <t xml:space="preserve">Aprendizaje y Desarrollo </t>
  </si>
  <si>
    <t>Dirección de Gestión de Recursos Financieros de la Salud</t>
  </si>
  <si>
    <t>Dirección de Tecnologías de la Información y las Comunicaciones</t>
  </si>
  <si>
    <t>Oficina Asesora de Planeación y Control de Riesgos</t>
  </si>
  <si>
    <t>DEPENDENCIAS</t>
  </si>
  <si>
    <t>Monto de venta de cartera a CISA / Monto de cartera por reclamaciones mayor a 180 días vendida</t>
  </si>
  <si>
    <t># de actos administrativos proferidos / # fallecidos, incobrables, cancelados y revocados resultado del proceso de depuración</t>
  </si>
  <si>
    <t>Actos administrativos mediante los cuales se establecen los fallecidos, incobrables, cancelados y revocados, recultado del proceso de depuración</t>
  </si>
  <si>
    <t xml:space="preserve">
Expedición actos administrativos iniciales ordenando el cobro.</t>
  </si>
  <si>
    <t>La meta de este indicador se estableció teniendo en cuenta que en la pasada venta de cartera a CISA, esta entidad compró en $67.000.000 la cartera que ascendía a $4.000.000.000</t>
  </si>
  <si>
    <t>Proceso inicial de cobro por concepto de accidentes de transito, donde el vehículo involucrando carecía de SOAT</t>
  </si>
  <si>
    <t>Monto de reclamaciones pagadas por terceros en la fase de cobro coactivo, por concepto de accidentes de tránsito sin SOAT  / Monto de reclamaciones pagadas por la ADRES antes FOSYGA, por concepto de accidentes de tránsito sin SOAT, objeto de cobro coactivo</t>
  </si>
  <si>
    <t>Monto de reclamaciones pagadas por terceros al inicio del proceso de cobro, por concepto de accidentes de tránsito sin SOAT  / Monto de reclamaciones pagadas por la ADRES antes FOSYGA, por concepto de accidentes de tránsito sin SOAT</t>
  </si>
  <si>
    <t># de noticias positivas, que visibilizan a la ADRES en medios de comunicación</t>
  </si>
  <si>
    <t>((# de seguidores en Twitter periodo actual - # de seguidores en Twitter periodo anterior)/ # de seguidores en Twitter periodo anterior)</t>
  </si>
  <si>
    <t>((Tráfico página Web periodo actual - Tráfico página Web periodo anterior)/Tráfico página Web periodo anterior)</t>
  </si>
  <si>
    <t>11700-1</t>
  </si>
  <si>
    <t>11700-1-1</t>
  </si>
  <si>
    <t>11700-1-1-1</t>
  </si>
  <si>
    <t>96 &lt;=100%</t>
  </si>
  <si>
    <t>AVANCES AL 30 DE JULIO</t>
  </si>
  <si>
    <t>CÓDIGO ACTIVIDAD RELEVANTE</t>
  </si>
  <si>
    <t>CONVENCIONES</t>
  </si>
  <si>
    <t>ACTIVIDADES RELEVANTES</t>
  </si>
  <si>
    <t>CÓDIGO</t>
  </si>
  <si>
    <t>Pagos eficientes (salud, LMA, SOAT, No POS</t>
  </si>
  <si>
    <t>Custoria y administración de inversiones</t>
  </si>
  <si>
    <t>Venta de cartera</t>
  </si>
  <si>
    <t>Defensa jurídica (Tutelas, reclamaciones administrativas, embargos, etc.)</t>
  </si>
  <si>
    <t>Integración Tecnológica</t>
  </si>
  <si>
    <t>Administración de riesgos, procesos y plan de acción</t>
  </si>
  <si>
    <t>Comunicaciones</t>
  </si>
  <si>
    <t xml:space="preserve">Funcionamiento </t>
  </si>
  <si>
    <t>Compra de cartera</t>
  </si>
  <si>
    <t>Estudios de sector</t>
  </si>
  <si>
    <t>Recobros</t>
  </si>
  <si>
    <t>Servicio al ciudadano</t>
  </si>
  <si>
    <t>Gestión Documental</t>
  </si>
  <si>
    <t>RESULTADO</t>
  </si>
  <si>
    <t>SEGUIMIENTO AL CUMPLIMIENTO POR PERSPECTIVA DEL CMI</t>
  </si>
  <si>
    <t>SEGUIMIENTO AL CUMPLIMIENTO POR OBJETIVOS/LINEAMIENTOS ESTRATÉGICOS</t>
  </si>
  <si>
    <t>SEGUIMIENTO AL CUMPLIMIENTO POR ACTIVIDADES RELEVANTES</t>
  </si>
  <si>
    <t>SEGUIMIENTO AL CUMPLIMIENTO POR DEPENDENCIAS</t>
  </si>
  <si>
    <t>Detalles</t>
  </si>
  <si>
    <t>% 
Cumplimiento Marzo</t>
  </si>
  <si>
    <t>% 
Cumplimiento Junio</t>
  </si>
  <si>
    <t>% 
Cumplimiento Septiembre</t>
  </si>
  <si>
    <t>% 
Cumplimiento Diciembre</t>
  </si>
  <si>
    <t>Programa de auditorías internas, al Control Interno y otros informes  de la OCI</t>
  </si>
  <si>
    <t>Realizar las auditorías internas , al Control Interno y otros informes , de acuerdo a lo programado para la vigencia. Plan Anual Auditorias</t>
  </si>
  <si>
    <t>(Número de auditorías internas al Control Interno y otros informes realizadas / Número de auditorías internas, al Control Interno y otros informes programadas)*100</t>
  </si>
  <si>
    <t xml:space="preserve">Formular los procesos y procedimientos en el marco del MIPG
</t>
  </si>
  <si>
    <t>Pendiente definir de acuerdo al comportamiento del primer trimestre del 2018</t>
  </si>
  <si>
    <t>#Noticias Positivas en el periodo/#Noticias Negativas en el mismo periodo.</t>
  </si>
  <si>
    <t xml:space="preserve">Porcentaje </t>
  </si>
  <si>
    <t>((#Visitas Página WEB periodo actual - # Visitas Página WEB periodo anterior) / # Visitas Página WEB periodo anterior)</t>
  </si>
  <si>
    <t># llamadas atendidas / # llamadas entrantes</t>
  </si>
  <si>
    <t>AVANCE ACUMULADO</t>
  </si>
  <si>
    <t># Certificaciones realizadas  / # certificaciones solicitadas</t>
  </si>
  <si>
    <t xml:space="preserve">Adecuación institucional </t>
  </si>
  <si>
    <t xml:space="preserve">Optimización de procesos de recaudo, administración y pago de recursos </t>
  </si>
  <si>
    <t>Calidad y oportunidad procesos de reconocimiento, prestaciones excepcionales y financiamiento</t>
  </si>
  <si>
    <t>Implementación de herramientas tecnológicas y financieras</t>
  </si>
  <si>
    <t>Seguimiento y reporte al cumplimiento del Plan de Acción</t>
  </si>
  <si>
    <t>Valor pagado por viáticos del periodo mas el valor pagado de tiquetes/ Valor  determinado por cada resolución de desplazamineto y pago de tiquete del periodo. </t>
  </si>
  <si>
    <t># Procesos de Compensación Ejecutados</t>
  </si>
  <si>
    <t xml:space="preserve"># Procesos de LMA Ejecutados </t>
  </si>
  <si>
    <t># Giros Directos Ejecutados y Publicados</t>
  </si>
  <si>
    <t>11700-2-23</t>
  </si>
  <si>
    <t>Asesoría Jurídica</t>
  </si>
  <si>
    <t>11700-2-23-1</t>
  </si>
  <si>
    <t>Asesoría Jurídica y acompañamiento para la entidad en relación a las actuaciones administrativas</t>
  </si>
  <si>
    <t>0% &lt;= 50% de la meta del periodo</t>
  </si>
  <si>
    <t>51% &lt;=75% de la meta del periodo</t>
  </si>
  <si>
    <t>76% &lt;=95% de la meta del periodo</t>
  </si>
  <si>
    <t>95 &lt;=100% de la meta del periodo</t>
  </si>
  <si>
    <r>
      <t xml:space="preserve">% 
</t>
    </r>
    <r>
      <rPr>
        <b/>
        <sz val="10"/>
        <color indexed="9"/>
        <rFont val="Verdana"/>
        <family val="2"/>
      </rPr>
      <t>Cumplimiento periodo</t>
    </r>
  </si>
  <si>
    <r>
      <t xml:space="preserve">% 
</t>
    </r>
    <r>
      <rPr>
        <b/>
        <sz val="10"/>
        <color indexed="9"/>
        <rFont val="Verdana"/>
        <family val="2"/>
      </rPr>
      <t>Cumplimiento</t>
    </r>
  </si>
  <si>
    <t>SEMÁFORO EFICACIA EN LA EJECUCIÓN DEL PERIODO</t>
  </si>
  <si>
    <t>SEMÁFORO EFICACIA EN LA EJECUCIÓN ACUMULADA</t>
  </si>
  <si>
    <t>11500-3-2-2</t>
  </si>
  <si>
    <t>Convocar a Comité de Conciliación</t>
  </si>
  <si>
    <t>11900-3-7-3</t>
  </si>
  <si>
    <t>11900-3-13-2</t>
  </si>
  <si>
    <t>Representar judicialmente a la Nación, el Ministerio de Salud y Protección Social/FOSYGA/ADRES respecto de las acciones judiciales a que haya lugar frente al contrato de administración y operación CN01-0132 de 2014 sobre el bien inmueble donde opera la Clínica El Bosque de Cartagena, forzosamente asignado al FOSYGA como resultado de la liquidación de CAPRECOM</t>
  </si>
  <si>
    <t>Efectuar los pagos de nomina de los funcionarios de la ADRES</t>
  </si>
  <si>
    <t>Efectuar el pago de las sentencias y conciliaciones de la ADRES de acuerdo con las solicitudes de la Oficina Asesora Juríadica</t>
  </si>
  <si>
    <t>Efectuar los pagos de servicios personales indirectos (honorarios y remuneración de servicios técnicos) de acuerdo con las solicitudes de las dependencias de la ADRES</t>
  </si>
  <si>
    <t xml:space="preserve">Pago de las Cuentas de Cobro radicadas en el mes que cumplan con los requisitos exigidos debidamente aprobadas y soportadas por los supervisores de los contratos </t>
  </si>
  <si>
    <t>Trámites  Precontractuales y Contractuales Adelantados de conformidad con Plan de Adquisiciones</t>
  </si>
  <si>
    <t># Procesos contractuales tramitados / # Procesos contractuales incluidos en el Plan Anual de Adquisiciones y requeridos por las dependencias de la ADRES</t>
  </si>
  <si>
    <t># Autos de cierre o actas de liquidación elaboradas / # contratos con ejecución finalizada</t>
  </si>
  <si>
    <t>Realizar capacitación para fortalecer las competencias laborales de los funcionarios</t>
  </si>
  <si>
    <t>11400-3-15</t>
  </si>
  <si>
    <t>Convenio Cafesalud</t>
  </si>
  <si>
    <t>11400-3-15-1</t>
  </si>
  <si>
    <t>Cierre convenio con Cafesalud</t>
  </si>
  <si>
    <t>Valor pagado/valor proyectado</t>
  </si>
  <si>
    <t>Informes</t>
  </si>
  <si>
    <t># comités de conciliación llevados a cabo / # comités de conciliación requeridos en el trimestre</t>
  </si>
  <si>
    <t>Ejecución / presupuesto proyectado según rubro</t>
  </si>
  <si>
    <t>Realizar el Comité de Conciliación</t>
  </si>
  <si>
    <t>Comité de conciliación realizado</t>
  </si>
  <si>
    <t>CUMPIMIENTO CONSOLIDADO</t>
  </si>
  <si>
    <t>&gt; 100% de la meta del periodo</t>
  </si>
  <si>
    <t>11900-3-13-3</t>
  </si>
  <si>
    <t>PROCESO</t>
  </si>
  <si>
    <t>DIRECCIONAMIENTO ESTRATÉGICO</t>
  </si>
  <si>
    <t>FORMATO</t>
  </si>
  <si>
    <t>DIES-F07</t>
  </si>
  <si>
    <t>PLAN DE ACCIÓN ANUAL ADRES</t>
  </si>
  <si>
    <t>VERSIÓN</t>
  </si>
  <si>
    <t>DIES-F08</t>
  </si>
  <si>
    <t>EJECUCIÓN DEL PLAN DE ACCION</t>
  </si>
  <si>
    <t>CUMPLIMIENTO DE OBJETIVOS ESTRATÉGICOS</t>
  </si>
  <si>
    <t>CUADRO DE MANDO INTEGRAL
CUMPLIMIENTO POR ACTIVIDADES RELEVANTES</t>
  </si>
  <si>
    <t>CONTROL DE CAMBIOS</t>
  </si>
  <si>
    <t>Versión</t>
  </si>
  <si>
    <t>Fecha</t>
  </si>
  <si>
    <t>Descripción del cambio</t>
  </si>
  <si>
    <t>Elaborado por</t>
  </si>
  <si>
    <t xml:space="preserve">Revisado Por </t>
  </si>
  <si>
    <t>Aprobado por</t>
  </si>
  <si>
    <t>Solicitado por</t>
  </si>
  <si>
    <t>Emisión y publicación inicial</t>
  </si>
  <si>
    <t>Norela Briceño
Fernan Ulate</t>
  </si>
  <si>
    <t>Junta Directiva</t>
  </si>
  <si>
    <t>Mandamiento de ley</t>
  </si>
  <si>
    <t>Norela Briceño</t>
  </si>
  <si>
    <t>AVANCES AL 31 DE JULIO DE 2018</t>
  </si>
  <si>
    <t>TIPO DE PLAN</t>
  </si>
  <si>
    <t>Plan de Acción</t>
  </si>
  <si>
    <t>Tipo de Plan</t>
  </si>
  <si>
    <t>Plan Institucional de Archivos</t>
  </si>
  <si>
    <t>Plan Anual de Adquisiciones</t>
  </si>
  <si>
    <t xml:space="preserve">Plan Estratégico de Talento Humano </t>
  </si>
  <si>
    <t xml:space="preserve">Plan Institucional de Capacitación </t>
  </si>
  <si>
    <t xml:space="preserve">Plan de Trabajo Anual en Seguridad y Salud en el Trabajo </t>
  </si>
  <si>
    <t>Plan Anticorrupción y de Atención al Ciudadano</t>
  </si>
  <si>
    <t>Plan Estratégico de Tecnologías de la Información y las Comunicaciones PETI</t>
  </si>
  <si>
    <t xml:space="preserve">Plan de Tratamiento de Riesgos de Seguridad y Privacidad de la Información </t>
  </si>
  <si>
    <t>Plan de Seguridad y Privacidad de la Información</t>
  </si>
  <si>
    <t>12000-2-4</t>
  </si>
  <si>
    <t>12000-2-4-1</t>
  </si>
  <si>
    <t>Estructurar de manera colaborativa la política de Administración de Riesgos de ADRES.</t>
  </si>
  <si>
    <t>Adoptar por parte de ADRES a través de acto administrativo Política de Administración de Riesgos.</t>
  </si>
  <si>
    <t>12000-2-5</t>
  </si>
  <si>
    <t>12000-2-5-1</t>
  </si>
  <si>
    <t>Acto Administrativo que adopta para ADRES Política de Administración de Riesgos</t>
  </si>
  <si>
    <t>Socializar la política de administración de riesgos a los funcionarios y contratistas.</t>
  </si>
  <si>
    <t>Política socializada a nivel interno</t>
  </si>
  <si>
    <t>Socializar la política de administración de riesgos a la ciudadanía y partes interesadas a través de su publicación en la página web.</t>
  </si>
  <si>
    <t>Política socializada nivel externo</t>
  </si>
  <si>
    <t>12000-2-6</t>
  </si>
  <si>
    <t>12000-2-6-1</t>
  </si>
  <si>
    <t>12000-2-7</t>
  </si>
  <si>
    <t>12000-2-7-1</t>
  </si>
  <si>
    <t>Estructurar metodología interna de Administración de Riesgos (manual), según corresponda</t>
  </si>
  <si>
    <t>12000-2-8</t>
  </si>
  <si>
    <t>12000-2-8-1</t>
  </si>
  <si>
    <t>Socializar documentos internos de Administración de riesgos a Servidores y Contratistas</t>
  </si>
  <si>
    <t>12000-2-9-1</t>
  </si>
  <si>
    <t>12000-2-9</t>
  </si>
  <si>
    <t>Documentos internos socializados</t>
  </si>
  <si>
    <t>Construir mapa de riesgos de corrupción de acuerdo con la Guía de Administración de Riesgos de procesos misionales.</t>
  </si>
  <si>
    <t>Mapa de riesgos de corrupción, procesos misionales</t>
  </si>
  <si>
    <t>12000-2-10-1</t>
  </si>
  <si>
    <t>12000-2-10</t>
  </si>
  <si>
    <t xml:space="preserve">Construir mapa de riesgos de corrupción de acuerdo con la Guía de Administración de Riesgos de procesos de apoyo y evaluación. </t>
  </si>
  <si>
    <t>Mapa de riesgos de corrupción, procesos de apoyo y evaluación.</t>
  </si>
  <si>
    <t>12000-2-11-1</t>
  </si>
  <si>
    <t>12000-2-11</t>
  </si>
  <si>
    <t>Consolidación de mapa de riesgos de corrupción, aprobado y publicado en página web de la Entidad.</t>
  </si>
  <si>
    <t>Mapa de riesgos de corrupción consolidado, aprobado y publicado</t>
  </si>
  <si>
    <t>12000-2-12</t>
  </si>
  <si>
    <t>12000-2-12-1</t>
  </si>
  <si>
    <t>Socializar mapa de riesgos para así recopilar, consolidar y analizar propuestas, consideraciones u observaciones al Mapa de Riesgos de Corrupción y ajustar en caso de ser necesario.</t>
  </si>
  <si>
    <t>12000-2-13</t>
  </si>
  <si>
    <t>12000-2-13-1</t>
  </si>
  <si>
    <t>Documento de análisis a propuestas, consideraciones y observaciones</t>
  </si>
  <si>
    <t>Armonizar mapa de riesgos de corrupción, con la plataforma estratégica aprobada en ADRES y con el modelo de operación de la entidad</t>
  </si>
  <si>
    <t>12000-2-14-1</t>
  </si>
  <si>
    <t>12000-2-14</t>
  </si>
  <si>
    <t>Mapa de riesgos de corrupción ajustado</t>
  </si>
  <si>
    <t>12000-2-15</t>
  </si>
  <si>
    <t>12000-2-15-1</t>
  </si>
  <si>
    <t>Socializar mapa de riesgos de corrupción a los funcionarios y contratistas</t>
  </si>
  <si>
    <t>Jornada de socialización de mapa de riesgos para ADRES</t>
  </si>
  <si>
    <t>Socializar mapa de riesgos de corrupción a usuarios y partes interesadas a través de su publicación en la página web.</t>
  </si>
  <si>
    <t>Publicación de mapa de riesgos de corrupción en página web de la entidad.</t>
  </si>
  <si>
    <t>12000-2-16</t>
  </si>
  <si>
    <t>12000-2-16-1</t>
  </si>
  <si>
    <t>Jornadas de socialización de mapa de riesgos ajustado y/o actualizado.</t>
  </si>
  <si>
    <t>12000-2-17</t>
  </si>
  <si>
    <t>12000-2-17-1</t>
  </si>
  <si>
    <t>Socializar ajustes y actualizaciones a mapa de riesgos de corrupción cada vez que se realicen cambios.</t>
  </si>
  <si>
    <t>12000-2-18</t>
  </si>
  <si>
    <t>Monitorear y revisar periódicamente los riesgos de corrupción del proceso a cargo, verificando el cumplimiento del Plan de Acción para mitigarlos o la identificación de nuevos riesgos de corrupción, a través de reuniones de Autocontrol.</t>
  </si>
  <si>
    <t>Reuniones de Autocontrol que evidencie(n) monitoreo al mapa de riesgos de corrupción</t>
  </si>
  <si>
    <t>12000-2-18-1</t>
  </si>
  <si>
    <t>Ajustar mapa de riesgos de corrupción de ser necesario y solicitar cambios (remitir a Oficina Asesora de Planeación)</t>
  </si>
  <si>
    <t>12000-2-19</t>
  </si>
  <si>
    <t>12000-2-19-1</t>
  </si>
  <si>
    <t>Mapa de riesgos de corrupción (nueva versión) de ser necesario</t>
  </si>
  <si>
    <t>12000-2-20</t>
  </si>
  <si>
    <t>Adelantar acciones que permitan prevenir apariencia de legalidad a activos provenientes de actividades delictivas o para la canalización de recursos hacia la realización de actividades terroristas en ADRES</t>
  </si>
  <si>
    <t>12000-2-20-1</t>
  </si>
  <si>
    <t>Adaptación de un Sistema de Administración del Riesgo de Lavado de Activos y Financiación del Terrorismo –SARLAFT</t>
  </si>
  <si>
    <t>11700-2-24</t>
  </si>
  <si>
    <t>11700-2-25</t>
  </si>
  <si>
    <t>12000-2-24-1</t>
  </si>
  <si>
    <t>12000-2-25-1</t>
  </si>
  <si>
    <t>Identificar e inventariar los trámites y otros procedimientos administrativos - OPA de ADRES de conformidad con la estructura de la entidad y a su modelo de operación.</t>
  </si>
  <si>
    <t>Inventario de Trámites y Servicios</t>
  </si>
  <si>
    <t>11700-2-26</t>
  </si>
  <si>
    <t>Desarrollar e implementar los trámites y otros procedimientos administrativos - OPA identificados, para así poner a disposición de los usuarios a través de la página web de la entidad.</t>
  </si>
  <si>
    <t>Tramites y otros procedimientos administrativos - OPA desarrollados, implementados y publicados en página web</t>
  </si>
  <si>
    <t>11700-2-27</t>
  </si>
  <si>
    <t>Gestión ante el DAFP para inscripción en el SUIT, de los trámites identificados en ADRES</t>
  </si>
  <si>
    <t>Trámites inscritos en el SUIT</t>
  </si>
  <si>
    <t>11700-2-28</t>
  </si>
  <si>
    <t>11300-2-3</t>
  </si>
  <si>
    <t>11300-2-4</t>
  </si>
  <si>
    <t>11300-2-3-1</t>
  </si>
  <si>
    <t>11300-2-4-1</t>
  </si>
  <si>
    <t>11700-2-24-1</t>
  </si>
  <si>
    <t>11700-2-25-1</t>
  </si>
  <si>
    <t>11700-2-26-1</t>
  </si>
  <si>
    <t>11700-2-27-1</t>
  </si>
  <si>
    <t>11700-2-28-1</t>
  </si>
  <si>
    <t>11600-2-3</t>
  </si>
  <si>
    <t>11600-2-4</t>
  </si>
  <si>
    <t>11600-2-3-1</t>
  </si>
  <si>
    <t>11600-2-4-1</t>
  </si>
  <si>
    <t>11400-2-3</t>
  </si>
  <si>
    <t>11400-2-4</t>
  </si>
  <si>
    <t>11400-2-3-1</t>
  </si>
  <si>
    <t>11400-2-4-1</t>
  </si>
  <si>
    <t>11500-2-3</t>
  </si>
  <si>
    <t>11500-2-4</t>
  </si>
  <si>
    <t>11500-2-4-1</t>
  </si>
  <si>
    <t>11500-2-3-1</t>
  </si>
  <si>
    <t>11200-2-3</t>
  </si>
  <si>
    <t>11200-2-4</t>
  </si>
  <si>
    <t>11200-2-2</t>
  </si>
  <si>
    <t>11900-2-3</t>
  </si>
  <si>
    <t>11900-2-4</t>
  </si>
  <si>
    <t>11900-2-3-1</t>
  </si>
  <si>
    <t>11900-2-4-1</t>
  </si>
  <si>
    <t>11800-2-3</t>
  </si>
  <si>
    <t>11800-2-4</t>
  </si>
  <si>
    <t>11800-2-3-1</t>
  </si>
  <si>
    <t>11800-2-4-1</t>
  </si>
  <si>
    <t>11800-2-5</t>
  </si>
  <si>
    <t>11800-2-5-1</t>
  </si>
  <si>
    <t>Realizar seguimiento al mapa de riesgos de corrupción y a la efectividad de los controles</t>
  </si>
  <si>
    <t>Informe de seguimiento a los Mapas de Riesgos de Corrupción publicados.</t>
  </si>
  <si>
    <t>Definir estrategia de interoperabilidad de sistemas de información interinstitucional.</t>
  </si>
  <si>
    <t>Documento técnico de soporte de la estrategia de Interoperabilidad</t>
  </si>
  <si>
    <t>11600-2-5</t>
  </si>
  <si>
    <t>11600-2-5-1</t>
  </si>
  <si>
    <t>Inventariar la información sobre la gestión de la entidad y el cumplimiento de metas del Plan Nacional de Desarrollo y establecer responsables y periodicidad de actualización de la misma.</t>
  </si>
  <si>
    <t>Inventario de información sobre la gestión de la entidad, responsables y periodicidad de la actualización</t>
  </si>
  <si>
    <t>Definición de equipo líder del proceso de rendición de cuentas de ADRES</t>
  </si>
  <si>
    <t>12000-2-21</t>
  </si>
  <si>
    <t>Formalización de equipo líder</t>
  </si>
  <si>
    <t>12000-2-21-1</t>
  </si>
  <si>
    <t xml:space="preserve">Caracterizar a los ciudadanos y grupos de interés para el proceso de rendición de cuentas de ADRES </t>
  </si>
  <si>
    <t>Caracterización de ciudadanos y grupos de interés</t>
  </si>
  <si>
    <t>12000-2-22</t>
  </si>
  <si>
    <t>12000-2-22-1</t>
  </si>
  <si>
    <t>Oficina Asesora de Planeación y Control de Riegos
Dirección General</t>
  </si>
  <si>
    <t>11600-2-6</t>
  </si>
  <si>
    <t xml:space="preserve">Estructuración de propuesta de un mecanismo virtual para la rendición de cuentas, en el cual la ciudadanía y partes interesadas, puedan participar y retroalimentar a la entidad sobre su gestión y puedan depositar sus inquietudes, observaciones y aportes. </t>
  </si>
  <si>
    <t xml:space="preserve">Propuesta de Mecanismo virtual </t>
  </si>
  <si>
    <t>11600-2-6-1</t>
  </si>
  <si>
    <t>Realizar la rendición de cuentas de ADRES teniendo como base la normativa existente en la materia, Ley 1757 de 2015.</t>
  </si>
  <si>
    <t>Soportes de la rendición de cuentas</t>
  </si>
  <si>
    <t>Comunicar los resultados del ejercicio de Rendición de Cuentas a la ciudadanía y partes interesadas.</t>
  </si>
  <si>
    <t>Resultados socializados en página web</t>
  </si>
  <si>
    <t>Participar en las acciones de rendición de cuentas del Ministerio de Salud y Protección Social.</t>
  </si>
  <si>
    <t>Soportes de la rendición de cuentas del Ministerio de Salud y protección Social.</t>
  </si>
  <si>
    <t>11600-2-7</t>
  </si>
  <si>
    <t>11600-2-7-1</t>
  </si>
  <si>
    <t>Realizar la Rendición de Cuentas interna de ADRES teniendo como base la normativa existente en la materia.</t>
  </si>
  <si>
    <t>11200-2-6</t>
  </si>
  <si>
    <t>11200-2-7</t>
  </si>
  <si>
    <t>11200-2-5</t>
  </si>
  <si>
    <t>Jornada de rendición de Cuentas interna</t>
  </si>
  <si>
    <t>Sensibilizar e incentivar a servidores y contratistas sobre la rendición de cuentas, la normativa aplicable, las responsabilidades frente a misma, su importancia y la forma en que la entidad rinde cuentas.</t>
  </si>
  <si>
    <t>11600-2-8-1</t>
  </si>
  <si>
    <t>Jornada de Sensibilización sobre la importancia de la Rendición de Cuentas</t>
  </si>
  <si>
    <t>Sensibilizar a la ciudadanía y partes interesadas sobre la rendición de cuentas y la importancia de su participación en los procesos, a través de piezas comunicacionales o presentación explicativa publicada en página web, con el fin de incentivarlos a participar en este proceso.</t>
  </si>
  <si>
    <t>11600-2-9-1</t>
  </si>
  <si>
    <t>Una (1) pieza comunicacional y una (1) presentación explicativa de rendición de cuentas</t>
  </si>
  <si>
    <t>Consolidar, registrar y analizar las evaluaciones, inquietudes, observaciones o aportes realizados por la ciudadanía y partes interesadas, frente a la gestión de la entidad.</t>
  </si>
  <si>
    <t>Evaluación interna y externa del ejercicio de Rendición de Cuentas</t>
  </si>
  <si>
    <t>Consolidar, registrar y analizar las evaluaciones, inquietudes, observaciones o aportes realizados por los servidores de ADRES, frente a la gestión de la entidad.</t>
  </si>
  <si>
    <t>12000-2-23-1</t>
  </si>
  <si>
    <t>Informe de evaluación</t>
  </si>
  <si>
    <t>Autoevaluar el cumplimiento de la estrategia de rendición de cuentas externa implementada por la entidad.</t>
  </si>
  <si>
    <t>Informe de autoevaluación</t>
  </si>
  <si>
    <t>Documento con acciones de mejoramiento publicado en página web</t>
  </si>
  <si>
    <t>Documentar acciones de mejoramiento derivadas de acuerdos, propuestas o evaluaciones que resulten del proceso de rendición de cuentas y divulgarlas entre los participantes.</t>
  </si>
  <si>
    <t>11700-2-29</t>
  </si>
  <si>
    <t>11700-2-29-1</t>
  </si>
  <si>
    <t>Convocar a audiencias públicas en los procesos de contratación que se requiera y convocar a las veedurías ciudadanas dentro de los procesos contractuales.</t>
  </si>
  <si>
    <t>Pliegos de condiciones de los procesos contractuales y actas de audiencias públicas</t>
  </si>
  <si>
    <t>Presentar al Director General de la ADRES la formalización del grupo de Atención al Ciudadano y la figura de Coordinador del Grupo.</t>
  </si>
  <si>
    <t>Formalización del Grupo de Atención al Ciudadano. Acto Administrativo</t>
  </si>
  <si>
    <t>11700-2-30</t>
  </si>
  <si>
    <t>11700-2-30-1</t>
  </si>
  <si>
    <t>Socializar a la ciudadanía y partes interesadas a través de publicación de información en página web sobre: (i) Medios de atención con los que cuenta la entidad para recepción de peticiones, quejas, sugerencias, reclamos y denuncias de actos de corrupción. y (ii) Horarios y puntos de atención</t>
  </si>
  <si>
    <t>11700-2-31-1</t>
  </si>
  <si>
    <t>11700-2-31</t>
  </si>
  <si>
    <t xml:space="preserve">Socialización a través de publicación en Página WEB de información referente a medios y horarios de atención de la ADRES </t>
  </si>
  <si>
    <t>Desarrollo tecnológico de formulario PQRS para disposición de los Ciudadanos y partes interesadas, que requieran realizar Peticiones, Quejas, Reclamos, Sugerencias y Denuncias y disposición en página web y enlace del mismo con el SGD. Con base en el diseño entregado por la DAF de ADRES</t>
  </si>
  <si>
    <t>Formulario dispuesto en la Página Web de Adres.</t>
  </si>
  <si>
    <t>11700-2-32</t>
  </si>
  <si>
    <t>11700-2-32-1</t>
  </si>
  <si>
    <t>Diseñar e implementar la encuesta satisfacción del usuario.</t>
  </si>
  <si>
    <t xml:space="preserve">Encuesta satisfacción del usuario diseñada e implementada. </t>
  </si>
  <si>
    <t xml:space="preserve">Evaluar la satisfacción de los usuarios por el canal de atención presencial en cuanto al trámite de las PQRSD en la ADRES y socializar los resultados a las áreas involucradas para la generación de planes de mejoramiento. </t>
  </si>
  <si>
    <t>11700-2-33-1</t>
  </si>
  <si>
    <t>11700-2-33</t>
  </si>
  <si>
    <t>Informes bimensuales de evaluación de satisfacción de los usuarios.</t>
  </si>
  <si>
    <t>Publicar el protocolo de atención al ciudadano de la entidad en página web.</t>
  </si>
  <si>
    <t>Protocolos de atención al ciudadano publicado en página web de la ADRES</t>
  </si>
  <si>
    <t>11700-2-34</t>
  </si>
  <si>
    <t>11700-2-34-1</t>
  </si>
  <si>
    <t xml:space="preserve">Poner a consideración propuesta de un nuevo canal de atención de acuerdo con las características y necesidades de los ciudadanos y partes interesadas para garantizar una mayor cobertura. </t>
  </si>
  <si>
    <t>Propuesta de nuevo canal de atención presentada y puesta a consideración de la Dirección General.</t>
  </si>
  <si>
    <t>11700-2-35-1</t>
  </si>
  <si>
    <t>11700-2-35</t>
  </si>
  <si>
    <t>Socializar a los servidores públicos y contratistas de la Entidad el Protocolo de Atención al Ciudadano.</t>
  </si>
  <si>
    <t>11700-2-36-1</t>
  </si>
  <si>
    <t>11700-2-36</t>
  </si>
  <si>
    <t>Jornadas de socialización de protocolo</t>
  </si>
  <si>
    <t>11700-2-37</t>
  </si>
  <si>
    <t>Fortalecer las competencias de los servidores de la entidad cuyas funciones están relacionadas con servicio al ciudadano, a través de capacitaciones que los incentiven a realizar permanentemente una adecuada gestión.</t>
  </si>
  <si>
    <t>11700-2-37-1</t>
  </si>
  <si>
    <t>Identificar Riesgos de corrupción asociados al proceso Gestión de Atención al Ciudadano para la ADRES.</t>
  </si>
  <si>
    <t>Matriz con riesgos de corrupción identificados para el proceso de Atención al Ciudadano</t>
  </si>
  <si>
    <t>11700-2-38</t>
  </si>
  <si>
    <t>11700-2-38-1</t>
  </si>
  <si>
    <t>Caracterizar el proceso y/o procedimiento referente a la administración de Quejas, Reclamos y Sugerencias, de conformidad con el modelo de operación de ADRES.</t>
  </si>
  <si>
    <t>Proceso y/o procedimientos actualizados</t>
  </si>
  <si>
    <t>11700-2-39</t>
  </si>
  <si>
    <t>11700-2-39-1</t>
  </si>
  <si>
    <t>Desarrollar encuesta de satisfacción al usuario en formato virtual con base en los requerimientos de la Dirección Administrativa y Financiera</t>
  </si>
  <si>
    <t>Desarrollo tecnológico de encuesta de satisfacción al usuario.</t>
  </si>
  <si>
    <t>Desarrollar una herramienta tecnológica para la medición de la oportunidad de respuesta a las PQRSD, para así dar cumplimiento a lo establecido en la Resolución 668 de 2018 de la ADRES en su artículo 35 numeral 3 y con base en los requerimientos de la Dirección Administrativa y Financiera.</t>
  </si>
  <si>
    <t>Desarrollo tecnológico de herramienta de medición de oportunidad de respuestas a PQRSD.</t>
  </si>
  <si>
    <t>11600-2-8</t>
  </si>
  <si>
    <t>11900-2-5</t>
  </si>
  <si>
    <t>11900-2-6</t>
  </si>
  <si>
    <t>11900-2-5-1</t>
  </si>
  <si>
    <t>11900-2-6-1</t>
  </si>
  <si>
    <t>Formalizar política de protección de datos personales (habeas data).</t>
  </si>
  <si>
    <t>Política formalizada a través de Acto Administrativo</t>
  </si>
  <si>
    <t xml:space="preserve">Adelantar la reglamentación Interna del manejo de las PQRS en la ADRES a través de la correspondiente resolución para dar cumplimiento a la ley 1755. </t>
  </si>
  <si>
    <t xml:space="preserve">Acto Administrativo aprobado y publicado </t>
  </si>
  <si>
    <t>11700-2-40</t>
  </si>
  <si>
    <t>11700-2-40-1</t>
  </si>
  <si>
    <t>Realizar charlas de actualización normativa a los servidores públicos y contratistas de Atención al Ciudadano como mecanismo de actualización.</t>
  </si>
  <si>
    <t>Charlas servidores de Atención al Ciudadano en actualización normativa y portafolio de la ADRES</t>
  </si>
  <si>
    <t>Publicar en los canales de atención la Carta de Trato Digno al Ciudadano.</t>
  </si>
  <si>
    <t>11700-2-41</t>
  </si>
  <si>
    <t>11700-2-41-1</t>
  </si>
  <si>
    <t>Carta de Trato digno   publicada</t>
  </si>
  <si>
    <t>Definir e implementar los formatos para recepción de peticiones verbales y atención personalizada.</t>
  </si>
  <si>
    <t>Formatos estandarizados y aprobados</t>
  </si>
  <si>
    <t>11700-2-42</t>
  </si>
  <si>
    <t>11700-2-42-1</t>
  </si>
  <si>
    <t>Realizar informe de Peticiones, Quejas, Reclamos y Solicitudes (PQRS), con el fin de identificar oportunidades de mejora.</t>
  </si>
  <si>
    <t>Informes mensuales de PQRS</t>
  </si>
  <si>
    <t>11700-2-43</t>
  </si>
  <si>
    <t>11700-2-43-1</t>
  </si>
  <si>
    <t>Identificar y caracterizar usuarios y partes interesadas.</t>
  </si>
  <si>
    <t>11700-2-44</t>
  </si>
  <si>
    <t>11700-2-44-1</t>
  </si>
  <si>
    <t>Caracterización de Usuarios</t>
  </si>
  <si>
    <t>Adaptar formato de encuesta de percepción de los ciudadanos y funcionarios de la entidad respecto a los servicios de la ADRES. Según metodología del DNP.</t>
  </si>
  <si>
    <t>Formato encuesta de percepción adoptado.</t>
  </si>
  <si>
    <t>11700-2-45</t>
  </si>
  <si>
    <t>11700-2-45-1</t>
  </si>
  <si>
    <t>Realizar documento del Portafolio de Servicios de la ADRES y publicarlo en la página WEB.</t>
  </si>
  <si>
    <t>Documento publicado</t>
  </si>
  <si>
    <t>Elaborar propuesta de Política de Comunicaciones de la Entidad en la cual se definan los parámetros, requisitos o estándares de publicación de información en página web.</t>
  </si>
  <si>
    <t>Propuesta de Política de Comunicaciones</t>
  </si>
  <si>
    <t>11600-2-10-1</t>
  </si>
  <si>
    <t>11700-2-46</t>
  </si>
  <si>
    <t>11700-2-46-1</t>
  </si>
  <si>
    <t>11700-2-47</t>
  </si>
  <si>
    <t>Publicar la información mínima requerida en página web que tratan los artículos 9, 10 y 11 de la Ley 1712 de 2014.</t>
  </si>
  <si>
    <t>Información publicada en página web institucional - pestaña transparencia</t>
  </si>
  <si>
    <t>11600-2-9</t>
  </si>
  <si>
    <t>Consolidar información como dato abierto reportada por las dependencias, gestionar tratamiento técnico y publicación en el portal de datos abiertos.</t>
  </si>
  <si>
    <t>Publicación en portal de datos abiertos</t>
  </si>
  <si>
    <t>11600-2-10</t>
  </si>
  <si>
    <t>Realizar el Inventario Activos de la información de tipo “información y datos”.</t>
  </si>
  <si>
    <t>Inventario Activos de la información de tipo "información y datos"</t>
  </si>
  <si>
    <t>11700-2-47-1</t>
  </si>
  <si>
    <t>11700-2-48</t>
  </si>
  <si>
    <t>11700-2-48-1</t>
  </si>
  <si>
    <t>Verificar principio de gratuidad y costos de reproducción de información solicitada, de acuerdo con los artículos 20 y 21 del Decreto 103 de 2015</t>
  </si>
  <si>
    <t>Resolución</t>
  </si>
  <si>
    <t>11200-2-2-1</t>
  </si>
  <si>
    <t>11200-2-3-1</t>
  </si>
  <si>
    <t>11200-2-4-1</t>
  </si>
  <si>
    <t>11200-2-5-1</t>
  </si>
  <si>
    <t>11200-2-6-1</t>
  </si>
  <si>
    <t>11200-2-7-1</t>
  </si>
  <si>
    <t>11200-2-8-1</t>
  </si>
  <si>
    <t>Estructurar un Esquema de Publicación para ADRES.</t>
  </si>
  <si>
    <t>Esquema de publicación publicado en página web institucional</t>
  </si>
  <si>
    <t>Definir el Índice de Información Reservada y Confidencial para ADRES.</t>
  </si>
  <si>
    <t>Índice de Confidencialidad para ADRES formalizado</t>
  </si>
  <si>
    <t>11700-2-49</t>
  </si>
  <si>
    <t>11700-2-49-1</t>
  </si>
  <si>
    <t>Elaborar y publicar en página web el Programa de Gestión Documental de acuerdo con el Capítulo IV del Decreto 103 de 2015</t>
  </si>
  <si>
    <t>Programa de Gestión Documental publicado en página web institucional</t>
  </si>
  <si>
    <t>Verificación de accesibilidad en punto de atención a personas en condición de discapacidad</t>
  </si>
  <si>
    <t>11700-2-50</t>
  </si>
  <si>
    <t>11700-2-50-1</t>
  </si>
  <si>
    <t>Diagnóstico de accesibilidad en punto de atención a personas en condición de discapacidad</t>
  </si>
  <si>
    <t>Elaborar reporte de seguimiento al acceso de la información pública (informe PQRS) en el que se especifique: (i) Número de solicitudes recibidas. (ii) Número de solicitudes que fueron trasladadas a otra entidad. (iii) Tiempo de respuesta a cada solicitud. (iv) Número de solicitudes en las que se negó el acceso a la información pública.</t>
  </si>
  <si>
    <t>11700-2-51</t>
  </si>
  <si>
    <t>11700-2-51-1</t>
  </si>
  <si>
    <t>Informes semestrales de acceso a información pública PQRS</t>
  </si>
  <si>
    <t>Página web de la entidad adaptada de acuerdo con la NTC 5854, que establece los requisitos de accesibilidad que son aplicables a las páginas web</t>
  </si>
  <si>
    <t>Página Web de la ADRES adaptada a requisitos de la NTC 5854.</t>
  </si>
  <si>
    <t>Dirección General
Dirección de Gestión de Tecnología de Información y Comunicaciones</t>
  </si>
  <si>
    <t>11700-2-52</t>
  </si>
  <si>
    <t>11700-2-52-1</t>
  </si>
  <si>
    <t>Capacitar a servidores en relación con sus funciones y las herramientas existentes para el fortalecimiento de la cultura ética y el cambio comportamental, con el fin de que se apropie el concepto del cuidado de lo público.</t>
  </si>
  <si>
    <t xml:space="preserve">Jornadas de capacitación </t>
  </si>
  <si>
    <t>11700-2-53</t>
  </si>
  <si>
    <t>11700-2-53-1</t>
  </si>
  <si>
    <t>Capacitar a la Alta Dirección de ADRES en relación con el fortalecimiento de la cultura ética de la entidad.</t>
  </si>
  <si>
    <t xml:space="preserve">Jornada de capacitación </t>
  </si>
  <si>
    <t>11700-2-54</t>
  </si>
  <si>
    <t>11700-2-54-1</t>
  </si>
  <si>
    <t>Identificar y establecer comportamientos deseables en el desarrollo de las acciones cotidianas, asociados a los valores institucionales, que permitan la apropiación de lo público.</t>
  </si>
  <si>
    <t>Documento técnico de Soporte de identificación de comportamientos deseables - Código de Integridad del Servidor Público.</t>
  </si>
  <si>
    <t>Promocionar e incentivar los comportamientos deseables a través de piezas o actividades lúdicas.</t>
  </si>
  <si>
    <t>11700-2-55</t>
  </si>
  <si>
    <t>11700-2-55-1</t>
  </si>
  <si>
    <t>Una (1) pieza comunicacional y una (1) actividad lúdica de promoción y divulgación</t>
  </si>
  <si>
    <t>Documento lúdico Código de Integridad</t>
  </si>
  <si>
    <t>11700-2-56</t>
  </si>
  <si>
    <t>11700-2-56-1</t>
  </si>
  <si>
    <t>Promover en los servidores y contratistas de ADRES, la NO tolerancia con la corrupción.</t>
  </si>
  <si>
    <t>Una (1) jornada de sensibilización y 2 piezas comunicacionales de promoción y divulgación</t>
  </si>
  <si>
    <t>11300-2-6</t>
  </si>
  <si>
    <t>11300-2-6-1</t>
  </si>
  <si>
    <t>11600-2-12</t>
  </si>
  <si>
    <t>11600-2-12-1</t>
  </si>
  <si>
    <t>11400-2-6</t>
  </si>
  <si>
    <t>11400-2-6-1</t>
  </si>
  <si>
    <t>11500-2-6</t>
  </si>
  <si>
    <t>11500-2-6-1</t>
  </si>
  <si>
    <t>Caracterización de bienes y servicios
Portafolio de bienes y servicios</t>
  </si>
  <si>
    <t>Desarrollo de caracterización y portafolio de bienes y servicios de la entidad.</t>
  </si>
  <si>
    <t>Realizar un diagnóstico y análisis de los trámites y otros procedimientos administrativos – OPA´s, de la entidad para su priorización.</t>
  </si>
  <si>
    <t>Diagnóstico de trámites y servicios de la ADRES</t>
  </si>
  <si>
    <t># procedimientos relacionados con la administración de Quejas, Reclamos y Sugerencias caracterizados y/o actualizados / # procedimientos requeridos para caracterizar y/o actualizar</t>
  </si>
  <si>
    <t># Formatos estandarizados y aprobados / # total de formatos para recepción de peticiones verbales y atención personalizada</t>
  </si>
  <si>
    <t># Informes mensuales de PQRS realizados</t>
  </si>
  <si>
    <t># Documentos de caracterización de usuarios y partes interesadas</t>
  </si>
  <si>
    <t># Formatos encuesta de percepción adoptado con base en el PNSC del DNP</t>
  </si>
  <si>
    <t># Documentos publicados</t>
  </si>
  <si>
    <t># solicitudes recibidas por el canal virtual tramitadas / # total de solicitudes recibidas por el canal virtual</t>
  </si>
  <si>
    <t xml:space="preserve">Jornadas de capacitación para fortalecer competencias e incentivar a los servidores de la ADRES de servicio al ciudadano. </t>
  </si>
  <si>
    <t>Información publicada en página web institucional / Información que requiere publicación o actualización</t>
  </si>
  <si>
    <t># Resoluciones publicada en la página Web de la ADRES</t>
  </si>
  <si>
    <t xml:space="preserve"># Documentos de diagnóstico elaborado </t>
  </si>
  <si>
    <t xml:space="preserve"># usuarios encuestados que calificaron el servicio de atención presencial como Excelente (trato recibido del funcionario) / # total de usuarios encuestados el servicio de atención presencial </t>
  </si>
  <si>
    <t># Informes semestrales de acceso a información pública PQRS elaborados</t>
  </si>
  <si>
    <t># Informes socializados a las áreas involucradas</t>
  </si>
  <si>
    <t># Protocolos de atención al ciudadano publicados en página web de la ADRES</t>
  </si>
  <si>
    <t># campañas de socialización de medios y horarios de atención de la ADRES publicadas en la página Web de la entidad</t>
  </si>
  <si>
    <t># Jornadas de socialización del protocolo realizadas</t>
  </si>
  <si>
    <t># Matrices de riesgos de corrupción de Atención al Ciudadano aprobadas</t>
  </si>
  <si>
    <t># Charlas realizadas a servidores de Atención al Ciudadano en actualización normativa y portafolio de la ADRES</t>
  </si>
  <si>
    <t># Reuniones de Autocontrol realizadas</t>
  </si>
  <si>
    <t># Mapas de riesgos de corrupción actualizados</t>
  </si>
  <si>
    <t># Documentos técnicos de soporte de la estrategia de Interoperabilidad elaborados</t>
  </si>
  <si>
    <t xml:space="preserve">Dirección General </t>
  </si>
  <si>
    <t># Formularios dispuestos en la Página Web de Adres.</t>
  </si>
  <si>
    <t># Procedimientos administrativos - OPA desarrollados, implementados y publicados en página web</t>
  </si>
  <si>
    <t># Índice de Confidencialidad para ADRES formalizado</t>
  </si>
  <si>
    <t># Herramientas de medición de oportunidad de respuestas a PQRSD implementada</t>
  </si>
  <si>
    <t># Información de datos abiertos publicada / # información de datos abiertos identificada</t>
  </si>
  <si>
    <t># Inventario de Activos de la información de tipo "información y datos" elaborados</t>
  </si>
  <si>
    <t># Actos Administrativos que contienen la política de protección de datos personales formalizados</t>
  </si>
  <si>
    <t># Actos Administrativos que contienen la reglamentación Interna del manejo de las PQRS en la ADRES publicados</t>
  </si>
  <si>
    <t>Documento de Diagnóstico de trámites y servicios de la ADRES</t>
  </si>
  <si>
    <t>Jornada de capacitación realizada a la Alta Dirección de la ADRES</t>
  </si>
  <si>
    <t># Códigos de Integridad del Servidor Público socializados y publicados en la página Web de la ADRES</t>
  </si>
  <si>
    <t># piezas comunicacionales sobre comportamientos deseables socializadas a los colaboradores</t>
  </si>
  <si>
    <t># actividades lúdicas de promoción y divulgación  comportamientos deseables realizadas</t>
  </si>
  <si>
    <t>Elaborar un documento lúdico con el Código de Integridad del Servidor Público y socializarlo a los colaboradores de la entidad.</t>
  </si>
  <si>
    <t># Documentos lúdicos del Código de Integridad socializado a los colaboradores de la entidad.</t>
  </si>
  <si>
    <t># piezas comunicacionales sobre la NO tolerancia con la corrupción socializadas a los colaboradores</t>
  </si>
  <si>
    <t># participantes de planta en las jornadas de capacitación realizadas / # funcionarios de planta convocados a las jornadas de capacitación</t>
  </si>
  <si>
    <t># Portafolios de bienes y servicios de la entidad elaborados</t>
  </si>
  <si>
    <t>Unidad</t>
  </si>
  <si>
    <t># Actos Administrativos que adoptan la Política de Administración de Riesgos de la ADRES</t>
  </si>
  <si>
    <t># Políticas estructuradas</t>
  </si>
  <si>
    <t># Socializaciones de la Política de Administración de Riesgos realizadas a los funcionarios y contratistas de la ADRES</t>
  </si>
  <si>
    <t># Publicaciones de la Política de Administración de Riesgos en la página Web de la ADRES</t>
  </si>
  <si>
    <t>#socializaciones realizadas de documentos internos de la Metodología de Administración de Riesgos  / # total de socializaciones programadas</t>
  </si>
  <si>
    <t># Jornada de socialización de mapa de riesgos para ADRES</t>
  </si>
  <si>
    <t># Publicaciones del mapa de riesgos de corrupción en la página Web de la ADRES</t>
  </si>
  <si>
    <t># Jornadas de socialización de los mapas de riesgos de corrupción actualizados</t>
  </si>
  <si>
    <t># Inventarios de información sobre la gestión de la entidad</t>
  </si>
  <si>
    <t># Equipo líder de rendición de cuentas formalizado</t>
  </si>
  <si>
    <t># Documentos de caracterización de ciudadanos y grupos de interés elaborados</t>
  </si>
  <si>
    <t># Evaluaciones del ejercicio de Rendición de Cuentas externa</t>
  </si>
  <si>
    <t># Informes de evaluación del ejercicio de rendición de cuentas interna</t>
  </si>
  <si>
    <t># Documentos con acciones de mejoramiento publicados en página web</t>
  </si>
  <si>
    <t>12000-2-26</t>
  </si>
  <si>
    <t>12000-2-26-1</t>
  </si>
  <si>
    <t># Inventarios de Trámites y Servicios</t>
  </si>
  <si>
    <t># trámites inscritos en el SUIT / # Trámites identificados</t>
  </si>
  <si>
    <t>12000-2-27</t>
  </si>
  <si>
    <t>12000-2-27-1</t>
  </si>
  <si>
    <t>11700-2-57</t>
  </si>
  <si>
    <t>11700-2-58</t>
  </si>
  <si>
    <t>11700-2-59</t>
  </si>
  <si>
    <t># Documentos del Programa de Gestión Documental publicado en la pagina WEB</t>
  </si>
  <si>
    <t># Tramites y otros procedimientos administrativos - OPA desarrollados, implementados y publicados en página web</t>
  </si>
  <si>
    <t># seguimientos a los mapas de riesgos de corrupción realizados</t>
  </si>
  <si>
    <t>Tablas de Retención Documental - TRD aprobadas,</t>
  </si>
  <si>
    <t xml:space="preserve">Las unidades documentales transferidas al custodio final </t>
  </si>
  <si>
    <t>Elaborar, revisar las TRD por parte de la dependencias de la ADRES, para aprobación  del Comité Institucional de Gestión y Desempeño</t>
  </si>
  <si>
    <t># TRD de las Dependencias de la ADRES aprobadas / # de Dependencias de la ADRES</t>
  </si>
  <si>
    <t># Unidades Documentales transferidas / Unidades Documentales recibidas para alistamiento</t>
  </si>
  <si>
    <t>Comunicar los resultados del ejercicio de Rendición de Cuentas a los servidores de la ADRES.</t>
  </si>
  <si>
    <t>Informe de Resultados</t>
  </si>
  <si>
    <t xml:space="preserve"># soportes de rendición de cuentas elaborados / # soportes de rendición de cuentas requeridos </t>
  </si>
  <si>
    <t># publicaciones realizadas de los resultados de la rendición de cuentas en la página Web de la ADRES</t>
  </si>
  <si>
    <t xml:space="preserve"># soportes de rendición de cuentas del Ministerio de Salud y protección Social elaborados / # soportes de rendición de cuentas del Ministerio de Salud y protección Social requeridos </t>
  </si>
  <si>
    <t># Jornadas de rendición de Cuentas interna realizadas</t>
  </si>
  <si>
    <t># Piezas comunicacionales  explicativas de rendición de cuentas publicadas en la página Web</t>
  </si>
  <si>
    <t># Presentaciones explicativas de rendición de cuentas publicadas en la página Web</t>
  </si>
  <si>
    <t># Propuestas de Política de Comunicaciones elaboradas</t>
  </si>
  <si>
    <t># Esquemas de publicación publicados en página web institucional</t>
  </si>
  <si>
    <t xml:space="preserve"># Requisitos de la NTC 5854 adaptados en la página Web de la ADRES/# Requisitos de la NTC 5854 </t>
  </si>
  <si>
    <t># Propuestas de Mecanismo virtual para la Rendición de Cuentas estructuradas</t>
  </si>
  <si>
    <t>Propuesta de mejoras al Sistemas de Gestión documental - SGD aprobadas.</t>
  </si>
  <si>
    <t>Responsables de líneas de acción de las diferentes dependencias</t>
  </si>
  <si>
    <t>Jefe Oficina Asesora de Planeación y Control de Riesgos
Director General</t>
  </si>
  <si>
    <t>Jefe Oicina Asesora de Planeación y Control de Riesgos
Director General</t>
  </si>
  <si>
    <t>Apoyo técnico para la implementación de la red de almacenamiento de información.</t>
  </si>
  <si>
    <t>Red de almacenamiento de información (producto o servicio)</t>
  </si>
  <si>
    <t>Administración y desarrollo de soluciones en la plataforma SharePoint requeridas para el portal web y portal intranet de la ADRES</t>
  </si>
  <si>
    <t>Portal web y portal intranet de la ADRES</t>
  </si>
  <si>
    <t>11600-3-11</t>
  </si>
  <si>
    <t>11600-3-12</t>
  </si>
  <si>
    <t>11600-3-11-1</t>
  </si>
  <si>
    <t>11600-3-12-1</t>
  </si>
  <si>
    <t>Director de Gestión de Tecnologías de la Información y las Comunicaciones</t>
  </si>
  <si>
    <t>Norela Briceño
Carlos Guzmán 
Marian Batista
Laddy Giraldo
Juan Carlos Borda
Juan Carlos Escobar</t>
  </si>
  <si>
    <t>Norela Briceño
Juan Carlos Escobar</t>
  </si>
  <si>
    <t>11700-2-58-1</t>
  </si>
  <si>
    <t>Ajuste en el valor de la actividad 11700-2-17-1, dado que se incluyeron $120.000.000 que salen de los recursos del contrato de gestión de correspondencia, mensajería expresa masiva para la Administradora de los Recursos del Sistema de Seguridad Social en Salud-ADRES y de  gestión documental en el archivo de la entidad para la actividad 11700-2-58-1 correspondiente al PINAR.</t>
  </si>
  <si>
    <t>Coordinador  Grupo de Gestión dministrativa y Documental</t>
  </si>
  <si>
    <t>Norela Briceño
Juan Carlos Borda</t>
  </si>
  <si>
    <t>Política de riesgos revisada y actualizada</t>
  </si>
  <si>
    <t xml:space="preserve">Manual: Metodología de Administración de Riesgos  (Manual Operativo de Administración de Riesgos) </t>
  </si>
  <si>
    <t># Acciones adelantadas / # acciones programadas</t>
  </si>
  <si>
    <t># Mapas de riesgos armonizados a la plataforma estratégica y al modelo de operación de la ADRES</t>
  </si>
  <si>
    <t xml:space="preserve"># Documentos de análisis a propuestas, consideraciones y observaciones al mapa socializado de riesgos de corrupción </t>
  </si>
  <si>
    <t xml:space="preserve"># Manuales Operativos de Administración de Riesgos estructurados </t>
  </si>
  <si>
    <t>11700-2-10-3</t>
  </si>
  <si>
    <t>11700-2-10-4</t>
  </si>
  <si>
    <t>11700-2-10-5</t>
  </si>
  <si>
    <t>11700-2-10-6</t>
  </si>
  <si>
    <t>11700-2-10-7</t>
  </si>
  <si>
    <t>11700-2-10-8</t>
  </si>
  <si>
    <t>11700-2-10-9</t>
  </si>
  <si>
    <t>11700-2-10-10</t>
  </si>
  <si>
    <t>Capacitación sobre Manejo y control de los bienes de uso de la Entidad.</t>
  </si>
  <si>
    <t>Capacitación en Gestión documental en el entorno laboral.
Cero papel
Ley  de Archivo 594 del  2000
Manejo de inventarios.
Tabla de retención documental (construcción).
Gestión y manejo del Archivo.</t>
  </si>
  <si>
    <t>Controles y seguridad informática.</t>
  </si>
  <si>
    <t>Informe de resultados de la aplicación de la encuesta sobre factores de riesgo psicosocial.</t>
  </si>
  <si>
    <t>Taller en Comunicación efectiva.</t>
  </si>
  <si>
    <t>Taller en Manejo del tiempo libre.</t>
  </si>
  <si>
    <t>Taller de Trabajo en equipo.</t>
  </si>
  <si>
    <t>Taller de Liderazgo.</t>
  </si>
  <si>
    <t>Taller en  Adaptación al cambio.</t>
  </si>
  <si>
    <t>Taller en Control y manejo del estrés laboral.</t>
  </si>
  <si>
    <t>11700-2-10-1-1</t>
  </si>
  <si>
    <t>11700-2-10-1-2</t>
  </si>
  <si>
    <t>11700-2-10-1-3</t>
  </si>
  <si>
    <t>Crear una cultura de aprendizaje continuo que permita identificar, generar y transferir los conocimientos adquiridos por sus servidores, con el fin de actualizar el saber técnico que requiere la ADRES, en cumplimiento de las competencias asignadas mediante los artículos 66 y 67 de la Ley 1753 de 2015 y los decretos que los reglamentan</t>
  </si>
  <si>
    <t>Contribuir al fortalecimiento de las competencias de los servidores públicos desde las dimensiones del Ser.</t>
  </si>
  <si>
    <t xml:space="preserve"># Informe de resultados
</t>
  </si>
  <si>
    <t xml:space="preserve"># Funcionarios  participantes / 
# Funcionarios  convocados
</t>
  </si>
  <si>
    <t xml:space="preserve">Plan de Bienestar e Incentivos Institucionales </t>
  </si>
  <si>
    <t>Resolución de  incentivos</t>
  </si>
  <si>
    <t>Olimpiadas Deportivas</t>
  </si>
  <si>
    <t>Caminatas Ecológicas</t>
  </si>
  <si>
    <t>Vacaciones Recreativas</t>
  </si>
  <si>
    <t>Actividad lúdica para los niños</t>
  </si>
  <si>
    <t>Actividades recreacionales que incluyan el grupo familiar</t>
  </si>
  <si>
    <t xml:space="preserve">Rendición de cuentas interna
Día ADRES (día del aniversario ADRES)
</t>
  </si>
  <si>
    <t>Integración grupos de trabajo</t>
  </si>
  <si>
    <t>Pausas activas</t>
  </si>
  <si>
    <t>Plan prepensionados</t>
  </si>
  <si>
    <t>Actividad de cierre de gestión y socialización de los logros</t>
  </si>
  <si>
    <t xml:space="preserve">
Promover la actividad física regular y un estilo de vida saludable, así como, el fortalecimiento de los lazos de unión de los servidores públicos y sus familias, a través del desarrollo de programas deportivos dispuestos por la Caja de Compensación Familiar, el Instituto Distrital de Recreación y Deporte y el Departamento Administrativo de la Función Pública (DAFP).</t>
  </si>
  <si>
    <t xml:space="preserve">
Crear un espacio de integración en las familias, fomentar un habito saludable y sensibilizar sobre el cuidado del medio ambiente.</t>
  </si>
  <si>
    <t xml:space="preserve">
Ofrecer un espacio de diversión y sano esparcimiento a los hijos de los funcionarios de la Entidad con edades entre los 6 a 16 años.</t>
  </si>
  <si>
    <t>Celebración el día del niño a los hijos de los funcionarios a través de actividades lúdicas y recreativas.</t>
  </si>
  <si>
    <t>Crear espacios de encuentro entre los funcionares y su grupo familiar para fortalecer el equilibrio entre la vida familiar y laboral.</t>
  </si>
  <si>
    <t>Conmemorar el aniversario de la creación de la ADRES y fomentar el sentido de pertenencia de los funcionarios hacia la Entidad.</t>
  </si>
  <si>
    <t>Promover actividades que contribuyan al desarrollo y fortalecimiento del ambiente laboral.</t>
  </si>
  <si>
    <t>Proporcionar herramientas a los pre pensionados para una mejor adaptación a los cambios y transformaciones, el fortalecimiento de las relaciones con las personas y la interacción con su entorno.</t>
  </si>
  <si>
    <t>Reconocer la labor y dedicación de los funcionarios en el 2018, además generar un espacio de integración para todos los equipos de trabajo.</t>
  </si>
  <si>
    <t>Premiación del mejor empleado de carrera y mejor de libre nombramiento y remoción, y premiación al mejor empleado de carrera por nivel (Gestor, Técnico administrativo y Auxiliar Administrativo) según la calificación obtenida en la evaluación del desempeño.</t>
  </si>
  <si>
    <t>Otros incentivos</t>
  </si>
  <si>
    <t>Proporcionar otros incentivos a los funcionarios</t>
  </si>
  <si>
    <t xml:space="preserve"># Resoluciones firmadas
</t>
  </si>
  <si>
    <t>#  pases entregados  / # pases proyectados</t>
  </si>
  <si>
    <t xml:space="preserve">#   participantes en las actividades / 
# participantes proyectados
</t>
  </si>
  <si>
    <t xml:space="preserve"># Funcionarios  participantes /
# Total  de funcionarios
</t>
  </si>
  <si>
    <t xml:space="preserve"># Funcionarios Directores y lideres de grupos  participantes en las sesiones de integración de grupos de trabajo  / # total de Directores y lideres de grupos  X  # sesiones de integración de grupos de trabajo programadas
</t>
  </si>
  <si>
    <t xml:space="preserve"># Funcionarios  participantes en las pausas activas  realizadas / # total  de funcionarios X # pausas activas  programadas  
</t>
  </si>
  <si>
    <t xml:space="preserve"># Funcionarios  participantes en las charlas realizadas / 
# Funcionarios  proyectados X # charlas programadas 
</t>
  </si>
  <si>
    <t xml:space="preserve"># Funcionarios prepensionados  participantes / 
# Total  de funcionarios prepensionados
</t>
  </si>
  <si>
    <t xml:space="preserve"># Funcionarios  participantes / 
#Total de Funcionarios
</t>
  </si>
  <si>
    <t>11700-2-10-2-1</t>
  </si>
  <si>
    <t>11700-2-10-2-2</t>
  </si>
  <si>
    <t>11700-2-10-2-3</t>
  </si>
  <si>
    <t>11700-2-10-2-4</t>
  </si>
  <si>
    <t>11700-2-10-2-5</t>
  </si>
  <si>
    <t>11700-2-10-2-6</t>
  </si>
  <si>
    <t>11700-2-10-2-7</t>
  </si>
  <si>
    <t>11700-2-10-2-8</t>
  </si>
  <si>
    <t>11700-2-10-2-9</t>
  </si>
  <si>
    <t>11700-2-10-2-10</t>
  </si>
  <si>
    <t>11700-2-10-2-11</t>
  </si>
  <si>
    <t>11700-2-10-11</t>
  </si>
  <si>
    <t>11700-2-10-12</t>
  </si>
  <si>
    <t>11700-2-10-13</t>
  </si>
  <si>
    <t>11700-2-10-14</t>
  </si>
  <si>
    <t>11700-2-10-15</t>
  </si>
  <si>
    <t>11700-2-10-16</t>
  </si>
  <si>
    <t>11700-2-10-17</t>
  </si>
  <si>
    <t>11700-2-10-18</t>
  </si>
  <si>
    <t>11700-2-10-20</t>
  </si>
  <si>
    <t>11700-2-10-21</t>
  </si>
  <si>
    <t>11700-2-10-22</t>
  </si>
  <si>
    <t>11700-2-10-23</t>
  </si>
  <si>
    <t>Diagnóstico del SG-SST según resolución 1111 de 2017</t>
  </si>
  <si>
    <t>Política de SST firmadas</t>
  </si>
  <si>
    <t>Política de prevención de alcohol y drogas</t>
  </si>
  <si>
    <t>Reglamento de higiene y seguridad industrial</t>
  </si>
  <si>
    <t>Responsable del SST</t>
  </si>
  <si>
    <t>Plan de emergencia</t>
  </si>
  <si>
    <t>Programa de mantenimiento</t>
  </si>
  <si>
    <t>11700-2-60</t>
  </si>
  <si>
    <t>11700-2-61</t>
  </si>
  <si>
    <t>11700-2-62</t>
  </si>
  <si>
    <t>11700-2-63</t>
  </si>
  <si>
    <t>11700-2-64</t>
  </si>
  <si>
    <t>11700-2-65</t>
  </si>
  <si>
    <t>11700-2-66</t>
  </si>
  <si>
    <t>11700-2-59-1</t>
  </si>
  <si>
    <t>11700-2-60-1</t>
  </si>
  <si>
    <t>11700-2-61-1</t>
  </si>
  <si>
    <t>11700-2-57-1</t>
  </si>
  <si>
    <t>11700-2-62-1</t>
  </si>
  <si>
    <t>11700-2-63-1</t>
  </si>
  <si>
    <t>11700-2-64-1</t>
  </si>
  <si>
    <t>11700-2-65-1</t>
  </si>
  <si>
    <t>11700-2-66-1</t>
  </si>
  <si>
    <t>Realizar una  evaluación inicial de los componentes  del  SG-SST</t>
  </si>
  <si>
    <t>Elaboración de política de SST.</t>
  </si>
  <si>
    <t>Elaboración de política de prevención de alcohol y drogas</t>
  </si>
  <si>
    <t>Elaboración del reglamento de higiene y seguridad industrial</t>
  </si>
  <si>
    <t>Designación del responsable del SST</t>
  </si>
  <si>
    <t>Elaboración del plan de emergencia</t>
  </si>
  <si>
    <t>Elaboración de programa de mantenimiento</t>
  </si>
  <si>
    <t># Documentos de diagnóstico elaborados</t>
  </si>
  <si>
    <t># Documentos de políticas de SST elaborados</t>
  </si>
  <si>
    <t># Reglamentos de higiene y seguridad industrial elaborados</t>
  </si>
  <si>
    <t xml:space="preserve"># Documentos elaborados con designación de responsable del SST
</t>
  </si>
  <si>
    <t># Planes de emergencias elaborados</t>
  </si>
  <si>
    <t># Programas de mantenimiento elaborados</t>
  </si>
  <si>
    <t>Actividades  relacionadas  con  todo  el  plan del SST</t>
  </si>
  <si>
    <t>Realizar otras actividades  relacionadas  con  todo  el  plan del SST</t>
  </si>
  <si>
    <t>11700-2-67</t>
  </si>
  <si>
    <t>11700-2-67-1</t>
  </si>
  <si>
    <t># Actividades realizadas / # actividades programadas</t>
  </si>
  <si>
    <t>Documento de planeación para la elaboración de la línea base del PETI.</t>
  </si>
  <si>
    <t>Realizar planeación de para la elaboración de la línea base del  PETI; de acuerdo con: (i) Estabilización de la operación de la Entidad. (ii) Guía Cómo elaborar el Plan Estratégico de Tecnologías de la Información - PETI del  MINTIC.</t>
  </si>
  <si>
    <t>Documento de entendimiento de situación actual de la Entidad. Tomando como guía "Guía Cómo elaborar el Plan
Estratégico de Tecnologías de la Información - PETI del  MINTIC", en la cual se tendrán 6 grandes entregables.</t>
  </si>
  <si>
    <t>Realizar análisis de la situación actual de la Entidad de acuerdo a los dominios: (i) Estrategia de TI. (ii) Gobierno de TI. (iii) Gestión de la información. (iv) Gestión de sistemas de información. (v) Gestión de servicios tecnológicos. (vi) Uso y apropiación de TI</t>
  </si>
  <si>
    <t>(Número de entregables  contenidos dentro del Documento de entendimiento de situación actual de la Entidad) /
(Número de entregables  definidos para la Fase 1 dentro de la Guía Cómo elaborar el Plan Estratégico de Tecnologías de la Información - PETI del  MINTIC)</t>
  </si>
  <si>
    <t>Documento en el cual se encuentre definida la visión estratégica de la DGTIC, para la Entidad</t>
  </si>
  <si>
    <t>Construir visión estratégica de TI alineada a la visión estratégica de la Entidad, el sector y el Plan Nacional de Desarrollo.</t>
  </si>
  <si>
    <t>(Número de entregables  contenidos dentro del la visión estratégica) /
(Número de entregables  definidos para la Fase 2 dentro de la Guía Cómo elaborar el Plan Estratégico de Tecnologías de la
Información - PETI del  MINTIC)</t>
  </si>
  <si>
    <t>Documento en el cual se encuentre definida la hoja de Ruta para la ejecución del PETI</t>
  </si>
  <si>
    <t xml:space="preserve">Definir la hoja de ruta para la ejecución de la línea base del PETI, la cual se debe encontrar alineada a la visión estratégica de la Entidad, el sector y el Plan Nacional de desarrollo. Adicionalmente, debe estar encaminada a garantizar la operación de las líneas de negocio de la Entidad. </t>
  </si>
  <si>
    <t>(Número de entregables  contenidos dentro del Documento de la hoja de ruta para la ejecución del PETI) /
(Número de entregables  definidos para la Fase 3 dentro de la Guía Cómo elaborar el Plan Estratégico de Tecnologías de la Información - PETI del  MINTIC)</t>
  </si>
  <si>
    <t>11600-3-1-1-1</t>
  </si>
  <si>
    <t>11600-3-1-2</t>
  </si>
  <si>
    <t>11600-3-1-3</t>
  </si>
  <si>
    <t>11600-3-1-4</t>
  </si>
  <si>
    <t>11600-3-1-1-2</t>
  </si>
  <si>
    <t>11600-3-1-1-3</t>
  </si>
  <si>
    <t>11600-3-1-1-4</t>
  </si>
  <si>
    <t># Documentos de planeación para elaboración de la línea base del PETI</t>
  </si>
  <si>
    <t>Inventario de activos de Información</t>
  </si>
  <si>
    <t>Consolidar inventario de activos de información de la Entidad</t>
  </si>
  <si>
    <t>Realizar el reporte del instrumento de Registro de activos de Información, dentro del portal de la Entidad.</t>
  </si>
  <si>
    <t>Manual de políticas especificas de seguridad y privacidad de la Información</t>
  </si>
  <si>
    <t>Elaborar manual de políticas específicas de seguridad y privacidad de la información</t>
  </si>
  <si>
    <t>Revisar procedimientos de la dirección y validar su cumplimiento frente al Modelo de Seguridad y Privacidad de la información</t>
  </si>
  <si>
    <t>Procedimientos revisados y actualizados / Total procedimientos de la Dirección</t>
  </si>
  <si>
    <t>Adquirir bienes y/o servicios para la seguridad de la información, para la adopción de IPV6 y Protocolos de seguridad de la información en el área de Tesorería de la Entidad</t>
  </si>
  <si>
    <t># Procesos con inventario de activos de información / Total de procesos de la Entidad</t>
  </si>
  <si>
    <t># Manuales de políticas de Seguridad y Privacidad de la Información publicados</t>
  </si>
  <si>
    <t>Política de administración integral de riesgos</t>
  </si>
  <si>
    <t xml:space="preserve">Actualizar política de administración integral de Riesgos </t>
  </si>
  <si>
    <t>Herramientas de administración de riesgos</t>
  </si>
  <si>
    <t>Mapas de riesgos de los procesos actualizados</t>
  </si>
  <si>
    <t>Actualizar mapa de riesgos de los procesos de la Entidad</t>
  </si>
  <si>
    <t># Documentos de Política de Administración integral de Riesgos</t>
  </si>
  <si>
    <t># Herramientas de administración de riesgos actualizadas  / Total Herramientas de administración de riesgos implementadas</t>
  </si>
  <si>
    <t># Mapas de riesgos actualizados por proceso / Total de mapas de riesgos por procesos</t>
  </si>
  <si>
    <t xml:space="preserve">Oficina Asesora de Planeación y Control de Riesgos </t>
  </si>
  <si>
    <t># Informes de autoevaluación de la estrategia de  rendición de cuentas</t>
  </si>
  <si>
    <t># Encuestas de atención al ciudadano diseñadas e implementadas</t>
  </si>
  <si>
    <t># Propuestas presentadas y puestas a consideración de la Dirección General.</t>
  </si>
  <si>
    <t># Encuestas virtuales de satisfacción al usuario dispuesta en el portal institucional.</t>
  </si>
  <si>
    <t xml:space="preserve">Organizar y transferir las unidades documentales del archivo de gestión ubicados en las instalaciones de la ADRES, anteriores a 30 de septiembre de 2018, con excepción de los expedientes jurídicos. </t>
  </si>
  <si>
    <t>Proponer, presentar y aprobar las mejoras del Sistema de Gestión Documental para reducir el uso del papel e incorporar los instrumentos archivísticos a que haya lugar.</t>
  </si>
  <si>
    <t>Numero de propuestas presentadas y aprobadas sobre las mejoras de SGD</t>
  </si>
  <si>
    <t># Informes de Resultados de la Rendición de Cuentas interna</t>
  </si>
  <si>
    <t># Documentos de políticas de prevención de Alcohol y drogas elaborados</t>
  </si>
  <si>
    <t>Actualizar herramientas de administración de riesgos</t>
  </si>
  <si>
    <t>Definición y aprobación de planes asociados a la DGTIC (Plan Estratégico de Tecnologías de la Información y las Comunicaciones PETI, Plan de Seguridad y Privacidad de la Información y Plan de Tratamiento de Riesgos de Seguridad y Privacidad de la Información)</t>
  </si>
  <si>
    <t># Planes asociados a la DGTIC aprobados / # Planes asociados a la DGTIC establecidos</t>
  </si>
  <si>
    <t xml:space="preserve">Porcentual </t>
  </si>
  <si>
    <t>11600-3-1-1-5</t>
  </si>
  <si>
    <t>11600-3-1-1-6</t>
  </si>
  <si>
    <t>11600-3-1-1-7</t>
  </si>
  <si>
    <t>11600-3-1-1-8</t>
  </si>
  <si>
    <t>11600-3-1-1-9</t>
  </si>
  <si>
    <t>11600-3-1-1-10</t>
  </si>
  <si>
    <t>11600-3-1-1-11</t>
  </si>
  <si>
    <t>11600-3-1-1-12</t>
  </si>
  <si>
    <t>11600-3-1-5</t>
  </si>
  <si>
    <t>11600-3-1-6</t>
  </si>
  <si>
    <t>11600-3-1-7</t>
  </si>
  <si>
    <t>11600-3-1-8</t>
  </si>
  <si>
    <t>11600-3-1-9</t>
  </si>
  <si>
    <t>11600-3-1-10</t>
  </si>
  <si>
    <t>11600-3-1-11</t>
  </si>
  <si>
    <t>11600-3-1-12</t>
  </si>
  <si>
    <t># de audiencias públicas convocadas en los pliegos de condiciones de procesos licitatorios adelantados durante el periodo / # procesos licitatorios adelantados durante el periodo</t>
  </si>
  <si>
    <t>Dirección de Gestión de Recursos Financieros para la Salud
Dirección Administrativa y Financiera</t>
  </si>
  <si>
    <t>11300/11700</t>
  </si>
  <si>
    <t>11300/11700-2</t>
  </si>
  <si>
    <t>11300/11700-2-1</t>
  </si>
  <si>
    <t>NIIF implementadas</t>
  </si>
  <si>
    <t>11300/11700-2-1-1</t>
  </si>
  <si>
    <t>Implementar las NIIF de acuerdo con la Resolución 553, el instructivo 002 de 2015 y sus modificaciones.</t>
  </si>
  <si>
    <t># Actividades realizadas para la implementación de las NIIF / # actividades programadas para la implementación de las NIIF</t>
  </si>
  <si>
    <t>Pendiente definir de acuerdo al comportamiento del segundo trimestre del 2018</t>
  </si>
  <si>
    <t>Pendiente definir de acuerdo al comportamiento del tercer trimestre del 2018</t>
  </si>
  <si>
    <t># Jornadas de capacitación</t>
  </si>
  <si>
    <t># participantes de planta en las jornadas de sensibilización realizadas / # funcionarios de planta de planta</t>
  </si>
  <si>
    <t xml:space="preserve"># Actos Administrativos de formalización del Grupo de Atención al Ciudadano. </t>
  </si>
  <si>
    <t>Oficina Asesora de Planeación y Control de Riesgos
Dirección General
Dirección Administrativa y Financiera</t>
  </si>
  <si>
    <t># Jornadas de rendición de Cuentas internas realizadas</t>
  </si>
  <si>
    <t>Administrar los contenidos de los medios digitales de la ADRES</t>
  </si>
  <si>
    <t># Informes de administración de contenidos digitales de la ADRES</t>
  </si>
  <si>
    <t>12000-2-28</t>
  </si>
  <si>
    <t>12000-2-29</t>
  </si>
  <si>
    <t>12000-2-30</t>
  </si>
  <si>
    <t>12000-2-31</t>
  </si>
  <si>
    <t>para contratos y gastos que por honorarios y/o remuneración de servicios técnicos se requieran según las necesidades de la ADRES, los cuales aún no están identificados.</t>
  </si>
  <si>
    <t>Oficina Asesora Jurídica
Dirección Administrativa y Financiera</t>
  </si>
  <si>
    <t>11900-2-68-1</t>
  </si>
  <si>
    <t>11700-2-68</t>
  </si>
  <si>
    <t>11200-2-8</t>
  </si>
  <si>
    <t>11200-2-9</t>
  </si>
  <si>
    <t>Informe mensual de los contenidos digitales de la ADRES</t>
  </si>
  <si>
    <t>11200-2-10</t>
  </si>
  <si>
    <t>12000-2-25</t>
  </si>
  <si>
    <t>12000-2-24</t>
  </si>
  <si>
    <t>12000-2-23</t>
  </si>
  <si>
    <t>Asesor de Comunicaciones de la Dirección General</t>
  </si>
  <si>
    <t>Norela Briceño
Johanna Contreras</t>
  </si>
  <si>
    <t>Se ajustan los valores de las actividades de códigos: 11300-3-1-3, 11300-3-1-4, 11300-3-1-5, 11300-3-1-14 y 11300-3-1-15 en concordancia con las Resoluciones 1667 del 3 de mayo de 2018, 1668 del 3 de mayo de 2018 y 2572 del 26 de junio de 2018. De acuerdo con esto, se ajustan las metas trimestrales de estas mismas actividades.</t>
  </si>
  <si>
    <t>Coordinador Grupo de Gestión Presupuestal de la Dirección de Gestión de Recursos Financieros de Salud</t>
  </si>
  <si>
    <t>Norela Briceño
Luz Inés Arboleda</t>
  </si>
  <si>
    <t xml:space="preserve">Norela Briceño </t>
  </si>
  <si>
    <t>Directora de Gestión de Recursos Financieros de Salud
Director Administrativo y Financiero</t>
  </si>
  <si>
    <t>Ordenar el pago de los paquetes de recobros cuyo trámite de auditoría haya culminado, para el trámite de reconocimiento y pago por parte de ADRES (contrato en ejecución)</t>
  </si>
  <si>
    <t>Ordenar el pago de los paquetes de recobros cuyo trámite de auditoría haya culminado, para el trámite de reconocimiento y pago por parte de ADRES (contrato de auditoria a adjudicar)</t>
  </si>
  <si>
    <t>Se ajustan los valores de las actividades de códigos: 11600-3-2-1 11600-3-3-1 junto con sus metas trimestrales, y de las actividades 11700-2-8-1 y 11700-2-2-6;  y se incluyen las actividades 11600-3-11-1 y 11600-3-12-1. Todo lo anterior,  según memorandos de solicitud de la DGTIC al GIGC sobre modificaciones al Plan Anual de Adquisiciones, de fechas 21/05/2018, 15/06/2018 y 18/06/2018 respectivamente.
Se ajusta la descripción de la actividad 11600-3-1-1 y las metas trimestrales, de acuerdo con la comunicación del 12/04/2018.
Se complementa la descripción de la actividad de Código 11600-3-4-1 y se cambia el código al 11600-3-1-1-5, teniendo en cuenta la integración de los planes institucionales y la solicitud de modificaciones al Plan Anual de Adquisiciones, de fecha 15/06/2018.</t>
  </si>
  <si>
    <t>Se incluye la actividad 11300/11700-2-1-1 por concepto de modificaciones al Plan Anual de Adquisiciones, con fecha de publicación en el SECOP II del 27/06/2018.</t>
  </si>
  <si>
    <t>Actividades resaltadas en amarillo corresponden a los demás planes estratégicos e institucionales que se integraron al Plan de Acción.</t>
  </si>
  <si>
    <t>Se definieron las metas del 1° y 3° indicador de la actividad 11200-2-1-1.
Se incluyó la actividad 11600-2-10-1 y el valor asignado a la actividad  11200-2-7-1, por concepto de modificaciones al Plan Anual de Adquisiciones, con fecha de publicación en el SECOP II del 27/06/2018.</t>
  </si>
  <si>
    <t>Coordinador Grupo Interno de Gestión del Talento Humano</t>
  </si>
  <si>
    <t>Laddy Giraldo
Norela Briceño</t>
  </si>
  <si>
    <r>
      <t xml:space="preserve">Se integran los siguientes planes según el Decreto 612 de 2018:
* Plan Anticorrupción y de Atención al Ciudadno
* Plan Institucional de Archivos
* Plan Institucional de Capacitación
* Plan de Seguridad y Salud en el Trabajo
* Plan de Bienestar e Incentivos
</t>
    </r>
    <r>
      <rPr>
        <b/>
        <sz val="10"/>
        <color theme="1"/>
        <rFont val="Verdana"/>
        <family val="2"/>
      </rPr>
      <t>Nota:</t>
    </r>
    <r>
      <rPr>
        <sz val="10"/>
        <color theme="1"/>
        <rFont val="Verdana"/>
        <family val="2"/>
      </rPr>
      <t xml:space="preserve"> Estos tres (3) últimos planes constituyen el Plan Estratégico de Gestión del Talento Humano.
* Plan Estratégico de Tecnologías de la Informacion y las Comunicaciones - PETI
* Plan de Tratamiento de Riesgos de Seguridd y Privacidad de la Información
* Plan de Seguridad y Privacidad de la Información.</t>
    </r>
  </si>
  <si>
    <t># Capacitaciones Ejecutadas/ # Capacitaciones programadas</t>
  </si>
  <si>
    <t>Se desagregó el presupuesto asignado inicialmente en el Plan de Acción a las actividades 11700-2-10-1 y 11700-2-10-2, en las actividades de los Planes Institucionales de Capacitación, Bienestar e Incentivos y Seguridad y Salud en el Trabajo. Por esta misma razón, se ajustó el valor total, y las metas anuales y del tercer y cuarto trimestre de estas mismas actividades.</t>
  </si>
  <si>
    <t>Registro de Activos de Información</t>
  </si>
  <si>
    <t># Registros de Activos de información publicados dentro del portal Web de la Entidad</t>
  </si>
  <si>
    <t>Procedimientos, manuales y guías de la Dirección de Gestión de Tecnologías de Información y Comunicaciones</t>
  </si>
  <si>
    <t>Derivado de la naturaleza y el  monto  de los recursos  manejados, pretendemos  generar competencias laborales en los servidores públicos,  en  especial  a los presentan las áreas  misionales Dirección de Gestión de los Recursos Financieros en Salud y estratégicos  Dirección de Gestión de Tecnológicas de Información y Comunicaciones,  enfocado con el objetivo de incrementar la efectividad en el ejercicio de sus funciones y la gestión pública, a través de las acciones de capacitación.</t>
  </si>
  <si>
    <t># Funcionarios  participantes en las olimpiadas deportivas realizadas / 
# Total de Funcionarios  X # olimpiadas deportivas programadas</t>
  </si>
  <si>
    <t xml:space="preserve"># participantes en las caminatas ecológicas realizadas  / 
#  Participantes  proyectados X # caminatas ecológicas programadas </t>
  </si>
  <si>
    <t xml:space="preserve"># Hijos de funcionarios  participantes  durante la semana
/ Hijos de funcionarios proyectados en la semana
</t>
  </si>
  <si>
    <t>Charlas de superación y programación neurolingüística</t>
  </si>
  <si>
    <t>Actos administrativos mediante los cuales se establecen los fallecidos, incobrables, cancelados y revocados, resultado del proceso de depuración</t>
  </si>
  <si>
    <t>Otros gastos asociados a la representación judicial</t>
  </si>
  <si>
    <t># Mapas de riesgos de corrupción de procesos misionales construidos</t>
  </si>
  <si>
    <t># Mapas de riesgos de corrupción de procesos de apoyo y de evaluación construidos</t>
  </si>
  <si>
    <t># Mapas de riesgos de corrupción consolidados, aprobados y publicados</t>
  </si>
  <si>
    <t>La información en rojo corresponde a aquella incluida o ajustada por concepto de: 
* Modificaciones al Plan Anual de Adquisiciones
* Resoluciones de adición, reducción y/o traslados de presupuesto de gastos administrados y/o funcionamiento.</t>
  </si>
  <si>
    <t>Códigos, unidades de medición y alineación de metas con unidades de medición, sugeridos por Control Interno.
Redacción de algunas actividades y productos de Talento Humano, Financiera Interna,  control Interno y depuración de cartera.
Inclusión de indicadores de cobro y venta de cartera.
Inclusión de indicadores y metas relacionadas con la estrategia de comunicación y marketing de la ADRES.
Ajuste del indicador relacionado con las auditorias internas.
Ajuste de metas trimestrales de Control Interno.
Ajuste de la meta anual de la actividad 11400-3-1-1.
Ajuste en la redacción y en el presupuesto anual y trimestral de la actividad 11500-3-2-1.
Inclusión de las actividades 11500-3-2-2, 11900-3-7-3, 11900-3-13-3, 11700-2-23-1 y 11400-3-15-1 teniendo en cuenta la ejecución presupuestal del 1° trimestre.
Ajuste en la redacción del producto de la actividad 11500-3-3-1
Ajuste en los valores asignados a las actividades 11400-3-4-1, 11400-3-5-1, 11500-3-1-1, 11500-3-2-1, 11500-3-6-1, 11500-3-7-1
Retiro del presupuesto inicialmente asignado a las actividades 11800-3-5-1, 11700-2-13-1 y 11700-2-13-2.
Eliminación de la actividad 11700-2-20-1.
Inclusión de los valores de adición y traslados según Resolución 860 de 2018 en las líneas de acción respectivas.</t>
  </si>
  <si>
    <t>Notas:</t>
  </si>
  <si>
    <t xml:space="preserve">Existe un colchón de </t>
  </si>
  <si>
    <t xml:space="preserve">
Directora de Gestión de Recursos Financieros de Salud
Director Administrativo y Financiero
Director de Liquidaciones y Garantías
Director de Otras Prestaciones
Director de Gestión de Tecnologías de la Información y las Comunicaciones
Jefe Oficina Asesora de Planeación y Control de Riesgos
Jefe Oficina de Control Interno
Jefe Oficina Asesora Jurídica
Asesor de Comunicaciones de la Dirección General</t>
  </si>
  <si>
    <t>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</si>
</sst>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 #,##0.00_-;\-* #,##0.00_-;_-* &quot;-&quot;_-;_-@_-"/>
    <numFmt numFmtId="166" formatCode="_-* #,##0.000_-;\-* #,##0.000_-;_-* &quot;-&quot;_-;_-@_-"/>
    <numFmt numFmtId="167" formatCode="0.0"/>
    <numFmt numFmtId="168" formatCode="0.0%"/>
    <numFmt numFmtId="169" formatCode="#,##0_ ;\-#,##0\ "/>
    <numFmt numFmtId="170" formatCode="_-* #,##0.000_-;\-* #,##0.000_-;_-* &quot;-&quot;???_-;_-@_-"/>
    <numFmt numFmtId="171" formatCode="[$$-240A]#,##0;[Red][$$-240A]#,##0"/>
    <numFmt numFmtId="172" formatCode="_-[$$-409]* #,##0.00_ ;_-[$$-409]* \-#,##0.00\ ;_-[$$-409]* &quot;-&quot;??_ ;_-@_ "/>
    <numFmt numFmtId="173" formatCode="&quot;$&quot;\ #,##0"/>
  </numFmts>
  <fonts count="93" x14ac:knownFonts="1">
    <font>
      <sz val="11"/>
      <color theme="1"/>
      <name val="Calibri"/>
      <family val="2"/>
      <scheme val="minor"/>
    </font>
    <font>
      <b/>
      <sz val="9"/>
      <color theme="0"/>
      <name val="Arial"/>
      <family val="2"/>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0"/>
      <color theme="1"/>
      <name val="Calibri"/>
      <family val="2"/>
      <scheme val="minor"/>
    </font>
    <font>
      <b/>
      <sz val="10"/>
      <color theme="1"/>
      <name val="Verdana"/>
      <family val="2"/>
    </font>
    <font>
      <b/>
      <sz val="11"/>
      <color rgb="FFFF0000"/>
      <name val="Calibri"/>
      <family val="2"/>
      <scheme val="minor"/>
    </font>
    <font>
      <sz val="11"/>
      <name val="Calibri"/>
      <family val="2"/>
      <scheme val="minor"/>
    </font>
    <font>
      <b/>
      <sz val="9"/>
      <color indexed="81"/>
      <name val="Tahoma"/>
      <family val="2"/>
    </font>
    <font>
      <sz val="9"/>
      <color indexed="81"/>
      <name val="Tahoma"/>
      <family val="2"/>
    </font>
    <font>
      <sz val="11"/>
      <color rgb="FFFF0000"/>
      <name val="Calibri"/>
      <family val="2"/>
      <scheme val="minor"/>
    </font>
    <font>
      <sz val="8"/>
      <color theme="1" tint="0.499984740745262"/>
      <name val="Calibri"/>
      <family val="2"/>
      <scheme val="minor"/>
    </font>
    <font>
      <sz val="9"/>
      <color theme="1"/>
      <name val="Calibri"/>
      <family val="2"/>
      <scheme val="minor"/>
    </font>
    <font>
      <b/>
      <sz val="8"/>
      <color rgb="FF0000FF"/>
      <name val="Calibri"/>
      <family val="2"/>
      <scheme val="minor"/>
    </font>
    <font>
      <sz val="8.5"/>
      <color theme="1"/>
      <name val="Calibri"/>
      <family val="2"/>
      <scheme val="minor"/>
    </font>
    <font>
      <b/>
      <sz val="9"/>
      <color rgb="FF000000"/>
      <name val="Calibri"/>
      <family val="2"/>
      <scheme val="minor"/>
    </font>
    <font>
      <sz val="10"/>
      <color theme="1"/>
      <name val="Arial"/>
      <family val="2"/>
    </font>
    <font>
      <u/>
      <sz val="10"/>
      <color theme="10"/>
      <name val="Arial"/>
      <family val="2"/>
    </font>
    <font>
      <sz val="11"/>
      <color theme="4" tint="-0.249977111117893"/>
      <name val="Calibri"/>
      <family val="2"/>
      <scheme val="minor"/>
    </font>
    <font>
      <b/>
      <sz val="11"/>
      <color indexed="81"/>
      <name val="Tahoma"/>
      <family val="2"/>
    </font>
    <font>
      <b/>
      <sz val="10"/>
      <color indexed="81"/>
      <name val="Tahoma"/>
      <family val="2"/>
    </font>
    <font>
      <b/>
      <sz val="10"/>
      <name val="Arial"/>
      <family val="2"/>
    </font>
    <font>
      <b/>
      <sz val="11"/>
      <color indexed="9"/>
      <name val="Arial"/>
      <family val="2"/>
    </font>
    <font>
      <sz val="11"/>
      <name val="Arial"/>
      <family val="2"/>
    </font>
    <font>
      <b/>
      <sz val="11"/>
      <color theme="4"/>
      <name val="Calibri"/>
      <family val="2"/>
      <scheme val="minor"/>
    </font>
    <font>
      <u/>
      <sz val="11"/>
      <color theme="10"/>
      <name val="Calibri"/>
      <family val="2"/>
      <scheme val="minor"/>
    </font>
    <font>
      <b/>
      <sz val="11"/>
      <name val="Arial"/>
      <family val="2"/>
    </font>
    <font>
      <b/>
      <u/>
      <sz val="11"/>
      <color rgb="FF175099"/>
      <name val="Calibri"/>
      <family val="2"/>
      <scheme val="minor"/>
    </font>
    <font>
      <u/>
      <sz val="11"/>
      <color rgb="FF175099"/>
      <name val="Calibri"/>
      <family val="2"/>
      <scheme val="minor"/>
    </font>
    <font>
      <sz val="11"/>
      <color theme="1"/>
      <name val="Arial"/>
      <family val="2"/>
    </font>
    <font>
      <sz val="12"/>
      <color theme="1"/>
      <name val="Arial"/>
      <family val="2"/>
    </font>
    <font>
      <b/>
      <sz val="10"/>
      <color theme="1"/>
      <name val="Arial"/>
      <family val="2"/>
    </font>
    <font>
      <b/>
      <sz val="12"/>
      <color theme="1"/>
      <name val="Arial"/>
      <family val="2"/>
    </font>
    <font>
      <b/>
      <sz val="11"/>
      <color theme="1"/>
      <name val="Arial"/>
      <family val="2"/>
    </font>
    <font>
      <sz val="11"/>
      <color rgb="FFFF0000"/>
      <name val="Arial"/>
      <family val="2"/>
    </font>
    <font>
      <b/>
      <sz val="11"/>
      <color theme="0"/>
      <name val="Arial"/>
      <family val="2"/>
    </font>
    <font>
      <sz val="8"/>
      <color theme="1" tint="0.499984740745262"/>
      <name val="Arial"/>
      <family val="2"/>
    </font>
    <font>
      <sz val="9"/>
      <color theme="1"/>
      <name val="Arial"/>
      <family val="2"/>
    </font>
    <font>
      <b/>
      <sz val="9"/>
      <color rgb="FF000000"/>
      <name val="Arial"/>
      <family val="2"/>
    </font>
    <font>
      <b/>
      <sz val="12"/>
      <name val="Verdana"/>
      <family val="2"/>
    </font>
    <font>
      <sz val="12"/>
      <color theme="1"/>
      <name val="Verdana"/>
      <family val="2"/>
    </font>
    <font>
      <b/>
      <sz val="14"/>
      <color indexed="9"/>
      <name val="Verdana"/>
      <family val="2"/>
    </font>
    <font>
      <sz val="14"/>
      <color theme="1"/>
      <name val="Verdana"/>
      <family val="2"/>
    </font>
    <font>
      <b/>
      <sz val="14"/>
      <name val="Verdana"/>
      <family val="2"/>
    </font>
    <font>
      <b/>
      <sz val="14"/>
      <color rgb="FFC00000"/>
      <name val="Verdana"/>
      <family val="2"/>
    </font>
    <font>
      <sz val="11"/>
      <color theme="1"/>
      <name val="Verdana"/>
      <family val="2"/>
    </font>
    <font>
      <b/>
      <sz val="14"/>
      <color theme="1"/>
      <name val="Verdana"/>
      <family val="2"/>
    </font>
    <font>
      <sz val="11"/>
      <color indexed="8"/>
      <name val="Verdana"/>
      <family val="2"/>
    </font>
    <font>
      <b/>
      <sz val="10"/>
      <name val="Verdana"/>
      <family val="2"/>
    </font>
    <font>
      <sz val="10"/>
      <color theme="1" tint="0.499984740745262"/>
      <name val="Verdana"/>
      <family val="2"/>
    </font>
    <font>
      <sz val="10"/>
      <color theme="1"/>
      <name val="Verdana"/>
      <family val="2"/>
    </font>
    <font>
      <b/>
      <sz val="10"/>
      <color rgb="FF000000"/>
      <name val="Verdana"/>
      <family val="2"/>
    </font>
    <font>
      <b/>
      <sz val="12"/>
      <color indexed="18"/>
      <name val="Verdana"/>
      <family val="2"/>
    </font>
    <font>
      <sz val="12"/>
      <color indexed="8"/>
      <name val="Verdana"/>
      <family val="2"/>
    </font>
    <font>
      <sz val="9"/>
      <color theme="1"/>
      <name val="Verdana"/>
      <family val="2"/>
    </font>
    <font>
      <b/>
      <sz val="16"/>
      <color indexed="9"/>
      <name val="Verdana"/>
      <family val="2"/>
    </font>
    <font>
      <b/>
      <sz val="12"/>
      <color indexed="9"/>
      <name val="Verdana"/>
      <family val="2"/>
    </font>
    <font>
      <b/>
      <sz val="10"/>
      <color indexed="9"/>
      <name val="Verdana"/>
      <family val="2"/>
    </font>
    <font>
      <b/>
      <sz val="11"/>
      <color indexed="8"/>
      <name val="Verdana"/>
      <family val="2"/>
    </font>
    <font>
      <sz val="11"/>
      <color rgb="FF175099"/>
      <name val="Verdana"/>
      <family val="2"/>
    </font>
    <font>
      <sz val="11"/>
      <name val="Verdana"/>
      <family val="2"/>
    </font>
    <font>
      <sz val="12"/>
      <name val="Verdana"/>
      <family val="2"/>
    </font>
    <font>
      <b/>
      <sz val="11"/>
      <color indexed="18"/>
      <name val="Verdana"/>
      <family val="2"/>
    </font>
    <font>
      <b/>
      <sz val="12"/>
      <color indexed="8"/>
      <name val="Verdana"/>
      <family val="2"/>
    </font>
    <font>
      <sz val="11"/>
      <color rgb="FF00B050"/>
      <name val="Verdana"/>
      <family val="2"/>
    </font>
    <font>
      <sz val="16"/>
      <color indexed="8"/>
      <name val="Verdana"/>
      <family val="2"/>
    </font>
    <font>
      <b/>
      <sz val="16"/>
      <color indexed="8"/>
      <name val="Verdana"/>
      <family val="2"/>
    </font>
    <font>
      <b/>
      <sz val="14"/>
      <color indexed="8"/>
      <name val="Verdana"/>
      <family val="2"/>
    </font>
    <font>
      <b/>
      <sz val="16"/>
      <name val="Verdana"/>
      <family val="2"/>
    </font>
    <font>
      <b/>
      <sz val="11"/>
      <color rgb="FF175099"/>
      <name val="Verdana"/>
      <family val="2"/>
    </font>
    <font>
      <sz val="16"/>
      <color indexed="18"/>
      <name val="Verdana"/>
      <family val="2"/>
    </font>
    <font>
      <sz val="10"/>
      <color indexed="8"/>
      <name val="Verdana"/>
      <family val="2"/>
    </font>
    <font>
      <sz val="14"/>
      <color indexed="8"/>
      <name val="Verdana"/>
      <family val="2"/>
    </font>
    <font>
      <b/>
      <sz val="20"/>
      <color indexed="8"/>
      <name val="Verdana"/>
      <family val="2"/>
    </font>
    <font>
      <b/>
      <sz val="20"/>
      <name val="Verdana"/>
      <family val="2"/>
    </font>
    <font>
      <sz val="11"/>
      <color indexed="8"/>
      <name val="Arial"/>
      <family val="2"/>
    </font>
    <font>
      <b/>
      <sz val="10"/>
      <color indexed="8"/>
      <name val="Verdana"/>
      <family val="2"/>
    </font>
    <font>
      <b/>
      <sz val="9"/>
      <color indexed="8"/>
      <name val="Verdana"/>
      <family val="2"/>
    </font>
    <font>
      <sz val="11"/>
      <color theme="1"/>
      <name val="Arial Narrow"/>
      <family val="2"/>
    </font>
    <font>
      <b/>
      <sz val="8"/>
      <color theme="1"/>
      <name val="Verdana"/>
      <family val="2"/>
    </font>
    <font>
      <b/>
      <sz val="9"/>
      <color theme="1"/>
      <name val="Verdana"/>
      <family val="2"/>
    </font>
    <font>
      <b/>
      <u/>
      <sz val="11"/>
      <color theme="1"/>
      <name val="Verdana"/>
      <family val="2"/>
    </font>
    <font>
      <b/>
      <sz val="10"/>
      <color theme="0"/>
      <name val="Verdana"/>
      <family val="2"/>
    </font>
    <font>
      <sz val="10"/>
      <color rgb="FFFF0000"/>
      <name val="Verdana"/>
      <family val="2"/>
    </font>
    <font>
      <sz val="10"/>
      <color rgb="FF00B0F0"/>
      <name val="Verdana"/>
      <family val="2"/>
    </font>
    <font>
      <sz val="10"/>
      <name val="Verdana"/>
      <family val="2"/>
    </font>
    <font>
      <i/>
      <sz val="10"/>
      <name val="Verdana"/>
      <family val="2"/>
    </font>
    <font>
      <i/>
      <sz val="10"/>
      <color theme="1"/>
      <name val="Verdana"/>
      <family val="2"/>
    </font>
    <font>
      <i/>
      <sz val="10"/>
      <color rgb="FFFF0000"/>
      <name val="Verdana"/>
      <family val="2"/>
    </font>
    <font>
      <sz val="10"/>
      <color rgb="FF000000"/>
      <name val="Verdana"/>
      <family val="2"/>
    </font>
    <font>
      <b/>
      <sz val="8"/>
      <color theme="1"/>
      <name val="Calibri"/>
      <family val="2"/>
      <scheme val="minor"/>
    </font>
  </fonts>
  <fills count="2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B0F0"/>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bgColor indexed="64"/>
      </patternFill>
    </fill>
    <fill>
      <patternFill patternType="solid">
        <fgColor rgb="FFFFFF00"/>
        <bgColor indexed="64"/>
      </patternFill>
    </fill>
    <fill>
      <patternFill patternType="solid">
        <fgColor rgb="FF92D050"/>
        <bgColor indexed="64"/>
      </patternFill>
    </fill>
    <fill>
      <patternFill patternType="solid">
        <fgColor rgb="FFDBE5F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80808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FF0000"/>
        <bgColor indexed="64"/>
      </patternFill>
    </fill>
    <fill>
      <patternFill patternType="solid">
        <fgColor indexed="30"/>
        <bgColor indexed="64"/>
      </patternFill>
    </fill>
    <fill>
      <patternFill patternType="solid">
        <fgColor indexed="9"/>
        <bgColor indexed="64"/>
      </patternFill>
    </fill>
    <fill>
      <patternFill patternType="solid">
        <fgColor indexed="44"/>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175099"/>
        <bgColor indexed="64"/>
      </patternFill>
    </fill>
    <fill>
      <patternFill patternType="solid">
        <fgColor rgb="FF00ACCA"/>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4">
    <xf numFmtId="0" fontId="0" fillId="0" borderId="0"/>
    <xf numFmtId="9" fontId="2" fillId="0" borderId="0" applyFont="0" applyFill="0" applyBorder="0" applyAlignment="0" applyProtection="0"/>
    <xf numFmtId="0" fontId="5" fillId="0" borderId="0"/>
    <xf numFmtId="41" fontId="2" fillId="0" borderId="0" applyFont="0" applyFill="0" applyBorder="0" applyAlignment="0" applyProtection="0"/>
    <xf numFmtId="0" fontId="7" fillId="11" borderId="0" applyNumberFormat="0" applyBorder="0" applyProtection="0">
      <alignment horizontal="center" vertical="center"/>
    </xf>
    <xf numFmtId="42" fontId="2" fillId="0" borderId="0" applyFont="0" applyFill="0" applyBorder="0" applyAlignment="0" applyProtection="0"/>
    <xf numFmtId="0" fontId="7" fillId="14" borderId="1" applyNumberFormat="0" applyProtection="0">
      <alignment horizontal="left" vertical="center" wrapText="1"/>
    </xf>
    <xf numFmtId="0" fontId="18" fillId="0" borderId="0"/>
    <xf numFmtId="164" fontId="18"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0" fontId="19" fillId="0" borderId="0" applyNumberFormat="0" applyFill="0" applyBorder="0" applyAlignment="0" applyProtection="0"/>
    <xf numFmtId="43" fontId="18" fillId="0" borderId="0" applyFont="0" applyFill="0" applyBorder="0" applyAlignment="0" applyProtection="0"/>
    <xf numFmtId="0" fontId="27" fillId="0" borderId="0" applyNumberFormat="0" applyFill="0" applyBorder="0" applyAlignment="0" applyProtection="0"/>
  </cellStyleXfs>
  <cellXfs count="1527">
    <xf numFmtId="0" fontId="0" fillId="0" borderId="0" xfId="0"/>
    <xf numFmtId="0" fontId="0" fillId="0" borderId="1" xfId="0" applyBorder="1"/>
    <xf numFmtId="0" fontId="0" fillId="0" borderId="1" xfId="0" applyBorder="1" applyAlignment="1">
      <alignment vertical="top"/>
    </xf>
    <xf numFmtId="0" fontId="0" fillId="0" borderId="1" xfId="0" applyBorder="1" applyAlignment="1">
      <alignment vertical="top" wrapText="1"/>
    </xf>
    <xf numFmtId="9" fontId="0" fillId="0" borderId="0" xfId="1" applyFont="1"/>
    <xf numFmtId="0" fontId="0" fillId="0" borderId="0" xfId="0" applyFill="1" applyBorder="1" applyAlignment="1">
      <alignment vertical="top"/>
    </xf>
    <xf numFmtId="0" fontId="0" fillId="0" borderId="1" xfId="0" applyFill="1" applyBorder="1" applyAlignment="1">
      <alignment vertical="top" wrapText="1"/>
    </xf>
    <xf numFmtId="0" fontId="0" fillId="3" borderId="1" xfId="0" applyFill="1" applyBorder="1" applyAlignment="1">
      <alignment vertical="top" wrapText="1"/>
    </xf>
    <xf numFmtId="0" fontId="4" fillId="5" borderId="1" xfId="0" applyFont="1" applyFill="1" applyBorder="1" applyAlignment="1">
      <alignment horizontal="center" vertical="center"/>
    </xf>
    <xf numFmtId="0" fontId="0" fillId="0" borderId="0" xfId="0" applyAlignment="1">
      <alignment vertical="center"/>
    </xf>
    <xf numFmtId="0" fontId="4" fillId="5" borderId="1" xfId="0" applyFont="1" applyFill="1" applyBorder="1" applyAlignment="1">
      <alignment horizontal="center" vertical="center" wrapText="1"/>
    </xf>
    <xf numFmtId="0" fontId="0" fillId="0" borderId="3" xfId="0" applyBorder="1" applyAlignment="1"/>
    <xf numFmtId="0" fontId="1" fillId="8" borderId="1" xfId="0" applyFont="1" applyFill="1" applyBorder="1" applyAlignment="1">
      <alignment horizontal="center" vertical="center" wrapText="1"/>
    </xf>
    <xf numFmtId="9" fontId="0" fillId="7" borderId="1" xfId="1" applyFont="1" applyFill="1" applyBorder="1" applyAlignment="1">
      <alignment vertical="center" wrapText="1"/>
    </xf>
    <xf numFmtId="0" fontId="0" fillId="0" borderId="0" xfId="0" applyAlignment="1">
      <alignment horizontal="center"/>
    </xf>
    <xf numFmtId="9" fontId="0" fillId="6" borderId="1" xfId="1" applyFont="1" applyFill="1" applyBorder="1" applyAlignment="1">
      <alignment vertical="center" wrapText="1"/>
    </xf>
    <xf numFmtId="0" fontId="0" fillId="3" borderId="1" xfId="0" applyFill="1" applyBorder="1"/>
    <xf numFmtId="9" fontId="0" fillId="3" borderId="1" xfId="1" applyFont="1" applyFill="1" applyBorder="1" applyAlignment="1">
      <alignment vertical="center" wrapText="1"/>
    </xf>
    <xf numFmtId="0" fontId="0" fillId="3" borderId="0" xfId="0" applyFill="1"/>
    <xf numFmtId="0" fontId="0" fillId="9" borderId="1" xfId="0" applyFill="1" applyBorder="1" applyAlignment="1">
      <alignment vertical="top" wrapText="1"/>
    </xf>
    <xf numFmtId="41" fontId="0" fillId="0" borderId="0" xfId="3" applyFont="1"/>
    <xf numFmtId="0" fontId="0" fillId="9" borderId="1" xfId="0" applyFill="1" applyBorder="1"/>
    <xf numFmtId="0" fontId="4" fillId="5" borderId="0" xfId="0" applyFont="1" applyFill="1" applyBorder="1" applyAlignment="1">
      <alignment horizontal="center" vertical="center" wrapText="1"/>
    </xf>
    <xf numFmtId="0" fontId="0" fillId="0" borderId="0" xfId="0" applyBorder="1"/>
    <xf numFmtId="0" fontId="0" fillId="0" borderId="4"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9" borderId="8" xfId="0" applyFill="1" applyBorder="1" applyAlignment="1">
      <alignment vertical="top" wrapText="1"/>
    </xf>
    <xf numFmtId="0" fontId="0" fillId="3" borderId="6" xfId="0" applyFill="1" applyBorder="1" applyAlignment="1">
      <alignment vertical="top" wrapText="1"/>
    </xf>
    <xf numFmtId="0" fontId="0" fillId="3" borderId="8" xfId="0" applyFill="1" applyBorder="1" applyAlignment="1">
      <alignment vertical="top" wrapText="1"/>
    </xf>
    <xf numFmtId="0" fontId="0" fillId="3" borderId="12" xfId="0" applyFill="1" applyBorder="1" applyAlignment="1">
      <alignment vertical="top" wrapText="1"/>
    </xf>
    <xf numFmtId="0" fontId="0" fillId="9" borderId="10" xfId="0" applyFill="1"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0" fontId="0" fillId="5" borderId="1" xfId="0" applyFill="1" applyBorder="1" applyAlignment="1">
      <alignment vertical="center"/>
    </xf>
    <xf numFmtId="0" fontId="0" fillId="5" borderId="1" xfId="0" applyFill="1" applyBorder="1" applyAlignment="1">
      <alignment vertical="center" wrapText="1"/>
    </xf>
    <xf numFmtId="0" fontId="0" fillId="5" borderId="1" xfId="0" applyFill="1" applyBorder="1" applyAlignment="1">
      <alignment horizontal="right" vertical="center"/>
    </xf>
    <xf numFmtId="0" fontId="0" fillId="5" borderId="1" xfId="0" applyFill="1" applyBorder="1" applyAlignment="1">
      <alignment horizontal="center" vertical="center"/>
    </xf>
    <xf numFmtId="0" fontId="0" fillId="5" borderId="1" xfId="0" applyFill="1" applyBorder="1" applyAlignment="1">
      <alignment horizontal="left" vertical="center" wrapText="1"/>
    </xf>
    <xf numFmtId="41" fontId="0" fillId="5" borderId="1" xfId="3" applyFont="1" applyFill="1" applyBorder="1" applyAlignment="1">
      <alignment vertical="center"/>
    </xf>
    <xf numFmtId="9" fontId="0" fillId="5" borderId="1" xfId="1" applyFont="1" applyFill="1" applyBorder="1" applyAlignment="1">
      <alignment vertical="center"/>
    </xf>
    <xf numFmtId="0" fontId="0" fillId="5" borderId="1" xfId="0" applyFill="1" applyBorder="1" applyAlignment="1">
      <alignment vertical="top" wrapText="1"/>
    </xf>
    <xf numFmtId="0" fontId="0" fillId="5" borderId="1" xfId="0" applyFill="1" applyBorder="1"/>
    <xf numFmtId="0" fontId="0" fillId="5" borderId="1" xfId="1" applyNumberFormat="1" applyFont="1" applyFill="1" applyBorder="1" applyAlignment="1">
      <alignment vertical="center"/>
    </xf>
    <xf numFmtId="9" fontId="0" fillId="5" borderId="1" xfId="1" applyFont="1" applyFill="1" applyBorder="1" applyAlignment="1">
      <alignment vertical="center" wrapText="1"/>
    </xf>
    <xf numFmtId="0" fontId="0" fillId="5" borderId="0" xfId="0" applyFill="1"/>
    <xf numFmtId="9" fontId="0" fillId="5" borderId="1" xfId="0" applyNumberFormat="1" applyFill="1" applyBorder="1" applyAlignment="1">
      <alignment vertical="center"/>
    </xf>
    <xf numFmtId="9" fontId="0" fillId="5" borderId="1" xfId="1" applyFont="1" applyFill="1" applyBorder="1" applyAlignment="1">
      <alignment horizontal="right" vertical="center"/>
    </xf>
    <xf numFmtId="41" fontId="0" fillId="0" borderId="0" xfId="0" applyNumberFormat="1"/>
    <xf numFmtId="41" fontId="0" fillId="5" borderId="1" xfId="0" applyNumberFormat="1" applyFill="1" applyBorder="1" applyAlignment="1">
      <alignment vertical="center"/>
    </xf>
    <xf numFmtId="9" fontId="0" fillId="5" borderId="1" xfId="0" applyNumberFormat="1" applyFill="1" applyBorder="1" applyAlignment="1">
      <alignment horizontal="right" vertical="center"/>
    </xf>
    <xf numFmtId="41" fontId="0" fillId="5" borderId="1" xfId="3" applyFont="1" applyFill="1" applyBorder="1" applyAlignment="1">
      <alignment horizontal="right" vertical="center"/>
    </xf>
    <xf numFmtId="1" fontId="0" fillId="5" borderId="1" xfId="1" applyNumberFormat="1" applyFont="1" applyFill="1" applyBorder="1" applyAlignment="1">
      <alignment horizontal="right" vertical="center"/>
    </xf>
    <xf numFmtId="1" fontId="0" fillId="5" borderId="1" xfId="0" applyNumberFormat="1" applyFill="1" applyBorder="1" applyAlignment="1">
      <alignment horizontal="right" vertical="center"/>
    </xf>
    <xf numFmtId="9" fontId="8" fillId="5" borderId="1" xfId="1" applyFont="1" applyFill="1" applyBorder="1" applyAlignment="1">
      <alignment horizontal="right" vertical="center"/>
    </xf>
    <xf numFmtId="9" fontId="0" fillId="5" borderId="1" xfId="1" applyFont="1" applyFill="1" applyBorder="1"/>
    <xf numFmtId="9" fontId="0" fillId="5" borderId="1" xfId="0" applyNumberFormat="1" applyFill="1" applyBorder="1" applyAlignment="1">
      <alignment vertical="center" wrapText="1"/>
    </xf>
    <xf numFmtId="9" fontId="0" fillId="9" borderId="1" xfId="1" applyFont="1" applyFill="1" applyBorder="1" applyAlignment="1">
      <alignment vertical="center" wrapText="1"/>
    </xf>
    <xf numFmtId="0" fontId="0" fillId="9" borderId="0" xfId="0" applyFill="1"/>
    <xf numFmtId="0" fontId="0" fillId="9" borderId="12" xfId="0" applyFill="1" applyBorder="1" applyAlignment="1">
      <alignment vertical="top" wrapText="1"/>
    </xf>
    <xf numFmtId="0" fontId="0" fillId="0" borderId="16" xfId="0" applyBorder="1" applyAlignment="1">
      <alignment vertical="top" wrapText="1"/>
    </xf>
    <xf numFmtId="41" fontId="0" fillId="5" borderId="1" xfId="0" applyNumberFormat="1" applyFill="1" applyBorder="1" applyAlignment="1">
      <alignment vertical="center" wrapText="1"/>
    </xf>
    <xf numFmtId="0" fontId="0" fillId="12" borderId="1" xfId="0" applyFill="1" applyBorder="1" applyAlignment="1">
      <alignment vertical="center"/>
    </xf>
    <xf numFmtId="0" fontId="0" fillId="12" borderId="1" xfId="0" applyFill="1" applyBorder="1" applyAlignment="1">
      <alignment vertical="center" wrapText="1"/>
    </xf>
    <xf numFmtId="0" fontId="0" fillId="12" borderId="1" xfId="0" applyFill="1" applyBorder="1" applyAlignment="1">
      <alignment horizontal="right" vertical="center"/>
    </xf>
    <xf numFmtId="0" fontId="0" fillId="12" borderId="1" xfId="0" applyFill="1" applyBorder="1" applyAlignment="1">
      <alignment horizontal="center" vertical="center"/>
    </xf>
    <xf numFmtId="0" fontId="0" fillId="12" borderId="1" xfId="0" applyFill="1" applyBorder="1" applyAlignment="1">
      <alignment horizontal="left" vertical="center" wrapText="1"/>
    </xf>
    <xf numFmtId="41" fontId="0" fillId="12" borderId="1" xfId="3" applyFont="1" applyFill="1" applyBorder="1" applyAlignment="1">
      <alignment vertical="center"/>
    </xf>
    <xf numFmtId="9" fontId="0" fillId="12" borderId="1" xfId="1" applyFont="1" applyFill="1" applyBorder="1" applyAlignment="1">
      <alignment vertical="center"/>
    </xf>
    <xf numFmtId="0" fontId="0" fillId="12" borderId="1" xfId="0" applyFill="1" applyBorder="1" applyAlignment="1">
      <alignment vertical="top" wrapText="1"/>
    </xf>
    <xf numFmtId="0" fontId="0" fillId="12" borderId="1" xfId="0" applyFill="1" applyBorder="1"/>
    <xf numFmtId="0" fontId="0" fillId="12" borderId="1" xfId="1" applyNumberFormat="1" applyFont="1" applyFill="1" applyBorder="1" applyAlignment="1">
      <alignment vertical="center"/>
    </xf>
    <xf numFmtId="9" fontId="0" fillId="12" borderId="1" xfId="1" applyFont="1" applyFill="1" applyBorder="1" applyAlignment="1">
      <alignment vertical="center" wrapText="1"/>
    </xf>
    <xf numFmtId="0" fontId="0" fillId="12" borderId="0" xfId="0" applyFill="1"/>
    <xf numFmtId="9" fontId="0" fillId="12" borderId="1" xfId="0" applyNumberFormat="1" applyFill="1" applyBorder="1" applyAlignment="1">
      <alignment vertical="center"/>
    </xf>
    <xf numFmtId="9" fontId="0" fillId="12" borderId="1" xfId="1" applyFont="1" applyFill="1" applyBorder="1" applyAlignment="1">
      <alignment horizontal="right" vertical="center"/>
    </xf>
    <xf numFmtId="0" fontId="0" fillId="12" borderId="1" xfId="0" applyNumberFormat="1" applyFill="1" applyBorder="1" applyAlignment="1">
      <alignment vertical="center"/>
    </xf>
    <xf numFmtId="41" fontId="0" fillId="12" borderId="1" xfId="0" applyNumberFormat="1" applyFill="1" applyBorder="1" applyAlignment="1">
      <alignment vertical="center" wrapText="1"/>
    </xf>
    <xf numFmtId="0" fontId="0" fillId="13" borderId="1" xfId="0" applyFill="1" applyBorder="1" applyAlignment="1">
      <alignment vertical="center"/>
    </xf>
    <xf numFmtId="0" fontId="0" fillId="13" borderId="1" xfId="0" applyFill="1" applyBorder="1" applyAlignment="1">
      <alignment vertical="center" wrapText="1"/>
    </xf>
    <xf numFmtId="0" fontId="0" fillId="13" borderId="1" xfId="0" applyFill="1" applyBorder="1" applyAlignment="1">
      <alignment horizontal="center" vertical="center"/>
    </xf>
    <xf numFmtId="0" fontId="0" fillId="13" borderId="1" xfId="0" applyFill="1" applyBorder="1" applyAlignment="1">
      <alignment horizontal="left" vertical="center" wrapText="1"/>
    </xf>
    <xf numFmtId="41" fontId="0" fillId="13" borderId="1" xfId="3" applyFont="1" applyFill="1" applyBorder="1" applyAlignment="1">
      <alignment vertical="center"/>
    </xf>
    <xf numFmtId="9" fontId="0" fillId="13" borderId="1" xfId="1" applyFont="1" applyFill="1" applyBorder="1" applyAlignment="1">
      <alignment vertical="center"/>
    </xf>
    <xf numFmtId="0" fontId="0" fillId="13" borderId="1" xfId="0" applyFill="1" applyBorder="1" applyAlignment="1">
      <alignment vertical="top" wrapText="1"/>
    </xf>
    <xf numFmtId="0" fontId="0" fillId="13" borderId="1" xfId="0" applyFill="1" applyBorder="1"/>
    <xf numFmtId="41" fontId="0" fillId="13" borderId="1" xfId="0" applyNumberFormat="1" applyFill="1" applyBorder="1" applyAlignment="1">
      <alignment vertical="center" wrapText="1"/>
    </xf>
    <xf numFmtId="0" fontId="0" fillId="13" borderId="1" xfId="1" applyNumberFormat="1" applyFont="1" applyFill="1" applyBorder="1" applyAlignment="1">
      <alignment vertical="center"/>
    </xf>
    <xf numFmtId="9" fontId="0" fillId="13" borderId="1" xfId="1" applyFont="1" applyFill="1" applyBorder="1" applyAlignment="1">
      <alignment horizontal="center" vertical="center"/>
    </xf>
    <xf numFmtId="0" fontId="0" fillId="13" borderId="1" xfId="0" applyFill="1" applyBorder="1" applyAlignment="1">
      <alignment horizontal="left" vertical="top" wrapText="1"/>
    </xf>
    <xf numFmtId="9" fontId="9" fillId="13" borderId="1" xfId="0" applyNumberFormat="1" applyFont="1" applyFill="1" applyBorder="1" applyAlignment="1">
      <alignment horizontal="center" vertical="center"/>
    </xf>
    <xf numFmtId="9" fontId="0" fillId="13" borderId="1" xfId="0" applyNumberFormat="1" applyFill="1" applyBorder="1" applyAlignment="1">
      <alignment vertical="center" wrapText="1"/>
    </xf>
    <xf numFmtId="166" fontId="0" fillId="13" borderId="1" xfId="0" applyNumberFormat="1" applyFill="1" applyBorder="1"/>
    <xf numFmtId="9" fontId="0" fillId="13" borderId="1" xfId="0" applyNumberFormat="1" applyFill="1" applyBorder="1" applyAlignment="1">
      <alignment horizontal="center" vertical="center"/>
    </xf>
    <xf numFmtId="165" fontId="0" fillId="13" borderId="1" xfId="0" applyNumberFormat="1" applyFill="1" applyBorder="1"/>
    <xf numFmtId="41" fontId="0" fillId="13" borderId="1" xfId="0" applyNumberFormat="1" applyFill="1" applyBorder="1" applyAlignment="1">
      <alignment vertical="center"/>
    </xf>
    <xf numFmtId="0" fontId="0" fillId="13" borderId="0" xfId="0" applyFill="1"/>
    <xf numFmtId="41" fontId="0" fillId="13" borderId="1" xfId="1" applyNumberFormat="1" applyFont="1" applyFill="1" applyBorder="1" applyAlignment="1">
      <alignment vertical="center"/>
    </xf>
    <xf numFmtId="9" fontId="0" fillId="12" borderId="1" xfId="0" applyNumberFormat="1" applyFill="1" applyBorder="1" applyAlignment="1">
      <alignment horizontal="right" vertical="center"/>
    </xf>
    <xf numFmtId="9" fontId="0" fillId="12" borderId="1" xfId="0" applyNumberFormat="1" applyFill="1" applyBorder="1"/>
    <xf numFmtId="9" fontId="0" fillId="5" borderId="1" xfId="0" applyNumberFormat="1" applyFill="1" applyBorder="1"/>
    <xf numFmtId="0" fontId="0" fillId="5" borderId="1" xfId="0" applyFill="1" applyBorder="1" applyAlignment="1">
      <alignment horizontal="left" vertical="top" wrapText="1"/>
    </xf>
    <xf numFmtId="9" fontId="0" fillId="5" borderId="1" xfId="0" applyNumberFormat="1" applyFill="1" applyBorder="1" applyAlignment="1">
      <alignment horizontal="center" vertical="center"/>
    </xf>
    <xf numFmtId="0" fontId="0" fillId="5" borderId="1" xfId="0" applyFill="1" applyBorder="1" applyAlignment="1">
      <alignment wrapText="1"/>
    </xf>
    <xf numFmtId="165" fontId="0" fillId="12" borderId="1" xfId="0" applyNumberFormat="1" applyFill="1" applyBorder="1"/>
    <xf numFmtId="9" fontId="0" fillId="12" borderId="1" xfId="1" applyFont="1" applyFill="1" applyBorder="1" applyAlignment="1">
      <alignment horizontal="center" vertical="center"/>
    </xf>
    <xf numFmtId="0" fontId="0" fillId="12" borderId="1" xfId="0" applyFill="1" applyBorder="1" applyAlignment="1">
      <alignment horizontal="left" vertical="top" wrapText="1"/>
    </xf>
    <xf numFmtId="9" fontId="0" fillId="12" borderId="1" xfId="0" applyNumberFormat="1" applyFill="1" applyBorder="1" applyAlignment="1">
      <alignment horizontal="center" vertical="center"/>
    </xf>
    <xf numFmtId="0" fontId="0" fillId="12" borderId="17" xfId="0" applyFill="1" applyBorder="1" applyAlignment="1">
      <alignment vertical="center" wrapText="1"/>
    </xf>
    <xf numFmtId="0" fontId="0" fillId="12" borderId="17" xfId="0" applyFill="1" applyBorder="1" applyAlignment="1">
      <alignment horizontal="left" vertical="center" wrapText="1"/>
    </xf>
    <xf numFmtId="42" fontId="0" fillId="12" borderId="0" xfId="5" applyFont="1" applyFill="1"/>
    <xf numFmtId="9" fontId="0" fillId="12" borderId="0" xfId="0" applyNumberFormat="1" applyFill="1"/>
    <xf numFmtId="42" fontId="0" fillId="12" borderId="0" xfId="0" applyNumberFormat="1" applyFill="1"/>
    <xf numFmtId="43" fontId="0" fillId="12" borderId="1" xfId="0" applyNumberFormat="1" applyFill="1" applyBorder="1"/>
    <xf numFmtId="1" fontId="0" fillId="12" borderId="1" xfId="1" applyNumberFormat="1" applyFont="1" applyFill="1" applyBorder="1" applyAlignment="1">
      <alignment vertical="center"/>
    </xf>
    <xf numFmtId="42" fontId="0" fillId="12" borderId="1" xfId="5" applyFont="1" applyFill="1" applyBorder="1" applyAlignment="1">
      <alignment vertical="center"/>
    </xf>
    <xf numFmtId="0" fontId="0" fillId="9" borderId="1" xfId="0" applyFill="1" applyBorder="1" applyAlignment="1">
      <alignment horizontal="left" vertical="top" wrapText="1"/>
    </xf>
    <xf numFmtId="41" fontId="0" fillId="13" borderId="1" xfId="3" applyFont="1" applyFill="1" applyBorder="1" applyAlignment="1">
      <alignment horizontal="center" vertical="center"/>
    </xf>
    <xf numFmtId="1" fontId="0" fillId="13" borderId="1" xfId="0" applyNumberFormat="1" applyFill="1" applyBorder="1" applyAlignment="1">
      <alignment horizontal="center" vertical="center"/>
    </xf>
    <xf numFmtId="1" fontId="0" fillId="13" borderId="1" xfId="1" applyNumberFormat="1" applyFont="1" applyFill="1" applyBorder="1" applyAlignment="1">
      <alignment horizontal="center" vertical="center"/>
    </xf>
    <xf numFmtId="3" fontId="0" fillId="13" borderId="1" xfId="1" applyNumberFormat="1" applyFont="1" applyFill="1" applyBorder="1" applyAlignment="1">
      <alignment horizontal="center" vertical="center"/>
    </xf>
    <xf numFmtId="0" fontId="0" fillId="13" borderId="1" xfId="0" applyFill="1" applyBorder="1" applyAlignment="1">
      <alignment horizontal="right" vertical="center"/>
    </xf>
    <xf numFmtId="9" fontId="0" fillId="13" borderId="1" xfId="0" applyNumberFormat="1" applyFill="1" applyBorder="1" applyAlignment="1">
      <alignment vertical="center"/>
    </xf>
    <xf numFmtId="0" fontId="0" fillId="13" borderId="17" xfId="0" applyFill="1" applyBorder="1" applyAlignment="1">
      <alignment horizontal="left" vertical="center" wrapText="1"/>
    </xf>
    <xf numFmtId="0" fontId="0" fillId="13" borderId="17" xfId="0" applyFill="1" applyBorder="1" applyAlignment="1">
      <alignment vertical="center" wrapText="1"/>
    </xf>
    <xf numFmtId="0" fontId="0" fillId="9" borderId="1" xfId="0" applyFill="1" applyBorder="1" applyAlignment="1">
      <alignment horizontal="left"/>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Alignment="1">
      <alignment horizontal="left"/>
    </xf>
    <xf numFmtId="0" fontId="0" fillId="0" borderId="1" xfId="0" applyBorder="1" applyAlignment="1">
      <alignment vertical="center"/>
    </xf>
    <xf numFmtId="0" fontId="0" fillId="0" borderId="1" xfId="0" applyBorder="1" applyAlignment="1">
      <alignment vertical="center" wrapText="1"/>
    </xf>
    <xf numFmtId="0" fontId="0" fillId="0" borderId="23" xfId="0" applyBorder="1"/>
    <xf numFmtId="41" fontId="0" fillId="0" borderId="0" xfId="3" applyFont="1" applyBorder="1"/>
    <xf numFmtId="41" fontId="0" fillId="0" borderId="19" xfId="0" applyNumberFormat="1" applyBorder="1"/>
    <xf numFmtId="41" fontId="0" fillId="0" borderId="24" xfId="0" applyNumberFormat="1" applyBorder="1"/>
    <xf numFmtId="41" fontId="0" fillId="0" borderId="25" xfId="0" applyNumberFormat="1" applyBorder="1"/>
    <xf numFmtId="41" fontId="0" fillId="0" borderId="26" xfId="0" applyNumberFormat="1" applyBorder="1"/>
    <xf numFmtId="0" fontId="0" fillId="0" borderId="2" xfId="0" applyBorder="1"/>
    <xf numFmtId="41" fontId="0" fillId="0" borderId="3" xfId="3" applyFont="1" applyBorder="1"/>
    <xf numFmtId="41" fontId="0" fillId="0" borderId="27" xfId="0" applyNumberFormat="1" applyBorder="1"/>
    <xf numFmtId="10" fontId="0" fillId="5" borderId="1" xfId="1" applyNumberFormat="1" applyFont="1" applyFill="1" applyBorder="1" applyAlignment="1">
      <alignment vertical="center"/>
    </xf>
    <xf numFmtId="0" fontId="0" fillId="0" borderId="1" xfId="0" applyBorder="1" applyAlignment="1">
      <alignment horizontal="right" vertical="center"/>
    </xf>
    <xf numFmtId="0" fontId="0" fillId="0" borderId="1" xfId="0" applyBorder="1" applyAlignment="1">
      <alignment horizontal="center"/>
    </xf>
    <xf numFmtId="9" fontId="0" fillId="0" borderId="1" xfId="1" applyFont="1" applyBorder="1" applyAlignment="1">
      <alignment vertical="center"/>
    </xf>
    <xf numFmtId="0" fontId="0" fillId="0" borderId="1" xfId="1" applyNumberFormat="1" applyFont="1" applyBorder="1" applyAlignment="1">
      <alignment vertical="center"/>
    </xf>
    <xf numFmtId="9" fontId="0" fillId="3" borderId="1" xfId="1" applyFont="1" applyFill="1" applyBorder="1" applyAlignment="1">
      <alignment vertical="center"/>
    </xf>
    <xf numFmtId="0" fontId="0" fillId="0" borderId="0" xfId="0" applyFill="1"/>
    <xf numFmtId="41" fontId="0" fillId="0" borderId="0" xfId="0" applyNumberFormat="1" applyFill="1"/>
    <xf numFmtId="3" fontId="12" fillId="0" borderId="0" xfId="0" applyNumberFormat="1" applyFont="1" applyFill="1"/>
    <xf numFmtId="0" fontId="12" fillId="0" borderId="0" xfId="0" applyFont="1" applyFill="1"/>
    <xf numFmtId="41" fontId="12" fillId="0" borderId="0" xfId="0" applyNumberFormat="1" applyFont="1" applyFill="1"/>
    <xf numFmtId="41" fontId="20" fillId="0" borderId="0" xfId="3" applyFont="1" applyFill="1"/>
    <xf numFmtId="0" fontId="0" fillId="21" borderId="0" xfId="0" applyFill="1"/>
    <xf numFmtId="0" fontId="0" fillId="23" borderId="0" xfId="0" applyFill="1"/>
    <xf numFmtId="0" fontId="0" fillId="22" borderId="0" xfId="0" applyFill="1"/>
    <xf numFmtId="0" fontId="0" fillId="24" borderId="0" xfId="0" applyFill="1"/>
    <xf numFmtId="0" fontId="0" fillId="25" borderId="0" xfId="0" applyFill="1"/>
    <xf numFmtId="0" fontId="0" fillId="0" borderId="58" xfId="0" applyBorder="1" applyAlignment="1">
      <alignment vertical="top" wrapText="1"/>
    </xf>
    <xf numFmtId="0" fontId="0" fillId="0" borderId="57" xfId="0" applyBorder="1" applyAlignment="1">
      <alignment vertical="top" wrapText="1"/>
    </xf>
    <xf numFmtId="0" fontId="0" fillId="4" borderId="0" xfId="0" applyFill="1"/>
    <xf numFmtId="0" fontId="0" fillId="0" borderId="0" xfId="0" applyAlignment="1">
      <alignment horizontal="center"/>
    </xf>
    <xf numFmtId="0" fontId="4" fillId="0" borderId="0" xfId="0" applyFont="1" applyAlignment="1">
      <alignment horizontal="center"/>
    </xf>
    <xf numFmtId="0" fontId="0" fillId="0" borderId="10" xfId="0" applyBorder="1" applyAlignment="1">
      <alignment horizontal="center"/>
    </xf>
    <xf numFmtId="0" fontId="6" fillId="0" borderId="0" xfId="0" applyFont="1"/>
    <xf numFmtId="0" fontId="0" fillId="0" borderId="0" xfId="0" applyFont="1"/>
    <xf numFmtId="0" fontId="26" fillId="0" borderId="0" xfId="0" applyFont="1"/>
    <xf numFmtId="0" fontId="1" fillId="26" borderId="13" xfId="0" applyFont="1" applyFill="1" applyBorder="1" applyAlignment="1">
      <alignment horizontal="center" vertical="center" wrapText="1"/>
    </xf>
    <xf numFmtId="0" fontId="1" fillId="26" borderId="30" xfId="0" applyFont="1" applyFill="1" applyBorder="1" applyAlignment="1">
      <alignment horizontal="center" vertical="center" wrapText="1"/>
    </xf>
    <xf numFmtId="0" fontId="1" fillId="26" borderId="31" xfId="0" applyFont="1" applyFill="1" applyBorder="1" applyAlignment="1">
      <alignment horizontal="center" vertical="center" wrapText="1"/>
    </xf>
    <xf numFmtId="0" fontId="1" fillId="26" borderId="32" xfId="0" applyFont="1" applyFill="1" applyBorder="1" applyAlignment="1">
      <alignment horizontal="center" vertical="center" wrapText="1"/>
    </xf>
    <xf numFmtId="0" fontId="1" fillId="27" borderId="30" xfId="0" applyFont="1" applyFill="1" applyBorder="1" applyAlignment="1">
      <alignment horizontal="center" vertical="center" wrapText="1"/>
    </xf>
    <xf numFmtId="0" fontId="29" fillId="0" borderId="0" xfId="13" applyFont="1"/>
    <xf numFmtId="0" fontId="30" fillId="0" borderId="0" xfId="13" applyFont="1"/>
    <xf numFmtId="0" fontId="31" fillId="0" borderId="0" xfId="0" applyFont="1"/>
    <xf numFmtId="9" fontId="18" fillId="0" borderId="0" xfId="0" applyNumberFormat="1" applyFont="1"/>
    <xf numFmtId="0" fontId="18" fillId="0" borderId="0" xfId="0" applyFont="1"/>
    <xf numFmtId="0" fontId="35" fillId="0" borderId="0" xfId="0" applyFont="1"/>
    <xf numFmtId="9" fontId="5" fillId="19" borderId="7" xfId="1" applyFont="1" applyFill="1" applyBorder="1" applyAlignment="1">
      <alignment horizontal="right" vertical="center"/>
    </xf>
    <xf numFmtId="9" fontId="5" fillId="19" borderId="8" xfId="1" applyFont="1" applyFill="1" applyBorder="1" applyAlignment="1">
      <alignment horizontal="right" vertical="center"/>
    </xf>
    <xf numFmtId="9" fontId="5" fillId="19" borderId="41" xfId="1" applyFont="1" applyFill="1" applyBorder="1" applyAlignment="1">
      <alignment horizontal="right" vertical="center"/>
    </xf>
    <xf numFmtId="9" fontId="5" fillId="19" borderId="16" xfId="1" applyFont="1" applyFill="1" applyBorder="1" applyAlignment="1">
      <alignment horizontal="right" vertical="center"/>
    </xf>
    <xf numFmtId="9" fontId="24" fillId="26" borderId="39" xfId="1" applyFont="1" applyFill="1" applyBorder="1" applyAlignment="1">
      <alignment horizontal="center" vertical="center" wrapText="1"/>
    </xf>
    <xf numFmtId="9" fontId="24" fillId="26" borderId="40" xfId="1" applyFont="1" applyFill="1" applyBorder="1" applyAlignment="1">
      <alignment horizontal="center" vertical="center" wrapText="1"/>
    </xf>
    <xf numFmtId="9" fontId="6" fillId="0" borderId="0" xfId="0" applyNumberFormat="1" applyFont="1"/>
    <xf numFmtId="9" fontId="5" fillId="19" borderId="9" xfId="1" applyFont="1" applyFill="1" applyBorder="1" applyAlignment="1">
      <alignment horizontal="right" vertical="center"/>
    </xf>
    <xf numFmtId="9" fontId="5" fillId="19" borderId="10" xfId="1" applyFont="1" applyFill="1" applyBorder="1" applyAlignment="1">
      <alignment horizontal="right" vertical="center"/>
    </xf>
    <xf numFmtId="0" fontId="34" fillId="0" borderId="0" xfId="0" applyFont="1" applyAlignment="1">
      <alignment horizontal="left"/>
    </xf>
    <xf numFmtId="0" fontId="31" fillId="0" borderId="5" xfId="0" applyFont="1" applyFill="1" applyBorder="1" applyAlignment="1">
      <alignment horizontal="right" vertical="center"/>
    </xf>
    <xf numFmtId="0" fontId="31" fillId="0" borderId="28" xfId="0" applyFont="1" applyFill="1" applyBorder="1" applyAlignment="1">
      <alignment horizontal="justify" vertical="center" wrapText="1"/>
    </xf>
    <xf numFmtId="0" fontId="36" fillId="0" borderId="28" xfId="0" applyFont="1" applyFill="1" applyBorder="1" applyAlignment="1">
      <alignment horizontal="right" vertical="center"/>
    </xf>
    <xf numFmtId="0" fontId="31" fillId="0" borderId="28" xfId="0" applyFont="1" applyFill="1" applyBorder="1" applyAlignment="1">
      <alignment horizontal="right" vertical="center"/>
    </xf>
    <xf numFmtId="0" fontId="31" fillId="0" borderId="28" xfId="0" applyFont="1" applyFill="1" applyBorder="1" applyAlignment="1">
      <alignment horizontal="center" vertical="center"/>
    </xf>
    <xf numFmtId="42" fontId="31" fillId="0" borderId="28" xfId="5" applyFont="1" applyFill="1" applyBorder="1" applyAlignment="1">
      <alignment horizontal="right" vertical="center"/>
    </xf>
    <xf numFmtId="9" fontId="31" fillId="0" borderId="28" xfId="1" applyFont="1" applyFill="1" applyBorder="1" applyAlignment="1">
      <alignment horizontal="right" vertical="center"/>
    </xf>
    <xf numFmtId="42" fontId="31" fillId="0" borderId="28" xfId="0" applyNumberFormat="1" applyFont="1" applyFill="1" applyBorder="1" applyAlignment="1">
      <alignment horizontal="right" vertical="center"/>
    </xf>
    <xf numFmtId="0" fontId="31" fillId="0" borderId="28" xfId="0" applyFont="1" applyFill="1" applyBorder="1" applyAlignment="1">
      <alignment horizontal="justify" vertical="center"/>
    </xf>
    <xf numFmtId="0" fontId="31" fillId="0" borderId="28" xfId="0" applyFont="1" applyFill="1" applyBorder="1" applyAlignment="1">
      <alignment vertical="center"/>
    </xf>
    <xf numFmtId="0" fontId="31" fillId="0" borderId="28" xfId="0" applyFont="1" applyFill="1" applyBorder="1"/>
    <xf numFmtId="9" fontId="31" fillId="0" borderId="28" xfId="1" applyNumberFormat="1" applyFont="1" applyFill="1" applyBorder="1" applyAlignment="1">
      <alignment horizontal="right" vertical="center"/>
    </xf>
    <xf numFmtId="9" fontId="31" fillId="23" borderId="28" xfId="1" applyNumberFormat="1" applyFont="1" applyFill="1" applyBorder="1" applyAlignment="1">
      <alignment horizontal="right" vertical="center" wrapText="1"/>
    </xf>
    <xf numFmtId="0" fontId="31" fillId="0" borderId="60" xfId="0" applyFont="1" applyFill="1" applyBorder="1" applyAlignment="1">
      <alignment horizontal="justify" vertical="center" wrapText="1"/>
    </xf>
    <xf numFmtId="169" fontId="31" fillId="0" borderId="1" xfId="0" applyNumberFormat="1" applyFont="1" applyFill="1" applyBorder="1"/>
    <xf numFmtId="0" fontId="31" fillId="0" borderId="1" xfId="0" applyFont="1" applyFill="1" applyBorder="1" applyAlignment="1">
      <alignment horizontal="justify" vertical="center" wrapText="1"/>
    </xf>
    <xf numFmtId="42" fontId="31" fillId="0" borderId="1" xfId="5" applyFont="1" applyFill="1" applyBorder="1"/>
    <xf numFmtId="0" fontId="31" fillId="0" borderId="1" xfId="0" applyFont="1" applyFill="1" applyBorder="1"/>
    <xf numFmtId="0" fontId="31" fillId="0" borderId="7" xfId="0" applyFont="1" applyFill="1" applyBorder="1" applyAlignment="1">
      <alignment horizontal="right" vertical="center"/>
    </xf>
    <xf numFmtId="0" fontId="31" fillId="0" borderId="1" xfId="0" applyFont="1" applyFill="1" applyBorder="1" applyAlignment="1">
      <alignment horizontal="right" vertical="center"/>
    </xf>
    <xf numFmtId="0" fontId="36" fillId="0" borderId="1" xfId="0" applyFont="1" applyFill="1" applyBorder="1" applyAlignment="1">
      <alignment horizontal="center" vertical="center"/>
    </xf>
    <xf numFmtId="9" fontId="36" fillId="9" borderId="1" xfId="0" applyNumberFormat="1" applyFont="1" applyFill="1" applyBorder="1" applyAlignment="1">
      <alignment horizontal="right" vertical="center"/>
    </xf>
    <xf numFmtId="0" fontId="36" fillId="0" borderId="1" xfId="0" applyFont="1" applyFill="1" applyBorder="1" applyAlignment="1">
      <alignment horizontal="justify" vertical="center" wrapText="1"/>
    </xf>
    <xf numFmtId="9" fontId="36" fillId="9" borderId="1" xfId="1" applyFont="1" applyFill="1" applyBorder="1" applyAlignment="1">
      <alignment horizontal="right" vertical="center"/>
    </xf>
    <xf numFmtId="9" fontId="36" fillId="9" borderId="1" xfId="1" applyFont="1" applyFill="1" applyBorder="1" applyAlignment="1">
      <alignment vertical="center"/>
    </xf>
    <xf numFmtId="9" fontId="31" fillId="0" borderId="1" xfId="1" applyNumberFormat="1" applyFont="1" applyFill="1" applyBorder="1" applyAlignment="1">
      <alignment horizontal="right" vertical="center"/>
    </xf>
    <xf numFmtId="9" fontId="31" fillId="4" borderId="1" xfId="1" applyNumberFormat="1" applyFont="1" applyFill="1" applyBorder="1" applyAlignment="1">
      <alignment horizontal="right" vertical="center" wrapText="1"/>
    </xf>
    <xf numFmtId="0" fontId="31" fillId="0" borderId="59" xfId="0" applyFont="1" applyFill="1" applyBorder="1" applyAlignment="1">
      <alignment horizontal="justify" vertical="center" wrapText="1"/>
    </xf>
    <xf numFmtId="9" fontId="31" fillId="22" borderId="1" xfId="1" applyNumberFormat="1" applyFont="1" applyFill="1" applyBorder="1" applyAlignment="1">
      <alignment horizontal="right" vertical="center" wrapText="1"/>
    </xf>
    <xf numFmtId="9" fontId="31" fillId="0" borderId="1" xfId="1" applyFont="1" applyFill="1" applyBorder="1"/>
    <xf numFmtId="0" fontId="31" fillId="0" borderId="1" xfId="0" applyFont="1" applyFill="1" applyBorder="1" applyAlignment="1">
      <alignment horizontal="center" vertical="center"/>
    </xf>
    <xf numFmtId="42" fontId="31" fillId="0" borderId="1" xfId="5" applyFont="1" applyFill="1" applyBorder="1" applyAlignment="1">
      <alignment horizontal="right" vertical="center"/>
    </xf>
    <xf numFmtId="9" fontId="31" fillId="0" borderId="1" xfId="1" applyFont="1" applyFill="1" applyBorder="1" applyAlignment="1">
      <alignment horizontal="right" vertical="center"/>
    </xf>
    <xf numFmtId="9" fontId="31" fillId="0" borderId="1" xfId="1" applyFont="1" applyFill="1" applyBorder="1" applyAlignment="1">
      <alignment horizontal="justify" vertical="center" wrapText="1"/>
    </xf>
    <xf numFmtId="42" fontId="31" fillId="0" borderId="1" xfId="1" applyNumberFormat="1" applyFont="1" applyFill="1" applyBorder="1" applyAlignment="1">
      <alignment horizontal="right" vertical="center"/>
    </xf>
    <xf numFmtId="0" fontId="31" fillId="0" borderId="1" xfId="0" applyFont="1" applyFill="1" applyBorder="1" applyAlignment="1">
      <alignment horizontal="justify" vertical="center"/>
    </xf>
    <xf numFmtId="1" fontId="31" fillId="0" borderId="1" xfId="0" applyNumberFormat="1" applyFont="1" applyFill="1" applyBorder="1" applyAlignment="1">
      <alignment horizontal="right" vertical="center"/>
    </xf>
    <xf numFmtId="9" fontId="31" fillId="0" borderId="1" xfId="0" applyNumberFormat="1" applyFont="1" applyFill="1" applyBorder="1" applyAlignment="1">
      <alignment horizontal="right" vertical="center"/>
    </xf>
    <xf numFmtId="9" fontId="31" fillId="23" borderId="1" xfId="1" applyNumberFormat="1" applyFont="1" applyFill="1" applyBorder="1" applyAlignment="1">
      <alignment horizontal="right" vertical="center" wrapText="1"/>
    </xf>
    <xf numFmtId="1" fontId="31" fillId="0" borderId="1" xfId="1" applyNumberFormat="1" applyFont="1" applyFill="1" applyBorder="1"/>
    <xf numFmtId="9" fontId="31" fillId="0" borderId="1" xfId="0" applyNumberFormat="1" applyFont="1" applyFill="1" applyBorder="1" applyAlignment="1">
      <alignment horizontal="justify" vertical="center" wrapText="1"/>
    </xf>
    <xf numFmtId="10" fontId="31" fillId="0" borderId="1" xfId="1" applyNumberFormat="1" applyFont="1" applyFill="1" applyBorder="1" applyAlignment="1">
      <alignment horizontal="right" vertical="center"/>
    </xf>
    <xf numFmtId="41" fontId="31" fillId="0" borderId="1" xfId="3" applyFont="1" applyFill="1" applyBorder="1" applyAlignment="1">
      <alignment horizontal="right" vertical="center"/>
    </xf>
    <xf numFmtId="0" fontId="36" fillId="0" borderId="1" xfId="0" applyFont="1" applyFill="1" applyBorder="1" applyAlignment="1">
      <alignment horizontal="justify" vertical="center"/>
    </xf>
    <xf numFmtId="9" fontId="31" fillId="25" borderId="1" xfId="1" applyNumberFormat="1" applyFont="1" applyFill="1" applyBorder="1" applyAlignment="1">
      <alignment horizontal="right" vertical="center" wrapText="1"/>
    </xf>
    <xf numFmtId="1" fontId="36" fillId="0" borderId="1" xfId="1" applyNumberFormat="1" applyFont="1" applyFill="1" applyBorder="1" applyAlignment="1">
      <alignment horizontal="right" vertical="center"/>
    </xf>
    <xf numFmtId="9" fontId="31" fillId="0" borderId="1" xfId="3" applyNumberFormat="1" applyFont="1" applyFill="1" applyBorder="1" applyAlignment="1">
      <alignment horizontal="right" vertical="center"/>
    </xf>
    <xf numFmtId="9" fontId="36" fillId="0" borderId="1" xfId="0" applyNumberFormat="1" applyFont="1" applyFill="1" applyBorder="1" applyAlignment="1">
      <alignment horizontal="right" vertical="center"/>
    </xf>
    <xf numFmtId="1" fontId="31" fillId="0" borderId="1" xfId="1" applyNumberFormat="1" applyFont="1" applyFill="1" applyBorder="1" applyAlignment="1">
      <alignment horizontal="right" vertical="center"/>
    </xf>
    <xf numFmtId="9" fontId="31" fillId="24" borderId="1" xfId="1" applyNumberFormat="1" applyFont="1" applyFill="1" applyBorder="1" applyAlignment="1">
      <alignment horizontal="right" vertical="center" wrapText="1"/>
    </xf>
    <xf numFmtId="0" fontId="31" fillId="0" borderId="1" xfId="0" applyNumberFormat="1" applyFont="1" applyFill="1" applyBorder="1" applyAlignment="1">
      <alignment horizontal="right" vertical="center"/>
    </xf>
    <xf numFmtId="41" fontId="36" fillId="0" borderId="1" xfId="3" applyFont="1" applyFill="1" applyBorder="1" applyAlignment="1">
      <alignment horizontal="right" vertical="center"/>
    </xf>
    <xf numFmtId="0" fontId="31" fillId="0" borderId="18" xfId="0" applyFont="1" applyFill="1" applyBorder="1" applyAlignment="1">
      <alignment horizontal="justify" vertical="center" wrapText="1"/>
    </xf>
    <xf numFmtId="0" fontId="31" fillId="0" borderId="18" xfId="0" applyFont="1" applyFill="1" applyBorder="1" applyAlignment="1">
      <alignment horizontal="right" vertical="center"/>
    </xf>
    <xf numFmtId="0" fontId="31" fillId="0" borderId="18" xfId="0" applyFont="1" applyFill="1" applyBorder="1" applyAlignment="1">
      <alignment horizontal="center" vertical="center"/>
    </xf>
    <xf numFmtId="42" fontId="31" fillId="0" borderId="18" xfId="5" applyFont="1" applyFill="1" applyBorder="1" applyAlignment="1">
      <alignment horizontal="right" vertical="center"/>
    </xf>
    <xf numFmtId="9" fontId="31" fillId="0" borderId="18" xfId="1" applyFont="1" applyFill="1" applyBorder="1" applyAlignment="1">
      <alignment horizontal="right" vertical="center"/>
    </xf>
    <xf numFmtId="42" fontId="31" fillId="0" borderId="18" xfId="0" applyNumberFormat="1" applyFont="1" applyFill="1" applyBorder="1" applyAlignment="1">
      <alignment horizontal="right" vertical="center"/>
    </xf>
    <xf numFmtId="0" fontId="31" fillId="0" borderId="18" xfId="0" applyFont="1" applyFill="1" applyBorder="1" applyAlignment="1">
      <alignment horizontal="justify" vertical="center"/>
    </xf>
    <xf numFmtId="0" fontId="31" fillId="0" borderId="18" xfId="0" applyFont="1" applyFill="1" applyBorder="1" applyAlignment="1">
      <alignment vertical="center"/>
    </xf>
    <xf numFmtId="0" fontId="31" fillId="0" borderId="18" xfId="0" applyFont="1" applyFill="1" applyBorder="1"/>
    <xf numFmtId="9" fontId="31" fillId="0" borderId="18" xfId="1" applyNumberFormat="1" applyFont="1" applyFill="1" applyBorder="1" applyAlignment="1">
      <alignment horizontal="right" vertical="center"/>
    </xf>
    <xf numFmtId="9" fontId="31" fillId="23" borderId="18" xfId="1" applyNumberFormat="1" applyFont="1" applyFill="1" applyBorder="1" applyAlignment="1">
      <alignment horizontal="right" vertical="center" wrapText="1"/>
    </xf>
    <xf numFmtId="0" fontId="31" fillId="0" borderId="2" xfId="0" applyFont="1" applyFill="1" applyBorder="1" applyAlignment="1">
      <alignment horizontal="justify" vertical="center" wrapText="1"/>
    </xf>
    <xf numFmtId="9" fontId="31" fillId="21" borderId="1" xfId="1" applyNumberFormat="1" applyFont="1" applyFill="1" applyBorder="1" applyAlignment="1">
      <alignment horizontal="right" vertical="center" wrapText="1"/>
    </xf>
    <xf numFmtId="9" fontId="25" fillId="0" borderId="1" xfId="0" applyNumberFormat="1" applyFont="1" applyFill="1" applyBorder="1" applyAlignment="1">
      <alignment horizontal="right" vertical="center"/>
    </xf>
    <xf numFmtId="0" fontId="36" fillId="0" borderId="1" xfId="0" applyFont="1" applyFill="1" applyBorder="1" applyAlignment="1">
      <alignment horizontal="right" vertical="center"/>
    </xf>
    <xf numFmtId="9" fontId="31" fillId="0" borderId="1" xfId="0" applyNumberFormat="1" applyFont="1" applyFill="1" applyBorder="1" applyAlignment="1">
      <alignment horizontal="right" vertical="center" wrapText="1"/>
    </xf>
    <xf numFmtId="1" fontId="31" fillId="0" borderId="1" xfId="0" applyNumberFormat="1" applyFont="1" applyFill="1" applyBorder="1" applyAlignment="1">
      <alignment horizontal="justify" vertical="center"/>
    </xf>
    <xf numFmtId="9" fontId="31" fillId="0" borderId="1" xfId="1" applyFont="1" applyFill="1" applyBorder="1" applyAlignment="1">
      <alignment vertical="center"/>
    </xf>
    <xf numFmtId="0" fontId="31" fillId="0" borderId="9" xfId="0" applyFont="1" applyFill="1" applyBorder="1" applyAlignment="1">
      <alignment horizontal="right" vertical="center"/>
    </xf>
    <xf numFmtId="0" fontId="31" fillId="0" borderId="29" xfId="0" applyFont="1" applyFill="1" applyBorder="1" applyAlignment="1">
      <alignment horizontal="justify" vertical="center" wrapText="1"/>
    </xf>
    <xf numFmtId="0" fontId="31" fillId="0" borderId="29" xfId="0" applyFont="1" applyFill="1" applyBorder="1" applyAlignment="1">
      <alignment horizontal="right" vertical="center"/>
    </xf>
    <xf numFmtId="0" fontId="31" fillId="0" borderId="29" xfId="0" applyFont="1" applyFill="1" applyBorder="1" applyAlignment="1">
      <alignment horizontal="center" vertical="center"/>
    </xf>
    <xf numFmtId="9" fontId="31" fillId="0" borderId="29" xfId="0" applyNumberFormat="1" applyFont="1" applyFill="1" applyBorder="1" applyAlignment="1">
      <alignment horizontal="right" vertical="center"/>
    </xf>
    <xf numFmtId="42" fontId="31" fillId="0" borderId="29" xfId="5" applyFont="1" applyFill="1" applyBorder="1" applyAlignment="1">
      <alignment horizontal="right" vertical="center"/>
    </xf>
    <xf numFmtId="9" fontId="31" fillId="0" borderId="29" xfId="1" applyFont="1" applyFill="1" applyBorder="1" applyAlignment="1">
      <alignment horizontal="right" vertical="center"/>
    </xf>
    <xf numFmtId="9" fontId="31" fillId="0" borderId="29" xfId="1" applyFont="1" applyFill="1" applyBorder="1" applyAlignment="1">
      <alignment horizontal="justify" vertical="center" wrapText="1"/>
    </xf>
    <xf numFmtId="42" fontId="31" fillId="0" borderId="29" xfId="1" applyNumberFormat="1" applyFont="1" applyFill="1" applyBorder="1" applyAlignment="1">
      <alignment horizontal="right" vertical="center"/>
    </xf>
    <xf numFmtId="0" fontId="31" fillId="0" borderId="29" xfId="0" applyFont="1" applyFill="1" applyBorder="1" applyAlignment="1">
      <alignment horizontal="justify" vertical="center"/>
    </xf>
    <xf numFmtId="0" fontId="31" fillId="0" borderId="29" xfId="0" applyFont="1" applyFill="1" applyBorder="1"/>
    <xf numFmtId="9" fontId="31" fillId="0" borderId="29" xfId="1" applyNumberFormat="1" applyFont="1" applyFill="1" applyBorder="1" applyAlignment="1">
      <alignment horizontal="right" vertical="center"/>
    </xf>
    <xf numFmtId="9" fontId="31" fillId="24" borderId="29" xfId="1" applyNumberFormat="1" applyFont="1" applyFill="1" applyBorder="1" applyAlignment="1">
      <alignment horizontal="right" vertical="center" wrapText="1"/>
    </xf>
    <xf numFmtId="0" fontId="31" fillId="0" borderId="61" xfId="0" applyFont="1" applyFill="1" applyBorder="1" applyAlignment="1">
      <alignment horizontal="justify" vertical="center" wrapText="1"/>
    </xf>
    <xf numFmtId="0" fontId="31" fillId="0" borderId="0" xfId="0" applyFont="1" applyAlignment="1">
      <alignment horizontal="center"/>
    </xf>
    <xf numFmtId="41" fontId="31" fillId="0" borderId="0" xfId="0" applyNumberFormat="1" applyFont="1"/>
    <xf numFmtId="0" fontId="31" fillId="0" borderId="0" xfId="0" applyFont="1" applyFill="1"/>
    <xf numFmtId="0" fontId="33" fillId="0" borderId="1" xfId="0" applyFont="1" applyBorder="1" applyAlignment="1">
      <alignment horizontal="center" vertical="center" wrapText="1"/>
    </xf>
    <xf numFmtId="0" fontId="31" fillId="0" borderId="1" xfId="0" applyFont="1" applyBorder="1"/>
    <xf numFmtId="166" fontId="31" fillId="0" borderId="1" xfId="3" applyNumberFormat="1" applyFont="1" applyBorder="1"/>
    <xf numFmtId="166" fontId="31" fillId="0" borderId="1" xfId="0" applyNumberFormat="1" applyFont="1" applyBorder="1"/>
    <xf numFmtId="170" fontId="31" fillId="0" borderId="1" xfId="0" applyNumberFormat="1" applyFont="1" applyBorder="1"/>
    <xf numFmtId="0" fontId="31" fillId="0" borderId="16" xfId="0" applyFont="1" applyBorder="1" applyAlignment="1">
      <alignment horizontal="center"/>
    </xf>
    <xf numFmtId="0" fontId="31" fillId="0" borderId="8" xfId="0" applyFont="1" applyBorder="1" applyAlignment="1">
      <alignment horizontal="center"/>
    </xf>
    <xf numFmtId="0" fontId="31" fillId="0" borderId="10" xfId="0" applyFont="1" applyBorder="1" applyAlignment="1">
      <alignment horizontal="center"/>
    </xf>
    <xf numFmtId="0" fontId="35" fillId="27" borderId="40" xfId="0" applyFont="1" applyFill="1" applyBorder="1" applyAlignment="1">
      <alignment horizontal="center"/>
    </xf>
    <xf numFmtId="0" fontId="32" fillId="0" borderId="0" xfId="0" applyFont="1"/>
    <xf numFmtId="0" fontId="32" fillId="0" borderId="0" xfId="0" applyFont="1" applyAlignment="1">
      <alignment horizontal="center"/>
    </xf>
    <xf numFmtId="0" fontId="31" fillId="0" borderId="1" xfId="0" applyFont="1" applyBorder="1" applyAlignment="1">
      <alignment horizontal="center" vertical="center"/>
    </xf>
    <xf numFmtId="9" fontId="36" fillId="4" borderId="1" xfId="1" applyFont="1" applyFill="1" applyBorder="1" applyAlignment="1">
      <alignment vertical="center"/>
    </xf>
    <xf numFmtId="0" fontId="31" fillId="4" borderId="1" xfId="0" applyFont="1" applyFill="1" applyBorder="1"/>
    <xf numFmtId="9" fontId="31" fillId="4" borderId="1" xfId="1" applyNumberFormat="1" applyFont="1" applyFill="1" applyBorder="1" applyAlignment="1">
      <alignment horizontal="right" vertical="center"/>
    </xf>
    <xf numFmtId="9" fontId="31" fillId="4" borderId="1" xfId="0" applyNumberFormat="1" applyFont="1" applyFill="1" applyBorder="1" applyAlignment="1">
      <alignment horizontal="right" vertical="center"/>
    </xf>
    <xf numFmtId="0" fontId="31" fillId="4" borderId="1" xfId="0" applyFont="1" applyFill="1" applyBorder="1" applyAlignment="1">
      <alignment horizontal="justify" vertical="center"/>
    </xf>
    <xf numFmtId="42" fontId="31" fillId="4" borderId="1" xfId="5" applyFont="1" applyFill="1" applyBorder="1" applyAlignment="1">
      <alignment horizontal="right" vertical="center"/>
    </xf>
    <xf numFmtId="1" fontId="31" fillId="4" borderId="1" xfId="0" applyNumberFormat="1" applyFont="1" applyFill="1" applyBorder="1" applyAlignment="1">
      <alignment horizontal="right" vertical="center"/>
    </xf>
    <xf numFmtId="42" fontId="31" fillId="4" borderId="1" xfId="0" applyNumberFormat="1" applyFont="1" applyFill="1" applyBorder="1"/>
    <xf numFmtId="9" fontId="36" fillId="4" borderId="1" xfId="0" applyNumberFormat="1" applyFont="1" applyFill="1" applyBorder="1" applyAlignment="1">
      <alignment horizontal="right" vertical="center"/>
    </xf>
    <xf numFmtId="9" fontId="25" fillId="4" borderId="1" xfId="1" applyNumberFormat="1" applyFont="1" applyFill="1" applyBorder="1" applyAlignment="1">
      <alignment horizontal="right" vertical="center"/>
    </xf>
    <xf numFmtId="0" fontId="31" fillId="0" borderId="0" xfId="0" applyFont="1" applyFill="1" applyAlignment="1">
      <alignment horizontal="justify" vertical="center"/>
    </xf>
    <xf numFmtId="3" fontId="43" fillId="26" borderId="49" xfId="0" applyNumberFormat="1" applyFont="1" applyFill="1" applyBorder="1" applyAlignment="1">
      <alignment horizontal="center" vertical="center" wrapText="1"/>
    </xf>
    <xf numFmtId="0" fontId="44" fillId="0" borderId="0" xfId="0" applyFont="1" applyAlignment="1">
      <alignment horizontal="justify" vertical="center" wrapText="1"/>
    </xf>
    <xf numFmtId="9" fontId="43" fillId="26" borderId="39" xfId="1" applyFont="1" applyFill="1" applyBorder="1" applyAlignment="1">
      <alignment horizontal="center" vertical="center" wrapText="1"/>
    </xf>
    <xf numFmtId="9" fontId="43" fillId="26" borderId="40" xfId="1" applyFont="1" applyFill="1" applyBorder="1" applyAlignment="1">
      <alignment horizontal="center" vertical="center" wrapText="1"/>
    </xf>
    <xf numFmtId="0" fontId="44" fillId="0" borderId="56" xfId="0" applyFont="1" applyBorder="1" applyAlignment="1">
      <alignment horizontal="justify" vertical="center" wrapText="1"/>
    </xf>
    <xf numFmtId="9" fontId="45" fillId="19" borderId="16" xfId="1" applyFont="1" applyFill="1" applyBorder="1" applyAlignment="1">
      <alignment horizontal="center" vertical="center"/>
    </xf>
    <xf numFmtId="0" fontId="44" fillId="0" borderId="52" xfId="0" applyFont="1" applyBorder="1" applyAlignment="1">
      <alignment horizontal="justify" vertical="center" wrapText="1"/>
    </xf>
    <xf numFmtId="9" fontId="45" fillId="19" borderId="7" xfId="1" applyFont="1" applyFill="1" applyBorder="1" applyAlignment="1">
      <alignment horizontal="center" vertical="center"/>
    </xf>
    <xf numFmtId="0" fontId="44" fillId="0" borderId="53" xfId="0" applyFont="1" applyBorder="1" applyAlignment="1">
      <alignment horizontal="justify" vertical="center" wrapText="1"/>
    </xf>
    <xf numFmtId="0" fontId="44" fillId="0" borderId="0" xfId="0" applyFont="1"/>
    <xf numFmtId="9" fontId="45" fillId="19" borderId="9" xfId="1" applyFont="1" applyFill="1" applyBorder="1" applyAlignment="1">
      <alignment horizontal="center" vertical="center"/>
    </xf>
    <xf numFmtId="0" fontId="44" fillId="0" borderId="54" xfId="0" applyFont="1" applyBorder="1" applyAlignment="1">
      <alignment horizontal="justify" vertical="center" wrapText="1"/>
    </xf>
    <xf numFmtId="9" fontId="46" fillId="8" borderId="7" xfId="1" applyFont="1" applyFill="1" applyBorder="1" applyAlignment="1">
      <alignment horizontal="center" vertical="center"/>
    </xf>
    <xf numFmtId="9" fontId="45" fillId="8" borderId="7" xfId="1" applyFont="1" applyFill="1" applyBorder="1" applyAlignment="1">
      <alignment horizontal="center" vertical="center"/>
    </xf>
    <xf numFmtId="0" fontId="44" fillId="0" borderId="55" xfId="0" applyFont="1" applyBorder="1" applyAlignment="1">
      <alignment horizontal="justify" vertical="center" wrapText="1"/>
    </xf>
    <xf numFmtId="0" fontId="49" fillId="0" borderId="0" xfId="0" applyFont="1"/>
    <xf numFmtId="0" fontId="49" fillId="0" borderId="0" xfId="0" applyFont="1" applyFill="1" applyBorder="1"/>
    <xf numFmtId="0" fontId="49" fillId="0" borderId="0" xfId="0" applyFont="1" applyFill="1"/>
    <xf numFmtId="0" fontId="49" fillId="0" borderId="0" xfId="0" applyFont="1" applyBorder="1"/>
    <xf numFmtId="0" fontId="52" fillId="0" borderId="16" xfId="0" applyFont="1" applyBorder="1" applyAlignment="1">
      <alignment vertical="center"/>
    </xf>
    <xf numFmtId="0" fontId="52" fillId="0" borderId="8" xfId="0" applyFont="1" applyBorder="1" applyAlignment="1">
      <alignment vertical="center"/>
    </xf>
    <xf numFmtId="9" fontId="49" fillId="0" borderId="0" xfId="0" applyNumberFormat="1" applyFont="1"/>
    <xf numFmtId="9" fontId="49" fillId="0" borderId="0" xfId="0" applyNumberFormat="1" applyFont="1" applyFill="1" applyBorder="1"/>
    <xf numFmtId="9" fontId="49" fillId="0" borderId="0" xfId="1" applyFont="1" applyFill="1" applyBorder="1"/>
    <xf numFmtId="10" fontId="49" fillId="0" borderId="0" xfId="0" applyNumberFormat="1" applyFont="1" applyFill="1" applyBorder="1"/>
    <xf numFmtId="0" fontId="54" fillId="0" borderId="0" xfId="0" applyFont="1" applyBorder="1"/>
    <xf numFmtId="0" fontId="55" fillId="0" borderId="0" xfId="0" applyFont="1" applyBorder="1" applyAlignment="1"/>
    <xf numFmtId="0" fontId="52" fillId="0" borderId="10" xfId="0" applyFont="1" applyBorder="1" applyAlignment="1">
      <alignment vertical="center"/>
    </xf>
    <xf numFmtId="0" fontId="56" fillId="0" borderId="0" xfId="0" applyFont="1" applyBorder="1" applyAlignment="1">
      <alignment vertical="center"/>
    </xf>
    <xf numFmtId="0" fontId="49" fillId="0" borderId="0" xfId="0" applyFont="1" applyFill="1" applyBorder="1" applyAlignment="1">
      <alignment horizontal="centerContinuous" vertical="center"/>
    </xf>
    <xf numFmtId="3" fontId="58" fillId="26" borderId="13" xfId="0" applyNumberFormat="1" applyFont="1" applyFill="1" applyBorder="1" applyAlignment="1">
      <alignment horizontal="center" vertical="center" wrapText="1"/>
    </xf>
    <xf numFmtId="3" fontId="58" fillId="26" borderId="24" xfId="0" applyNumberFormat="1" applyFont="1" applyFill="1" applyBorder="1" applyAlignment="1">
      <alignment horizontal="center" vertical="center" wrapText="1"/>
    </xf>
    <xf numFmtId="3" fontId="54" fillId="0" borderId="0" xfId="0" applyNumberFormat="1" applyFont="1" applyFill="1" applyBorder="1" applyAlignment="1">
      <alignment horizontal="center" vertical="center" wrapText="1"/>
    </xf>
    <xf numFmtId="49" fontId="58" fillId="26" borderId="39" xfId="0" applyNumberFormat="1" applyFont="1" applyFill="1" applyBorder="1" applyAlignment="1">
      <alignment horizontal="center" vertical="center" wrapText="1"/>
    </xf>
    <xf numFmtId="49" fontId="58" fillId="26" borderId="46" xfId="0" applyNumberFormat="1" applyFont="1" applyFill="1" applyBorder="1" applyAlignment="1">
      <alignment horizontal="center" vertical="center" wrapText="1"/>
    </xf>
    <xf numFmtId="49" fontId="59" fillId="26" borderId="40" xfId="0" applyNumberFormat="1" applyFont="1" applyFill="1" applyBorder="1" applyAlignment="1">
      <alignment horizontal="center" vertical="center" wrapText="1"/>
    </xf>
    <xf numFmtId="3" fontId="58" fillId="0" borderId="0" xfId="0" applyNumberFormat="1" applyFont="1" applyFill="1" applyBorder="1" applyAlignment="1">
      <alignment horizontal="center" vertical="center" wrapText="1"/>
    </xf>
    <xf numFmtId="49" fontId="58" fillId="18" borderId="0" xfId="0" applyNumberFormat="1" applyFont="1" applyFill="1" applyBorder="1" applyAlignment="1">
      <alignment horizontal="center" vertical="center" wrapText="1"/>
    </xf>
    <xf numFmtId="0" fontId="49" fillId="0" borderId="0" xfId="0" applyFont="1" applyAlignment="1">
      <alignment horizontal="center" vertical="center" wrapText="1"/>
    </xf>
    <xf numFmtId="49" fontId="58" fillId="18" borderId="36" xfId="0" applyNumberFormat="1" applyFont="1" applyFill="1" applyBorder="1" applyAlignment="1">
      <alignment horizontal="center" vertical="center" wrapText="1"/>
    </xf>
    <xf numFmtId="0" fontId="61" fillId="0" borderId="6" xfId="0" applyFont="1" applyFill="1" applyBorder="1" applyAlignment="1">
      <alignment horizontal="justify" vertical="center" wrapText="1"/>
    </xf>
    <xf numFmtId="0" fontId="49" fillId="0" borderId="0" xfId="0" applyFont="1" applyFill="1" applyBorder="1" applyAlignment="1">
      <alignment horizontal="center"/>
    </xf>
    <xf numFmtId="9" fontId="55" fillId="19" borderId="41" xfId="1" applyFont="1" applyFill="1" applyBorder="1" applyAlignment="1">
      <alignment horizontal="right" vertical="center"/>
    </xf>
    <xf numFmtId="9" fontId="63" fillId="19" borderId="18" xfId="1" applyFont="1" applyFill="1" applyBorder="1" applyAlignment="1">
      <alignment horizontal="right" vertical="center"/>
    </xf>
    <xf numFmtId="0" fontId="49" fillId="0" borderId="43" xfId="0" applyFont="1" applyFill="1" applyBorder="1" applyAlignment="1">
      <alignment horizontal="right"/>
    </xf>
    <xf numFmtId="9" fontId="63" fillId="19" borderId="16" xfId="1" applyFont="1" applyFill="1" applyBorder="1" applyAlignment="1">
      <alignment horizontal="right" vertical="center"/>
    </xf>
    <xf numFmtId="0" fontId="64" fillId="0" borderId="44" xfId="0" applyFont="1" applyBorder="1" applyAlignment="1">
      <alignment horizontal="center" vertical="center" wrapText="1"/>
    </xf>
    <xf numFmtId="9" fontId="65" fillId="19" borderId="24" xfId="1" applyFont="1" applyFill="1" applyBorder="1" applyAlignment="1">
      <alignment horizontal="center" vertical="center"/>
    </xf>
    <xf numFmtId="9" fontId="65" fillId="19" borderId="24" xfId="0" applyNumberFormat="1" applyFont="1" applyFill="1" applyBorder="1" applyAlignment="1">
      <alignment horizontal="center" vertical="center"/>
    </xf>
    <xf numFmtId="9" fontId="65" fillId="19" borderId="0" xfId="0" applyNumberFormat="1" applyFont="1" applyFill="1" applyBorder="1" applyAlignment="1">
      <alignment horizontal="center" vertical="center"/>
    </xf>
    <xf numFmtId="0" fontId="64" fillId="0" borderId="24" xfId="0" applyFont="1" applyBorder="1" applyAlignment="1">
      <alignment horizontal="center" vertical="center" wrapText="1"/>
    </xf>
    <xf numFmtId="9" fontId="55" fillId="19" borderId="7" xfId="1" applyFont="1" applyFill="1" applyBorder="1" applyAlignment="1">
      <alignment horizontal="right" vertical="center"/>
    </xf>
    <xf numFmtId="9" fontId="63" fillId="19" borderId="1" xfId="1" applyFont="1" applyFill="1" applyBorder="1" applyAlignment="1">
      <alignment horizontal="right" vertical="center"/>
    </xf>
    <xf numFmtId="9" fontId="63" fillId="19" borderId="8" xfId="1" applyFont="1" applyFill="1" applyBorder="1" applyAlignment="1">
      <alignment horizontal="right" vertical="center"/>
    </xf>
    <xf numFmtId="0" fontId="49" fillId="0" borderId="1" xfId="0" applyFont="1" applyFill="1" applyBorder="1" applyAlignment="1">
      <alignment horizontal="justify" vertical="center" wrapText="1"/>
    </xf>
    <xf numFmtId="0" fontId="61" fillId="0" borderId="8" xfId="0" applyFont="1" applyBorder="1" applyAlignment="1">
      <alignment horizontal="justify" vertical="center" wrapText="1"/>
    </xf>
    <xf numFmtId="0" fontId="49" fillId="0" borderId="1" xfId="0" applyFont="1" applyBorder="1" applyAlignment="1">
      <alignment horizontal="justify" vertical="center" wrapText="1"/>
    </xf>
    <xf numFmtId="0" fontId="67" fillId="0" borderId="0" xfId="0" applyFont="1" applyFill="1" applyBorder="1" applyAlignment="1">
      <alignment horizontal="center"/>
    </xf>
    <xf numFmtId="1" fontId="55" fillId="19" borderId="7" xfId="1" applyNumberFormat="1" applyFont="1" applyFill="1" applyBorder="1" applyAlignment="1">
      <alignment horizontal="right" vertical="center"/>
    </xf>
    <xf numFmtId="0" fontId="49" fillId="0" borderId="0" xfId="0" applyFont="1" applyFill="1" applyBorder="1" applyAlignment="1">
      <alignment horizontal="right"/>
    </xf>
    <xf numFmtId="0" fontId="49" fillId="0" borderId="4" xfId="0" applyFont="1" applyFill="1" applyBorder="1" applyAlignment="1">
      <alignment horizontal="justify" vertical="center" wrapText="1"/>
    </xf>
    <xf numFmtId="0" fontId="49" fillId="0" borderId="4" xfId="0" applyFont="1" applyBorder="1" applyAlignment="1">
      <alignment horizontal="justify" vertical="center" wrapText="1"/>
    </xf>
    <xf numFmtId="0" fontId="61" fillId="0" borderId="12" xfId="0" applyFont="1" applyBorder="1" applyAlignment="1">
      <alignment horizontal="justify" vertical="center" wrapText="1"/>
    </xf>
    <xf numFmtId="9" fontId="55" fillId="19" borderId="11" xfId="1" applyFont="1" applyFill="1" applyBorder="1" applyAlignment="1">
      <alignment horizontal="right" vertical="center"/>
    </xf>
    <xf numFmtId="9" fontId="63" fillId="19" borderId="4" xfId="1" applyFont="1" applyFill="1" applyBorder="1" applyAlignment="1">
      <alignment horizontal="right" vertical="center"/>
    </xf>
    <xf numFmtId="9" fontId="63" fillId="19" borderId="12" xfId="1" applyFont="1" applyFill="1" applyBorder="1" applyAlignment="1">
      <alignment horizontal="right" vertical="center"/>
    </xf>
    <xf numFmtId="0" fontId="60" fillId="0" borderId="0" xfId="0" applyFont="1" applyFill="1" applyBorder="1" applyAlignment="1">
      <alignment horizontal="center"/>
    </xf>
    <xf numFmtId="1" fontId="65" fillId="27" borderId="39" xfId="0" applyNumberFormat="1" applyFont="1" applyFill="1" applyBorder="1" applyAlignment="1">
      <alignment horizontal="right" vertical="center"/>
    </xf>
    <xf numFmtId="9" fontId="41" fillId="19" borderId="46" xfId="1" applyFont="1" applyFill="1" applyBorder="1" applyAlignment="1">
      <alignment horizontal="right" vertical="center"/>
    </xf>
    <xf numFmtId="0" fontId="60" fillId="0" borderId="42" xfId="0" applyFont="1" applyFill="1" applyBorder="1" applyAlignment="1">
      <alignment horizontal="right"/>
    </xf>
    <xf numFmtId="9" fontId="41" fillId="19" borderId="40" xfId="1" applyFont="1" applyFill="1" applyBorder="1" applyAlignment="1">
      <alignment horizontal="right" vertical="center"/>
    </xf>
    <xf numFmtId="10" fontId="55" fillId="19" borderId="41" xfId="1" applyNumberFormat="1" applyFont="1" applyFill="1" applyBorder="1" applyAlignment="1">
      <alignment horizontal="right" vertical="center"/>
    </xf>
    <xf numFmtId="10" fontId="55" fillId="19" borderId="7" xfId="1" applyNumberFormat="1" applyFont="1" applyFill="1" applyBorder="1" applyAlignment="1">
      <alignment horizontal="right" vertical="center"/>
    </xf>
    <xf numFmtId="0" fontId="64" fillId="0" borderId="44" xfId="0" applyNumberFormat="1" applyFont="1" applyBorder="1" applyAlignment="1">
      <alignment horizontal="center" vertical="center" wrapText="1"/>
    </xf>
    <xf numFmtId="0" fontId="64" fillId="0" borderId="24" xfId="0" applyNumberFormat="1" applyFont="1" applyBorder="1" applyAlignment="1">
      <alignment horizontal="center" vertical="center" wrapText="1"/>
    </xf>
    <xf numFmtId="0" fontId="64" fillId="0" borderId="45" xfId="0" applyNumberFormat="1" applyFont="1" applyBorder="1" applyAlignment="1">
      <alignment horizontal="center" vertical="center" wrapText="1"/>
    </xf>
    <xf numFmtId="0" fontId="64" fillId="0" borderId="25" xfId="0" applyNumberFormat="1" applyFont="1" applyBorder="1" applyAlignment="1">
      <alignment horizontal="center" vertical="center" wrapText="1"/>
    </xf>
    <xf numFmtId="0" fontId="64" fillId="0" borderId="48" xfId="0" applyNumberFormat="1" applyFont="1" applyBorder="1" applyAlignment="1">
      <alignment horizontal="center" vertical="center" wrapText="1"/>
    </xf>
    <xf numFmtId="0" fontId="64" fillId="0" borderId="26" xfId="0" applyNumberFormat="1" applyFont="1" applyBorder="1" applyAlignment="1">
      <alignment horizontal="center" vertical="center" wrapText="1"/>
    </xf>
    <xf numFmtId="9" fontId="65" fillId="19" borderId="25" xfId="0" applyNumberFormat="1" applyFont="1" applyFill="1" applyBorder="1" applyAlignment="1">
      <alignment horizontal="center" vertical="center"/>
    </xf>
    <xf numFmtId="9" fontId="65" fillId="19" borderId="36" xfId="0" applyNumberFormat="1" applyFont="1" applyFill="1" applyBorder="1" applyAlignment="1">
      <alignment horizontal="center" vertical="center"/>
    </xf>
    <xf numFmtId="9" fontId="65" fillId="19" borderId="45" xfId="0" applyNumberFormat="1" applyFont="1" applyFill="1" applyBorder="1" applyAlignment="1">
      <alignment horizontal="center" vertical="center"/>
    </xf>
    <xf numFmtId="0" fontId="61" fillId="0" borderId="8" xfId="0" applyFont="1" applyFill="1" applyBorder="1" applyAlignment="1">
      <alignment horizontal="justify" vertical="center" wrapText="1"/>
    </xf>
    <xf numFmtId="10" fontId="55" fillId="19" borderId="11" xfId="1" applyNumberFormat="1" applyFont="1" applyFill="1" applyBorder="1" applyAlignment="1">
      <alignment horizontal="right" vertical="center"/>
    </xf>
    <xf numFmtId="0" fontId="68" fillId="19" borderId="0" xfId="0" applyFont="1" applyFill="1" applyBorder="1" applyAlignment="1">
      <alignment horizontal="center"/>
    </xf>
    <xf numFmtId="168" fontId="65" fillId="27" borderId="39" xfId="1" applyNumberFormat="1" applyFont="1" applyFill="1" applyBorder="1" applyAlignment="1">
      <alignment horizontal="right" vertical="center"/>
    </xf>
    <xf numFmtId="0" fontId="60" fillId="0" borderId="43" xfId="0" applyFont="1" applyFill="1" applyBorder="1" applyAlignment="1">
      <alignment horizontal="right"/>
    </xf>
    <xf numFmtId="0" fontId="49" fillId="0" borderId="18" xfId="0" applyFont="1" applyFill="1" applyBorder="1" applyAlignment="1">
      <alignment horizontal="justify" vertical="center" wrapText="1"/>
    </xf>
    <xf numFmtId="0" fontId="61" fillId="0" borderId="16" xfId="0" applyFont="1" applyFill="1" applyBorder="1" applyAlignment="1">
      <alignment horizontal="justify" vertical="center" wrapText="1"/>
    </xf>
    <xf numFmtId="168" fontId="68" fillId="19" borderId="44" xfId="1" applyNumberFormat="1" applyFont="1" applyFill="1" applyBorder="1" applyAlignment="1">
      <alignment horizontal="center" vertical="center"/>
    </xf>
    <xf numFmtId="9" fontId="68" fillId="19" borderId="0" xfId="1" applyFont="1" applyFill="1" applyBorder="1" applyAlignment="1">
      <alignment horizontal="center" vertical="center"/>
    </xf>
    <xf numFmtId="168" fontId="68" fillId="20" borderId="37" xfId="1" applyNumberFormat="1" applyFont="1" applyFill="1" applyBorder="1" applyAlignment="1">
      <alignment horizontal="center" vertical="center"/>
    </xf>
    <xf numFmtId="9" fontId="68" fillId="20" borderId="44" xfId="1" applyFont="1" applyFill="1" applyBorder="1" applyAlignment="1">
      <alignment horizontal="center" vertical="center"/>
    </xf>
    <xf numFmtId="168" fontId="68" fillId="20" borderId="0" xfId="1" applyNumberFormat="1" applyFont="1" applyFill="1" applyBorder="1" applyAlignment="1">
      <alignment horizontal="center" vertical="center"/>
    </xf>
    <xf numFmtId="168" fontId="68" fillId="19" borderId="0" xfId="1" applyNumberFormat="1" applyFont="1" applyFill="1" applyBorder="1" applyAlignment="1">
      <alignment horizontal="center" vertical="center"/>
    </xf>
    <xf numFmtId="168" fontId="68" fillId="19" borderId="24" xfId="1" applyNumberFormat="1" applyFont="1" applyFill="1" applyBorder="1" applyAlignment="1">
      <alignment horizontal="center" vertical="center"/>
    </xf>
    <xf numFmtId="0" fontId="60" fillId="0" borderId="0" xfId="0" applyFont="1" applyFill="1" applyBorder="1" applyAlignment="1">
      <alignment horizontal="right"/>
    </xf>
    <xf numFmtId="0" fontId="49" fillId="0" borderId="43" xfId="0" applyFont="1" applyFill="1" applyBorder="1" applyAlignment="1"/>
    <xf numFmtId="0" fontId="49" fillId="0" borderId="0" xfId="0" applyFont="1" applyFill="1" applyBorder="1" applyAlignment="1"/>
    <xf numFmtId="168" fontId="68" fillId="0" borderId="44" xfId="1" applyNumberFormat="1" applyFont="1" applyFill="1" applyBorder="1" applyAlignment="1">
      <alignment horizontal="center" vertical="center"/>
    </xf>
    <xf numFmtId="9" fontId="68" fillId="0" borderId="0" xfId="1" applyFont="1" applyFill="1" applyBorder="1" applyAlignment="1">
      <alignment horizontal="center" vertical="center"/>
    </xf>
    <xf numFmtId="168" fontId="68" fillId="0" borderId="37" xfId="1" applyNumberFormat="1" applyFont="1" applyFill="1" applyBorder="1" applyAlignment="1">
      <alignment horizontal="center" vertical="center"/>
    </xf>
    <xf numFmtId="9" fontId="68" fillId="0" borderId="44" xfId="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68" fillId="0" borderId="24" xfId="1" applyNumberFormat="1" applyFont="1" applyFill="1" applyBorder="1" applyAlignment="1">
      <alignment horizontal="center" vertical="center"/>
    </xf>
    <xf numFmtId="0" fontId="67" fillId="19" borderId="0" xfId="0" applyFont="1" applyFill="1" applyBorder="1" applyAlignment="1">
      <alignment horizontal="center"/>
    </xf>
    <xf numFmtId="168" fontId="68" fillId="27" borderId="15" xfId="1" applyNumberFormat="1" applyFont="1" applyFill="1" applyBorder="1" applyAlignment="1">
      <alignment horizontal="right" vertical="center"/>
    </xf>
    <xf numFmtId="9" fontId="70" fillId="19" borderId="47" xfId="1" applyFont="1" applyFill="1" applyBorder="1" applyAlignment="1">
      <alignment horizontal="right" vertical="center"/>
    </xf>
    <xf numFmtId="0" fontId="68" fillId="0" borderId="0" xfId="0" applyFont="1" applyFill="1" applyBorder="1" applyAlignment="1">
      <alignment horizontal="right"/>
    </xf>
    <xf numFmtId="168" fontId="68" fillId="27" borderId="39" xfId="1" applyNumberFormat="1" applyFont="1" applyFill="1" applyBorder="1" applyAlignment="1">
      <alignment horizontal="right" vertical="center"/>
    </xf>
    <xf numFmtId="9" fontId="70" fillId="19" borderId="46" xfId="1" applyFont="1" applyFill="1" applyBorder="1" applyAlignment="1">
      <alignment horizontal="right" vertical="center"/>
    </xf>
    <xf numFmtId="9" fontId="70" fillId="19" borderId="40" xfId="1" applyFont="1" applyFill="1" applyBorder="1" applyAlignment="1">
      <alignment horizontal="right" vertical="center"/>
    </xf>
    <xf numFmtId="9" fontId="61" fillId="0" borderId="8" xfId="0" applyNumberFormat="1" applyFont="1" applyFill="1" applyBorder="1" applyAlignment="1">
      <alignment horizontal="justify" vertical="center" wrapText="1"/>
    </xf>
    <xf numFmtId="173" fontId="55" fillId="19" borderId="7" xfId="1" applyNumberFormat="1" applyFont="1" applyFill="1" applyBorder="1" applyAlignment="1">
      <alignment horizontal="right" vertical="center"/>
    </xf>
    <xf numFmtId="0" fontId="64" fillId="0" borderId="45" xfId="0" applyFont="1" applyBorder="1" applyAlignment="1">
      <alignment horizontal="center" vertical="center" wrapText="1"/>
    </xf>
    <xf numFmtId="1" fontId="65" fillId="19" borderId="25" xfId="1" applyNumberFormat="1" applyFont="1" applyFill="1" applyBorder="1" applyAlignment="1">
      <alignment horizontal="center" vertical="center"/>
    </xf>
    <xf numFmtId="1" fontId="65" fillId="19" borderId="36" xfId="1" applyNumberFormat="1" applyFont="1" applyFill="1" applyBorder="1" applyAlignment="1">
      <alignment horizontal="center" vertical="center"/>
    </xf>
    <xf numFmtId="0" fontId="64" fillId="0" borderId="25" xfId="0" applyFont="1" applyBorder="1" applyAlignment="1">
      <alignment horizontal="center" vertical="center" wrapText="1"/>
    </xf>
    <xf numFmtId="9" fontId="55" fillId="19" borderId="7" xfId="1" applyNumberFormat="1" applyFont="1" applyFill="1" applyBorder="1" applyAlignment="1">
      <alignment horizontal="right" vertical="center"/>
    </xf>
    <xf numFmtId="9" fontId="42" fillId="19" borderId="1" xfId="1" applyFont="1" applyFill="1" applyBorder="1" applyAlignment="1">
      <alignment horizontal="right" vertical="center"/>
    </xf>
    <xf numFmtId="1" fontId="55" fillId="19" borderId="11" xfId="1" applyNumberFormat="1" applyFont="1" applyFill="1" applyBorder="1" applyAlignment="1">
      <alignment horizontal="right" vertical="center"/>
    </xf>
    <xf numFmtId="1" fontId="55" fillId="19" borderId="41" xfId="1" applyNumberFormat="1" applyFont="1" applyFill="1" applyBorder="1" applyAlignment="1">
      <alignment horizontal="right" vertical="center"/>
    </xf>
    <xf numFmtId="9" fontId="65" fillId="19" borderId="7" xfId="1" applyFont="1" applyFill="1" applyBorder="1" applyAlignment="1">
      <alignment horizontal="right" vertical="center"/>
    </xf>
    <xf numFmtId="9" fontId="41" fillId="19" borderId="1" xfId="1" applyFont="1" applyFill="1" applyBorder="1" applyAlignment="1">
      <alignment horizontal="right" vertical="center"/>
    </xf>
    <xf numFmtId="9" fontId="41" fillId="19" borderId="8" xfId="1" applyFont="1" applyFill="1" applyBorder="1" applyAlignment="1">
      <alignment horizontal="right" vertical="center"/>
    </xf>
    <xf numFmtId="0" fontId="64" fillId="0" borderId="0" xfId="0" applyNumberFormat="1" applyFont="1" applyBorder="1" applyAlignment="1">
      <alignment horizontal="center" vertical="center" wrapText="1"/>
    </xf>
    <xf numFmtId="0" fontId="55" fillId="19" borderId="7" xfId="1" applyNumberFormat="1" applyFont="1" applyFill="1" applyBorder="1" applyAlignment="1">
      <alignment horizontal="right" vertical="center"/>
    </xf>
    <xf numFmtId="0" fontId="61" fillId="0" borderId="12" xfId="0" applyFont="1" applyFill="1" applyBorder="1" applyAlignment="1">
      <alignment horizontal="justify" vertical="center" wrapText="1"/>
    </xf>
    <xf numFmtId="0" fontId="64" fillId="0" borderId="0" xfId="0" applyNumberFormat="1" applyFont="1" applyFill="1" applyBorder="1" applyAlignment="1">
      <alignment horizontal="center" vertical="center" wrapText="1"/>
    </xf>
    <xf numFmtId="9" fontId="65" fillId="0" borderId="36" xfId="0" applyNumberFormat="1" applyFont="1" applyFill="1" applyBorder="1" applyAlignment="1">
      <alignment horizontal="center" vertical="center"/>
    </xf>
    <xf numFmtId="9" fontId="65" fillId="0" borderId="45" xfId="0" applyNumberFormat="1" applyFont="1" applyFill="1" applyBorder="1" applyAlignment="1">
      <alignment horizontal="center" vertical="center"/>
    </xf>
    <xf numFmtId="9" fontId="65" fillId="0" borderId="0" xfId="0" applyNumberFormat="1" applyFont="1" applyFill="1" applyBorder="1" applyAlignment="1">
      <alignment horizontal="center" vertical="center"/>
    </xf>
    <xf numFmtId="0" fontId="61" fillId="0" borderId="10" xfId="0" applyFont="1" applyFill="1" applyBorder="1" applyAlignment="1">
      <alignment horizontal="justify" vertical="center" wrapText="1"/>
    </xf>
    <xf numFmtId="0" fontId="60" fillId="0" borderId="0" xfId="0" applyFont="1" applyFill="1" applyAlignment="1">
      <alignment horizontal="right"/>
    </xf>
    <xf numFmtId="0" fontId="61" fillId="0" borderId="16" xfId="0" applyFont="1" applyBorder="1" applyAlignment="1">
      <alignment horizontal="justify" vertical="center" wrapText="1"/>
    </xf>
    <xf numFmtId="168" fontId="68" fillId="20" borderId="39" xfId="1" applyNumberFormat="1" applyFont="1" applyFill="1" applyBorder="1" applyAlignment="1">
      <alignment horizontal="center" vertical="center"/>
    </xf>
    <xf numFmtId="9" fontId="68" fillId="20" borderId="40" xfId="1" applyFont="1" applyFill="1" applyBorder="1" applyAlignment="1">
      <alignment horizontal="center" vertical="center"/>
    </xf>
    <xf numFmtId="168" fontId="68" fillId="20" borderId="34" xfId="1" applyNumberFormat="1" applyFont="1" applyFill="1" applyBorder="1" applyAlignment="1">
      <alignment horizontal="center" vertical="center"/>
    </xf>
    <xf numFmtId="0" fontId="49" fillId="0" borderId="18" xfId="0" applyFont="1" applyBorder="1" applyAlignment="1">
      <alignment horizontal="justify" vertical="center" wrapText="1"/>
    </xf>
    <xf numFmtId="0" fontId="64" fillId="0" borderId="48" xfId="0" applyFont="1" applyBorder="1" applyAlignment="1">
      <alignment horizontal="center" vertical="center" wrapText="1"/>
    </xf>
    <xf numFmtId="0" fontId="64" fillId="0" borderId="26" xfId="0" applyFont="1" applyBorder="1" applyAlignment="1">
      <alignment horizontal="center" vertical="center" wrapText="1"/>
    </xf>
    <xf numFmtId="0" fontId="64" fillId="0" borderId="0" xfId="0" applyFont="1" applyBorder="1" applyAlignment="1">
      <alignment horizontal="center" vertical="center" wrapText="1"/>
    </xf>
    <xf numFmtId="9" fontId="65" fillId="19" borderId="38" xfId="0" applyNumberFormat="1" applyFont="1" applyFill="1" applyBorder="1" applyAlignment="1">
      <alignment horizontal="center" vertical="center"/>
    </xf>
    <xf numFmtId="9" fontId="65" fillId="19" borderId="48" xfId="0" applyNumberFormat="1" applyFont="1" applyFill="1" applyBorder="1" applyAlignment="1">
      <alignment horizontal="center" vertical="center"/>
    </xf>
    <xf numFmtId="0" fontId="61" fillId="0" borderId="18" xfId="0" applyFont="1" applyFill="1" applyBorder="1" applyAlignment="1">
      <alignment horizontal="justify" vertical="center" wrapText="1"/>
    </xf>
    <xf numFmtId="0" fontId="61" fillId="0" borderId="1" xfId="0" applyFont="1" applyFill="1" applyBorder="1" applyAlignment="1">
      <alignment horizontal="justify" vertical="center" wrapText="1"/>
    </xf>
    <xf numFmtId="0" fontId="61" fillId="0" borderId="4" xfId="0" applyFont="1" applyFill="1" applyBorder="1" applyAlignment="1">
      <alignment horizontal="justify" vertical="center" wrapText="1"/>
    </xf>
    <xf numFmtId="0" fontId="49" fillId="0" borderId="4" xfId="0" applyFont="1" applyFill="1" applyBorder="1" applyAlignment="1">
      <alignment horizontal="center" vertical="center" wrapText="1"/>
    </xf>
    <xf numFmtId="9" fontId="70" fillId="19" borderId="63" xfId="1" applyFont="1" applyFill="1" applyBorder="1" applyAlignment="1">
      <alignment horizontal="right" vertical="center"/>
    </xf>
    <xf numFmtId="168" fontId="68" fillId="27" borderId="41" xfId="1" applyNumberFormat="1" applyFont="1" applyFill="1" applyBorder="1" applyAlignment="1">
      <alignment horizontal="right" vertical="center"/>
    </xf>
    <xf numFmtId="9" fontId="70" fillId="19" borderId="18" xfId="1" applyFont="1" applyFill="1" applyBorder="1" applyAlignment="1">
      <alignment horizontal="right" vertical="center"/>
    </xf>
    <xf numFmtId="9" fontId="70" fillId="19" borderId="16" xfId="1" applyFont="1" applyFill="1" applyBorder="1" applyAlignment="1">
      <alignment horizontal="right" vertical="center"/>
    </xf>
    <xf numFmtId="0" fontId="68" fillId="20" borderId="40" xfId="1" applyNumberFormat="1" applyFont="1" applyFill="1" applyBorder="1" applyAlignment="1">
      <alignment horizontal="center" vertical="center"/>
    </xf>
    <xf numFmtId="9" fontId="65" fillId="19" borderId="37" xfId="0" applyNumberFormat="1" applyFont="1" applyFill="1" applyBorder="1" applyAlignment="1">
      <alignment horizontal="center" vertical="center"/>
    </xf>
    <xf numFmtId="0" fontId="72" fillId="0" borderId="0" xfId="0" applyFont="1" applyBorder="1" applyAlignment="1">
      <alignment horizontal="left"/>
    </xf>
    <xf numFmtId="0" fontId="73" fillId="19" borderId="0" xfId="0" applyFont="1" applyFill="1"/>
    <xf numFmtId="0" fontId="47" fillId="19" borderId="0" xfId="0" applyFont="1" applyFill="1"/>
    <xf numFmtId="0" fontId="74" fillId="0" borderId="0" xfId="0" applyFont="1" applyBorder="1" applyAlignment="1">
      <alignment horizontal="left"/>
    </xf>
    <xf numFmtId="9" fontId="63" fillId="19" borderId="64" xfId="1" applyFont="1" applyFill="1" applyBorder="1" applyAlignment="1">
      <alignment horizontal="right" vertical="center"/>
    </xf>
    <xf numFmtId="168" fontId="75" fillId="27" borderId="39" xfId="1" applyNumberFormat="1" applyFont="1" applyFill="1" applyBorder="1" applyAlignment="1">
      <alignment horizontal="right" vertical="center"/>
    </xf>
    <xf numFmtId="9" fontId="76" fillId="19" borderId="46" xfId="1" applyNumberFormat="1" applyFont="1" applyFill="1" applyBorder="1" applyAlignment="1">
      <alignment horizontal="right" vertical="center"/>
    </xf>
    <xf numFmtId="9" fontId="76" fillId="19" borderId="40" xfId="1" applyFont="1" applyFill="1" applyBorder="1" applyAlignment="1">
      <alignment horizontal="right" vertical="center"/>
    </xf>
    <xf numFmtId="9" fontId="41" fillId="19" borderId="40" xfId="1" applyNumberFormat="1" applyFont="1" applyFill="1" applyBorder="1" applyAlignment="1">
      <alignment horizontal="right" vertical="center"/>
    </xf>
    <xf numFmtId="0" fontId="44" fillId="0" borderId="26" xfId="0" applyFont="1" applyBorder="1" applyAlignment="1">
      <alignment horizontal="justify" vertical="center" wrapText="1"/>
    </xf>
    <xf numFmtId="9" fontId="43" fillId="26" borderId="35" xfId="1" applyFont="1" applyFill="1" applyBorder="1" applyAlignment="1">
      <alignment horizontal="center" vertical="center" wrapText="1"/>
    </xf>
    <xf numFmtId="9" fontId="43" fillId="26" borderId="49" xfId="1" applyFont="1" applyFill="1" applyBorder="1" applyAlignment="1">
      <alignment horizontal="center" vertical="center" wrapText="1"/>
    </xf>
    <xf numFmtId="9" fontId="45" fillId="19" borderId="54" xfId="1" applyFont="1" applyFill="1" applyBorder="1" applyAlignment="1">
      <alignment horizontal="center" vertical="center"/>
    </xf>
    <xf numFmtId="9" fontId="45" fillId="19" borderId="52" xfId="1" applyFont="1" applyFill="1" applyBorder="1" applyAlignment="1">
      <alignment horizontal="center" vertical="center"/>
    </xf>
    <xf numFmtId="9" fontId="45" fillId="19" borderId="53" xfId="1" applyFont="1" applyFill="1" applyBorder="1" applyAlignment="1">
      <alignment horizontal="center" vertical="center"/>
    </xf>
    <xf numFmtId="9" fontId="45" fillId="19" borderId="26" xfId="1" applyFont="1" applyFill="1" applyBorder="1" applyAlignment="1">
      <alignment horizontal="center" vertical="center"/>
    </xf>
    <xf numFmtId="9" fontId="5" fillId="19" borderId="56" xfId="1" applyFont="1" applyFill="1" applyBorder="1" applyAlignment="1">
      <alignment horizontal="right" vertical="center"/>
    </xf>
    <xf numFmtId="9" fontId="5" fillId="19" borderId="52" xfId="1" applyFont="1" applyFill="1" applyBorder="1" applyAlignment="1">
      <alignment horizontal="right" vertical="center"/>
    </xf>
    <xf numFmtId="9" fontId="5" fillId="19" borderId="53" xfId="1" applyFont="1" applyFill="1" applyBorder="1" applyAlignment="1">
      <alignment horizontal="right" vertical="center"/>
    </xf>
    <xf numFmtId="9" fontId="28" fillId="19" borderId="39" xfId="1" applyFont="1" applyFill="1" applyBorder="1" applyAlignment="1">
      <alignment horizontal="right" vertical="center"/>
    </xf>
    <xf numFmtId="9" fontId="28" fillId="19" borderId="40" xfId="1" applyFont="1" applyFill="1" applyBorder="1" applyAlignment="1">
      <alignment horizontal="right" vertical="center"/>
    </xf>
    <xf numFmtId="9" fontId="45" fillId="19" borderId="39" xfId="1" applyFont="1" applyFill="1" applyBorder="1" applyAlignment="1">
      <alignment horizontal="center" vertical="center"/>
    </xf>
    <xf numFmtId="10" fontId="63" fillId="19" borderId="16" xfId="1" applyNumberFormat="1" applyFont="1" applyFill="1" applyBorder="1" applyAlignment="1">
      <alignment horizontal="right" vertical="center"/>
    </xf>
    <xf numFmtId="9" fontId="63" fillId="19" borderId="16" xfId="1" applyNumberFormat="1" applyFont="1" applyFill="1" applyBorder="1" applyAlignment="1">
      <alignment horizontal="right" vertical="center"/>
    </xf>
    <xf numFmtId="9" fontId="65" fillId="19" borderId="36" xfId="0" applyNumberFormat="1" applyFont="1" applyFill="1" applyBorder="1" applyAlignment="1">
      <alignment horizontal="center" vertical="center"/>
    </xf>
    <xf numFmtId="0" fontId="49" fillId="0" borderId="18" xfId="0" applyFont="1" applyFill="1" applyBorder="1" applyAlignment="1">
      <alignment horizontal="justify" vertical="center" wrapText="1"/>
    </xf>
    <xf numFmtId="0" fontId="49" fillId="0" borderId="1" xfId="0" applyFont="1" applyFill="1" applyBorder="1" applyAlignment="1">
      <alignment horizontal="justify" vertical="center" wrapText="1"/>
    </xf>
    <xf numFmtId="0" fontId="49" fillId="0" borderId="4" xfId="0" applyFont="1" applyFill="1" applyBorder="1" applyAlignment="1">
      <alignment horizontal="justify" vertical="center" wrapText="1"/>
    </xf>
    <xf numFmtId="9" fontId="65" fillId="19" borderId="38" xfId="0" applyNumberFormat="1" applyFont="1" applyFill="1" applyBorder="1" applyAlignment="1">
      <alignment horizontal="center" vertical="center"/>
    </xf>
    <xf numFmtId="0" fontId="49" fillId="0" borderId="4" xfId="0" applyFont="1" applyFill="1" applyBorder="1" applyAlignment="1">
      <alignment horizontal="justify" vertical="center" wrapText="1"/>
    </xf>
    <xf numFmtId="9" fontId="65" fillId="19" borderId="36" xfId="0" applyNumberFormat="1" applyFont="1" applyFill="1" applyBorder="1" applyAlignment="1">
      <alignment horizontal="center" vertical="center"/>
    </xf>
    <xf numFmtId="9" fontId="63" fillId="19" borderId="16" xfId="1" applyFont="1" applyFill="1" applyBorder="1" applyAlignment="1">
      <alignment horizontal="right" vertical="center"/>
    </xf>
    <xf numFmtId="9" fontId="45" fillId="19" borderId="56" xfId="1" applyNumberFormat="1" applyFont="1" applyFill="1" applyBorder="1" applyAlignment="1">
      <alignment horizontal="center" vertical="center"/>
    </xf>
    <xf numFmtId="0" fontId="9" fillId="0" borderId="0" xfId="0" applyFont="1" applyFill="1"/>
    <xf numFmtId="0" fontId="9" fillId="4" borderId="0" xfId="0" applyFont="1" applyFill="1"/>
    <xf numFmtId="9" fontId="45" fillId="19" borderId="56" xfId="1" applyFont="1" applyFill="1" applyBorder="1" applyAlignment="1">
      <alignment horizontal="center" vertical="center"/>
    </xf>
    <xf numFmtId="0" fontId="51" fillId="0" borderId="41" xfId="0" applyFont="1" applyBorder="1" applyAlignment="1">
      <alignment horizontal="center" vertical="center"/>
    </xf>
    <xf numFmtId="0" fontId="53" fillId="17" borderId="7" xfId="0" applyFont="1" applyFill="1" applyBorder="1" applyAlignment="1">
      <alignment horizontal="center" vertical="center" wrapText="1" readingOrder="1"/>
    </xf>
    <xf numFmtId="0" fontId="53" fillId="8" borderId="7" xfId="0" applyFont="1" applyFill="1" applyBorder="1" applyAlignment="1">
      <alignment horizontal="center" vertical="center" wrapText="1" readingOrder="1"/>
    </xf>
    <xf numFmtId="0" fontId="53" fillId="9" borderId="7" xfId="0" applyFont="1" applyFill="1" applyBorder="1" applyAlignment="1">
      <alignment horizontal="center" vertical="center" wrapText="1" readingOrder="1"/>
    </xf>
    <xf numFmtId="9" fontId="53" fillId="10" borderId="7" xfId="0" applyNumberFormat="1" applyFont="1" applyFill="1" applyBorder="1" applyAlignment="1">
      <alignment horizontal="center" vertical="center" wrapText="1" readingOrder="1"/>
    </xf>
    <xf numFmtId="0" fontId="53" fillId="16" borderId="9" xfId="0" applyFont="1" applyFill="1" applyBorder="1" applyAlignment="1">
      <alignment horizontal="center" vertical="center" wrapText="1" readingOrder="1"/>
    </xf>
    <xf numFmtId="9" fontId="53" fillId="16" borderId="9" xfId="0" applyNumberFormat="1" applyFont="1" applyFill="1" applyBorder="1" applyAlignment="1">
      <alignment horizontal="center" vertical="center" wrapText="1" readingOrder="1"/>
    </xf>
    <xf numFmtId="9" fontId="45" fillId="19" borderId="54" xfId="1" applyNumberFormat="1" applyFont="1" applyFill="1" applyBorder="1" applyAlignment="1">
      <alignment horizontal="center" vertical="center"/>
    </xf>
    <xf numFmtId="9" fontId="43" fillId="26" borderId="13" xfId="1" applyFont="1" applyFill="1" applyBorder="1" applyAlignment="1">
      <alignment horizontal="center" vertical="center" wrapText="1"/>
    </xf>
    <xf numFmtId="9" fontId="43" fillId="26" borderId="32" xfId="1" applyFont="1" applyFill="1" applyBorder="1" applyAlignment="1">
      <alignment horizontal="center" vertical="center" wrapText="1"/>
    </xf>
    <xf numFmtId="9" fontId="45" fillId="19" borderId="5" xfId="1" applyFont="1" applyFill="1" applyBorder="1" applyAlignment="1">
      <alignment horizontal="center" vertical="center"/>
    </xf>
    <xf numFmtId="9" fontId="45" fillId="19" borderId="6" xfId="1" applyFont="1" applyFill="1" applyBorder="1" applyAlignment="1">
      <alignment horizontal="center" vertical="center"/>
    </xf>
    <xf numFmtId="9" fontId="45" fillId="19" borderId="8" xfId="1" applyFont="1" applyFill="1" applyBorder="1" applyAlignment="1">
      <alignment horizontal="center" vertical="center"/>
    </xf>
    <xf numFmtId="9" fontId="45" fillId="19" borderId="10" xfId="1" applyFont="1" applyFill="1" applyBorder="1" applyAlignment="1">
      <alignment horizontal="center" vertical="center"/>
    </xf>
    <xf numFmtId="9" fontId="45" fillId="8" borderId="5" xfId="1" applyFont="1" applyFill="1" applyBorder="1" applyAlignment="1">
      <alignment horizontal="center" vertical="center"/>
    </xf>
    <xf numFmtId="9" fontId="45" fillId="8" borderId="9" xfId="1" applyFont="1" applyFill="1" applyBorder="1" applyAlignment="1">
      <alignment horizontal="center" vertical="center"/>
    </xf>
    <xf numFmtId="9" fontId="45" fillId="19" borderId="63" xfId="1" applyFont="1" applyFill="1" applyBorder="1" applyAlignment="1">
      <alignment horizontal="center" vertical="center"/>
    </xf>
    <xf numFmtId="0" fontId="44" fillId="0" borderId="62" xfId="0" applyFont="1" applyBorder="1"/>
    <xf numFmtId="0" fontId="44" fillId="0" borderId="0" xfId="0" applyFont="1" applyBorder="1" applyAlignment="1">
      <alignment horizontal="justify" vertical="center" wrapText="1"/>
    </xf>
    <xf numFmtId="0" fontId="44" fillId="0" borderId="66" xfId="0" applyFont="1" applyBorder="1" applyAlignment="1">
      <alignment horizontal="justify" vertical="center" wrapText="1"/>
    </xf>
    <xf numFmtId="9" fontId="45" fillId="19" borderId="57" xfId="1" applyFont="1" applyFill="1" applyBorder="1" applyAlignment="1">
      <alignment horizontal="center" vertical="center"/>
    </xf>
    <xf numFmtId="0" fontId="34" fillId="0" borderId="0" xfId="0" applyFont="1" applyAlignment="1">
      <alignment horizontal="left"/>
    </xf>
    <xf numFmtId="0" fontId="48" fillId="0" borderId="0" xfId="0" applyFont="1" applyAlignment="1">
      <alignment horizontal="center" vertical="center"/>
    </xf>
    <xf numFmtId="0" fontId="7" fillId="3" borderId="29" xfId="0" applyFont="1" applyFill="1" applyBorder="1" applyAlignment="1">
      <alignment vertical="center"/>
    </xf>
    <xf numFmtId="0" fontId="7" fillId="3" borderId="10" xfId="0" applyFont="1" applyFill="1" applyBorder="1" applyAlignment="1">
      <alignment horizontal="center" vertical="center"/>
    </xf>
    <xf numFmtId="0" fontId="77" fillId="0" borderId="0" xfId="0" applyFont="1"/>
    <xf numFmtId="0" fontId="7" fillId="0" borderId="29"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0" xfId="0" applyFont="1" applyFill="1" applyBorder="1" applyAlignment="1">
      <alignment vertical="center" wrapText="1"/>
    </xf>
    <xf numFmtId="0" fontId="78" fillId="0" borderId="29" xfId="0" applyFont="1" applyBorder="1" applyAlignment="1">
      <alignment horizontal="center"/>
    </xf>
    <xf numFmtId="0" fontId="7" fillId="0" borderId="0" xfId="0" applyFont="1" applyFill="1" applyBorder="1" applyAlignment="1">
      <alignment horizontal="center" vertical="center" wrapText="1"/>
    </xf>
    <xf numFmtId="0" fontId="7" fillId="0" borderId="67" xfId="0" applyFont="1" applyBorder="1" applyAlignment="1">
      <alignment horizontal="center" vertical="center" wrapText="1"/>
    </xf>
    <xf numFmtId="0" fontId="7" fillId="0" borderId="43" xfId="0" applyFont="1" applyBorder="1" applyAlignment="1">
      <alignment horizontal="center" vertical="center" wrapText="1"/>
    </xf>
    <xf numFmtId="0" fontId="82" fillId="0" borderId="68" xfId="0" applyFont="1" applyBorder="1" applyAlignment="1">
      <alignment horizontal="center" vertical="center" wrapText="1"/>
    </xf>
    <xf numFmtId="0" fontId="82" fillId="0" borderId="29" xfId="0" applyFont="1" applyBorder="1" applyAlignment="1">
      <alignment horizontal="center" vertical="center" wrapText="1"/>
    </xf>
    <xf numFmtId="0" fontId="52" fillId="0" borderId="0" xfId="0" applyFont="1"/>
    <xf numFmtId="0" fontId="7" fillId="0" borderId="1" xfId="0" applyFont="1" applyBorder="1" applyAlignment="1">
      <alignment horizontal="center"/>
    </xf>
    <xf numFmtId="0" fontId="52" fillId="0" borderId="1" xfId="0" applyFont="1" applyBorder="1" applyAlignment="1">
      <alignment horizontal="justify" vertical="center"/>
    </xf>
    <xf numFmtId="14" fontId="52" fillId="0" borderId="1" xfId="0" applyNumberFormat="1" applyFont="1" applyBorder="1" applyAlignment="1">
      <alignment horizontal="justify" vertical="center"/>
    </xf>
    <xf numFmtId="0" fontId="52" fillId="0" borderId="1" xfId="0" applyFont="1" applyBorder="1" applyAlignment="1">
      <alignment horizontal="justify" vertical="center" wrapText="1"/>
    </xf>
    <xf numFmtId="0" fontId="52" fillId="0" borderId="1" xfId="0" applyFont="1" applyBorder="1" applyAlignment="1">
      <alignment horizontal="center" vertical="center"/>
    </xf>
    <xf numFmtId="0" fontId="83" fillId="0" borderId="0" xfId="0" applyFont="1"/>
    <xf numFmtId="0" fontId="52" fillId="0" borderId="70" xfId="0" applyFont="1" applyFill="1" applyBorder="1" applyAlignment="1">
      <alignment horizontal="center" wrapText="1"/>
    </xf>
    <xf numFmtId="0" fontId="52" fillId="0" borderId="42" xfId="0" applyFont="1" applyFill="1" applyBorder="1" applyAlignment="1">
      <alignment horizontal="center" wrapText="1"/>
    </xf>
    <xf numFmtId="0" fontId="52" fillId="0" borderId="73" xfId="0" applyFont="1" applyFill="1" applyBorder="1" applyAlignment="1">
      <alignment horizontal="center" wrapText="1"/>
    </xf>
    <xf numFmtId="0" fontId="0" fillId="0" borderId="1" xfId="0" applyBorder="1" applyAlignment="1">
      <alignment wrapText="1"/>
    </xf>
    <xf numFmtId="0" fontId="52" fillId="0" borderId="0" xfId="0" applyFont="1" applyAlignment="1">
      <alignment horizontal="center"/>
    </xf>
    <xf numFmtId="41" fontId="52" fillId="0" borderId="0" xfId="0" applyNumberFormat="1" applyFont="1"/>
    <xf numFmtId="0" fontId="84" fillId="26" borderId="13" xfId="0" applyFont="1" applyFill="1" applyBorder="1" applyAlignment="1">
      <alignment horizontal="center" vertical="center" wrapText="1"/>
    </xf>
    <xf numFmtId="0" fontId="84" fillId="26" borderId="30" xfId="0" applyFont="1" applyFill="1" applyBorder="1" applyAlignment="1">
      <alignment horizontal="center" vertical="center" wrapText="1"/>
    </xf>
    <xf numFmtId="0" fontId="84" fillId="26" borderId="31" xfId="0" applyFont="1" applyFill="1" applyBorder="1" applyAlignment="1">
      <alignment horizontal="center" vertical="center" wrapText="1"/>
    </xf>
    <xf numFmtId="0" fontId="84" fillId="26" borderId="32" xfId="0" applyFont="1" applyFill="1" applyBorder="1" applyAlignment="1">
      <alignment horizontal="center" vertical="center" wrapText="1"/>
    </xf>
    <xf numFmtId="0" fontId="84" fillId="27" borderId="30" xfId="0" applyFont="1" applyFill="1" applyBorder="1" applyAlignment="1">
      <alignment horizontal="center" vertical="center" wrapText="1"/>
    </xf>
    <xf numFmtId="0" fontId="84" fillId="8" borderId="30" xfId="0" applyFont="1" applyFill="1" applyBorder="1" applyAlignment="1">
      <alignment horizontal="center" vertical="center" wrapText="1"/>
    </xf>
    <xf numFmtId="0" fontId="52" fillId="0" borderId="5" xfId="0" applyFont="1" applyFill="1" applyBorder="1" applyAlignment="1">
      <alignment horizontal="right" vertical="center"/>
    </xf>
    <xf numFmtId="0" fontId="52" fillId="0" borderId="28" xfId="0" applyFont="1" applyFill="1" applyBorder="1" applyAlignment="1">
      <alignment horizontal="justify" vertical="center" wrapText="1"/>
    </xf>
    <xf numFmtId="0" fontId="52" fillId="0" borderId="1" xfId="0" applyFont="1" applyFill="1" applyBorder="1" applyAlignment="1">
      <alignment horizontal="justify" vertical="center" wrapText="1"/>
    </xf>
    <xf numFmtId="0" fontId="52" fillId="0" borderId="28" xfId="0" applyFont="1" applyFill="1" applyBorder="1" applyAlignment="1">
      <alignment horizontal="right" vertical="center"/>
    </xf>
    <xf numFmtId="0" fontId="52" fillId="0" borderId="28" xfId="0" applyFont="1" applyFill="1" applyBorder="1" applyAlignment="1">
      <alignment horizontal="center" vertical="center"/>
    </xf>
    <xf numFmtId="42" fontId="52" fillId="0" borderId="28" xfId="5" applyFont="1" applyFill="1" applyBorder="1" applyAlignment="1">
      <alignment horizontal="right" vertical="center"/>
    </xf>
    <xf numFmtId="9" fontId="52" fillId="0" borderId="28" xfId="1" applyFont="1" applyFill="1" applyBorder="1" applyAlignment="1">
      <alignment horizontal="right" vertical="center"/>
    </xf>
    <xf numFmtId="42" fontId="52" fillId="0" borderId="28" xfId="0" applyNumberFormat="1" applyFont="1" applyFill="1" applyBorder="1" applyAlignment="1">
      <alignment horizontal="right" vertical="center"/>
    </xf>
    <xf numFmtId="0" fontId="52" fillId="0" borderId="28" xfId="0" applyFont="1" applyFill="1" applyBorder="1" applyAlignment="1">
      <alignment horizontal="justify" vertical="center"/>
    </xf>
    <xf numFmtId="0" fontId="52" fillId="0" borderId="28" xfId="0" applyFont="1" applyFill="1" applyBorder="1" applyAlignment="1">
      <alignment vertical="center"/>
    </xf>
    <xf numFmtId="9" fontId="52" fillId="0" borderId="28" xfId="1" applyNumberFormat="1" applyFont="1" applyFill="1" applyBorder="1" applyAlignment="1">
      <alignment horizontal="right" vertical="center"/>
    </xf>
    <xf numFmtId="0" fontId="52" fillId="0" borderId="28" xfId="0" applyFont="1" applyFill="1" applyBorder="1"/>
    <xf numFmtId="9" fontId="52" fillId="23" borderId="28" xfId="1" applyNumberFormat="1" applyFont="1" applyFill="1" applyBorder="1" applyAlignment="1">
      <alignment horizontal="right" vertical="center" wrapText="1"/>
    </xf>
    <xf numFmtId="169" fontId="52" fillId="0" borderId="1" xfId="0" applyNumberFormat="1" applyFont="1" applyFill="1" applyBorder="1"/>
    <xf numFmtId="42" fontId="52" fillId="0" borderId="1" xfId="5" applyFont="1" applyFill="1" applyBorder="1"/>
    <xf numFmtId="0" fontId="52" fillId="0" borderId="1" xfId="0" applyFont="1" applyFill="1" applyBorder="1"/>
    <xf numFmtId="0" fontId="52" fillId="0" borderId="7" xfId="0" applyFont="1" applyFill="1" applyBorder="1" applyAlignment="1">
      <alignment horizontal="right" vertical="center"/>
    </xf>
    <xf numFmtId="0" fontId="52" fillId="0" borderId="1" xfId="0" applyFont="1" applyFill="1" applyBorder="1" applyAlignment="1">
      <alignment horizontal="right" vertical="center"/>
    </xf>
    <xf numFmtId="0" fontId="85" fillId="0" borderId="1" xfId="0" applyFont="1" applyFill="1" applyBorder="1" applyAlignment="1">
      <alignment horizontal="center" vertical="center"/>
    </xf>
    <xf numFmtId="0" fontId="85" fillId="0" borderId="1" xfId="0" applyFont="1" applyFill="1" applyBorder="1" applyAlignment="1">
      <alignment horizontal="justify" vertical="center" wrapText="1"/>
    </xf>
    <xf numFmtId="1" fontId="86" fillId="0" borderId="1" xfId="1" applyNumberFormat="1" applyFont="1" applyFill="1" applyBorder="1" applyAlignment="1">
      <alignment horizontal="right" vertical="center"/>
    </xf>
    <xf numFmtId="9" fontId="52" fillId="0" borderId="1" xfId="1" applyNumberFormat="1" applyFont="1" applyFill="1" applyBorder="1" applyAlignment="1">
      <alignment horizontal="right" vertical="center"/>
    </xf>
    <xf numFmtId="9" fontId="52" fillId="0" borderId="4" xfId="1" applyNumberFormat="1" applyFont="1" applyFill="1" applyBorder="1" applyAlignment="1">
      <alignment horizontal="center" vertical="center"/>
    </xf>
    <xf numFmtId="1" fontId="86" fillId="0" borderId="1" xfId="1" applyNumberFormat="1" applyFont="1" applyFill="1" applyBorder="1" applyAlignment="1">
      <alignment vertical="center"/>
    </xf>
    <xf numFmtId="9" fontId="52" fillId="4" borderId="1" xfId="1" applyNumberFormat="1" applyFont="1" applyFill="1" applyBorder="1" applyAlignment="1">
      <alignment horizontal="right" vertical="center" wrapText="1"/>
    </xf>
    <xf numFmtId="9" fontId="85" fillId="0" borderId="1" xfId="0" applyNumberFormat="1" applyFont="1" applyFill="1" applyBorder="1" applyAlignment="1">
      <alignment horizontal="right" vertical="center"/>
    </xf>
    <xf numFmtId="9" fontId="52" fillId="0" borderId="17" xfId="1" applyNumberFormat="1" applyFont="1" applyFill="1" applyBorder="1" applyAlignment="1">
      <alignment horizontal="center" vertical="center"/>
    </xf>
    <xf numFmtId="9" fontId="52" fillId="0" borderId="1" xfId="1" applyFont="1" applyFill="1" applyBorder="1"/>
    <xf numFmtId="0" fontId="52" fillId="0" borderId="59" xfId="0" applyFont="1" applyFill="1" applyBorder="1" applyAlignment="1">
      <alignment horizontal="justify" vertical="center" wrapText="1"/>
    </xf>
    <xf numFmtId="9" fontId="52" fillId="0" borderId="18" xfId="1" applyNumberFormat="1" applyFont="1" applyFill="1" applyBorder="1" applyAlignment="1">
      <alignment horizontal="center" vertical="center"/>
    </xf>
    <xf numFmtId="0" fontId="52" fillId="0" borderId="1" xfId="0" applyFont="1" applyFill="1" applyBorder="1" applyAlignment="1">
      <alignment horizontal="center" vertical="center"/>
    </xf>
    <xf numFmtId="42" fontId="52" fillId="0" borderId="1" xfId="5" applyFont="1" applyFill="1" applyBorder="1" applyAlignment="1">
      <alignment horizontal="right" vertical="center"/>
    </xf>
    <xf numFmtId="9" fontId="52" fillId="0" borderId="1" xfId="1" applyFont="1" applyFill="1" applyBorder="1" applyAlignment="1">
      <alignment horizontal="right" vertical="center"/>
    </xf>
    <xf numFmtId="9" fontId="52" fillId="0" borderId="1" xfId="1" applyFont="1" applyFill="1" applyBorder="1" applyAlignment="1">
      <alignment horizontal="justify" vertical="center" wrapText="1"/>
    </xf>
    <xf numFmtId="42" fontId="52" fillId="0" borderId="1" xfId="1" applyNumberFormat="1" applyFont="1" applyFill="1" applyBorder="1" applyAlignment="1">
      <alignment horizontal="right" vertical="center"/>
    </xf>
    <xf numFmtId="0" fontId="52" fillId="0" borderId="1" xfId="0" applyFont="1" applyFill="1" applyBorder="1" applyAlignment="1">
      <alignment horizontal="justify" vertical="center"/>
    </xf>
    <xf numFmtId="1" fontId="52" fillId="0" borderId="1" xfId="0" applyNumberFormat="1" applyFont="1" applyFill="1" applyBorder="1" applyAlignment="1">
      <alignment horizontal="right" vertical="center"/>
    </xf>
    <xf numFmtId="9" fontId="52" fillId="0" borderId="1" xfId="0" applyNumberFormat="1" applyFont="1" applyFill="1" applyBorder="1" applyAlignment="1">
      <alignment horizontal="right" vertical="center"/>
    </xf>
    <xf numFmtId="9" fontId="52" fillId="23" borderId="1" xfId="1" applyNumberFormat="1" applyFont="1" applyFill="1" applyBorder="1" applyAlignment="1">
      <alignment horizontal="right" vertical="center" wrapText="1"/>
    </xf>
    <xf numFmtId="1" fontId="52" fillId="0" borderId="1" xfId="1" applyNumberFormat="1" applyFont="1" applyFill="1" applyBorder="1"/>
    <xf numFmtId="9" fontId="52" fillId="0" borderId="1" xfId="0" applyNumberFormat="1" applyFont="1" applyFill="1" applyBorder="1" applyAlignment="1">
      <alignment horizontal="justify" vertical="center" wrapText="1"/>
    </xf>
    <xf numFmtId="10" fontId="52" fillId="0" borderId="1" xfId="1" applyNumberFormat="1" applyFont="1" applyFill="1" applyBorder="1" applyAlignment="1">
      <alignment horizontal="right" vertical="center"/>
    </xf>
    <xf numFmtId="42" fontId="52" fillId="9" borderId="1" xfId="5" applyFont="1" applyFill="1" applyBorder="1" applyAlignment="1">
      <alignment horizontal="right" vertical="center"/>
    </xf>
    <xf numFmtId="42" fontId="85" fillId="0" borderId="1" xfId="5" applyFont="1" applyFill="1" applyBorder="1" applyAlignment="1">
      <alignment horizontal="right" vertical="center"/>
    </xf>
    <xf numFmtId="41" fontId="52" fillId="0" borderId="1" xfId="3" applyFont="1" applyFill="1" applyBorder="1" applyAlignment="1">
      <alignment horizontal="right" vertical="center"/>
    </xf>
    <xf numFmtId="42" fontId="85" fillId="0" borderId="1" xfId="1" applyNumberFormat="1" applyFont="1" applyFill="1" applyBorder="1" applyAlignment="1">
      <alignment horizontal="right" vertical="center"/>
    </xf>
    <xf numFmtId="0" fontId="85" fillId="0" borderId="1" xfId="0" applyFont="1" applyFill="1" applyBorder="1" applyAlignment="1">
      <alignment horizontal="justify" vertical="center"/>
    </xf>
    <xf numFmtId="9" fontId="52" fillId="25" borderId="1" xfId="1" applyNumberFormat="1" applyFont="1" applyFill="1" applyBorder="1" applyAlignment="1">
      <alignment horizontal="right" vertical="center" wrapText="1"/>
    </xf>
    <xf numFmtId="1" fontId="85" fillId="0" borderId="1" xfId="1" applyNumberFormat="1" applyFont="1" applyFill="1" applyBorder="1" applyAlignment="1">
      <alignment horizontal="right" vertical="center"/>
    </xf>
    <xf numFmtId="9" fontId="52" fillId="0" borderId="1" xfId="3" applyNumberFormat="1" applyFont="1" applyFill="1" applyBorder="1" applyAlignment="1">
      <alignment horizontal="right" vertical="center"/>
    </xf>
    <xf numFmtId="9" fontId="52" fillId="0" borderId="1" xfId="0" applyNumberFormat="1" applyFont="1" applyFill="1" applyBorder="1" applyAlignment="1">
      <alignment horizontal="justify" vertical="center"/>
    </xf>
    <xf numFmtId="0" fontId="87" fillId="0" borderId="7" xfId="0" applyFont="1" applyFill="1" applyBorder="1" applyAlignment="1">
      <alignment horizontal="right" vertical="center"/>
    </xf>
    <xf numFmtId="0" fontId="87" fillId="0" borderId="1" xfId="0" applyFont="1" applyFill="1" applyBorder="1" applyAlignment="1">
      <alignment horizontal="justify" vertical="center" wrapText="1"/>
    </xf>
    <xf numFmtId="0" fontId="87" fillId="0" borderId="1" xfId="0" applyFont="1" applyFill="1" applyBorder="1" applyAlignment="1">
      <alignment horizontal="right" vertical="center"/>
    </xf>
    <xf numFmtId="0" fontId="87" fillId="0" borderId="1" xfId="0" applyFont="1" applyFill="1" applyBorder="1" applyAlignment="1">
      <alignment horizontal="center" vertical="center"/>
    </xf>
    <xf numFmtId="9" fontId="87" fillId="0" borderId="1" xfId="0" applyNumberFormat="1" applyFont="1" applyFill="1" applyBorder="1" applyAlignment="1">
      <alignment horizontal="right" vertical="center"/>
    </xf>
    <xf numFmtId="42" fontId="87" fillId="0" borderId="1" xfId="5" applyFont="1" applyFill="1" applyBorder="1" applyAlignment="1">
      <alignment horizontal="right" vertical="center"/>
    </xf>
    <xf numFmtId="9" fontId="87" fillId="0" borderId="1" xfId="1" applyFont="1" applyFill="1" applyBorder="1" applyAlignment="1">
      <alignment horizontal="right" vertical="center"/>
    </xf>
    <xf numFmtId="9" fontId="87" fillId="0" borderId="1" xfId="1" applyFont="1" applyFill="1" applyBorder="1" applyAlignment="1">
      <alignment horizontal="justify" vertical="center" wrapText="1"/>
    </xf>
    <xf numFmtId="42" fontId="87" fillId="0" borderId="1" xfId="1" applyNumberFormat="1" applyFont="1" applyFill="1" applyBorder="1" applyAlignment="1">
      <alignment horizontal="right" vertical="center"/>
    </xf>
    <xf numFmtId="0" fontId="87" fillId="0" borderId="1" xfId="0" applyFont="1" applyFill="1" applyBorder="1" applyAlignment="1">
      <alignment horizontal="justify" vertical="center"/>
    </xf>
    <xf numFmtId="9" fontId="87" fillId="0" borderId="1" xfId="1" applyNumberFormat="1" applyFont="1" applyFill="1" applyBorder="1" applyAlignment="1">
      <alignment horizontal="right" vertical="center"/>
    </xf>
    <xf numFmtId="0" fontId="87" fillId="0" borderId="1" xfId="0" applyFont="1" applyFill="1" applyBorder="1"/>
    <xf numFmtId="9" fontId="87" fillId="4" borderId="1" xfId="1" applyNumberFormat="1" applyFont="1" applyFill="1" applyBorder="1" applyAlignment="1">
      <alignment horizontal="right" vertical="center" wrapText="1"/>
    </xf>
    <xf numFmtId="9" fontId="87" fillId="0" borderId="1" xfId="1" applyFont="1" applyFill="1" applyBorder="1"/>
    <xf numFmtId="9" fontId="87" fillId="0" borderId="1" xfId="0" applyNumberFormat="1" applyFont="1" applyFill="1" applyBorder="1" applyAlignment="1">
      <alignment horizontal="justify" vertical="center" wrapText="1"/>
    </xf>
    <xf numFmtId="42" fontId="87" fillId="0" borderId="1" xfId="5" applyFont="1" applyFill="1" applyBorder="1"/>
    <xf numFmtId="1" fontId="85" fillId="0" borderId="1" xfId="0" applyNumberFormat="1" applyFont="1" applyFill="1" applyBorder="1" applyAlignment="1">
      <alignment horizontal="right" vertical="center"/>
    </xf>
    <xf numFmtId="1" fontId="52" fillId="0" borderId="1" xfId="1" applyNumberFormat="1" applyFont="1" applyFill="1" applyBorder="1" applyAlignment="1">
      <alignment horizontal="right" vertical="center"/>
    </xf>
    <xf numFmtId="9" fontId="52" fillId="24" borderId="1" xfId="1" applyNumberFormat="1" applyFont="1" applyFill="1" applyBorder="1" applyAlignment="1">
      <alignment horizontal="right" vertical="center" wrapText="1"/>
    </xf>
    <xf numFmtId="42" fontId="85" fillId="0" borderId="1" xfId="5" applyFont="1" applyFill="1" applyBorder="1"/>
    <xf numFmtId="0" fontId="52" fillId="0" borderId="1" xfId="1" applyNumberFormat="1" applyFont="1" applyFill="1" applyBorder="1" applyAlignment="1">
      <alignment horizontal="right" vertical="center"/>
    </xf>
    <xf numFmtId="0" fontId="52" fillId="0" borderId="1" xfId="0" applyNumberFormat="1" applyFont="1" applyFill="1" applyBorder="1" applyAlignment="1">
      <alignment horizontal="right" vertical="center"/>
    </xf>
    <xf numFmtId="1" fontId="52" fillId="0" borderId="1" xfId="0" applyNumberFormat="1" applyFont="1" applyFill="1" applyBorder="1" applyAlignment="1">
      <alignment horizontal="center" vertical="center" wrapText="1"/>
    </xf>
    <xf numFmtId="9" fontId="52" fillId="22" borderId="1" xfId="1" applyNumberFormat="1" applyFont="1" applyFill="1" applyBorder="1" applyAlignment="1">
      <alignment horizontal="right" vertical="center" wrapText="1"/>
    </xf>
    <xf numFmtId="0" fontId="85" fillId="0" borderId="1" xfId="0" applyFont="1" applyFill="1" applyBorder="1" applyAlignment="1">
      <alignment horizontal="right" vertical="center"/>
    </xf>
    <xf numFmtId="41" fontId="85" fillId="0" borderId="1" xfId="3" applyFont="1" applyFill="1" applyBorder="1" applyAlignment="1">
      <alignment horizontal="right" vertical="center"/>
    </xf>
    <xf numFmtId="9" fontId="85" fillId="0" borderId="1" xfId="1" applyFont="1" applyFill="1" applyBorder="1" applyAlignment="1">
      <alignment horizontal="right" vertical="center"/>
    </xf>
    <xf numFmtId="0" fontId="87" fillId="0" borderId="59" xfId="0" applyFont="1" applyFill="1" applyBorder="1" applyAlignment="1">
      <alignment horizontal="justify" vertical="center" wrapText="1"/>
    </xf>
    <xf numFmtId="42" fontId="52" fillId="0" borderId="1" xfId="0" applyNumberFormat="1" applyFont="1" applyFill="1" applyBorder="1"/>
    <xf numFmtId="0" fontId="52" fillId="0" borderId="18" xfId="0" applyFont="1" applyFill="1" applyBorder="1" applyAlignment="1">
      <alignment horizontal="justify" vertical="center" wrapText="1"/>
    </xf>
    <xf numFmtId="0" fontId="52" fillId="0" borderId="18" xfId="0" applyFont="1" applyFill="1" applyBorder="1" applyAlignment="1">
      <alignment horizontal="right" vertical="center"/>
    </xf>
    <xf numFmtId="0" fontId="52" fillId="0" borderId="18" xfId="0" applyFont="1" applyFill="1" applyBorder="1" applyAlignment="1">
      <alignment horizontal="center" vertical="center"/>
    </xf>
    <xf numFmtId="42" fontId="52" fillId="0" borderId="18" xfId="5" applyFont="1" applyFill="1" applyBorder="1" applyAlignment="1">
      <alignment horizontal="right" vertical="center"/>
    </xf>
    <xf numFmtId="9" fontId="52" fillId="0" borderId="18" xfId="1" applyFont="1" applyFill="1" applyBorder="1" applyAlignment="1">
      <alignment horizontal="right" vertical="center"/>
    </xf>
    <xf numFmtId="42" fontId="52" fillId="0" borderId="18" xfId="0" applyNumberFormat="1" applyFont="1" applyFill="1" applyBorder="1" applyAlignment="1">
      <alignment horizontal="right" vertical="center"/>
    </xf>
    <xf numFmtId="0" fontId="52" fillId="0" borderId="18" xfId="0" applyFont="1" applyFill="1" applyBorder="1" applyAlignment="1">
      <alignment horizontal="justify" vertical="center"/>
    </xf>
    <xf numFmtId="0" fontId="52" fillId="0" borderId="18" xfId="0" applyFont="1" applyFill="1" applyBorder="1" applyAlignment="1">
      <alignment vertical="center"/>
    </xf>
    <xf numFmtId="9" fontId="52" fillId="0" borderId="18" xfId="1" applyNumberFormat="1" applyFont="1" applyFill="1" applyBorder="1" applyAlignment="1">
      <alignment horizontal="right" vertical="center"/>
    </xf>
    <xf numFmtId="0" fontId="52" fillId="0" borderId="18" xfId="0" applyFont="1" applyFill="1" applyBorder="1"/>
    <xf numFmtId="9" fontId="85" fillId="0" borderId="1" xfId="0" applyNumberFormat="1" applyFont="1" applyFill="1" applyBorder="1" applyAlignment="1">
      <alignment horizontal="justify" vertical="center" wrapText="1"/>
    </xf>
    <xf numFmtId="42" fontId="52" fillId="0" borderId="1" xfId="5" applyFont="1" applyFill="1" applyBorder="1" applyAlignment="1">
      <alignment horizontal="center" vertical="center"/>
    </xf>
    <xf numFmtId="9" fontId="52" fillId="0" borderId="1" xfId="0" applyNumberFormat="1" applyFont="1" applyFill="1" applyBorder="1" applyAlignment="1">
      <alignment horizontal="center" vertical="center"/>
    </xf>
    <xf numFmtId="9" fontId="52" fillId="21" borderId="1" xfId="1" applyNumberFormat="1" applyFont="1" applyFill="1" applyBorder="1" applyAlignment="1">
      <alignment horizontal="right" vertical="center" wrapText="1"/>
    </xf>
    <xf numFmtId="10" fontId="85" fillId="0" borderId="1" xfId="0" applyNumberFormat="1" applyFont="1" applyFill="1" applyBorder="1" applyAlignment="1">
      <alignment horizontal="right" vertical="center"/>
    </xf>
    <xf numFmtId="9" fontId="85" fillId="0" borderId="1" xfId="1" applyFont="1" applyFill="1" applyBorder="1"/>
    <xf numFmtId="9" fontId="52" fillId="0" borderId="1" xfId="0" applyNumberFormat="1" applyFont="1" applyFill="1" applyBorder="1" applyAlignment="1">
      <alignment horizontal="right" vertical="center" wrapText="1"/>
    </xf>
    <xf numFmtId="0" fontId="52" fillId="28" borderId="59" xfId="0" applyFont="1" applyFill="1" applyBorder="1" applyAlignment="1">
      <alignment horizontal="justify" vertical="center" wrapText="1"/>
    </xf>
    <xf numFmtId="1" fontId="52" fillId="0" borderId="1" xfId="0" applyNumberFormat="1" applyFont="1" applyFill="1" applyBorder="1" applyAlignment="1">
      <alignment horizontal="justify" vertical="center"/>
    </xf>
    <xf numFmtId="1" fontId="85" fillId="0" borderId="1" xfId="1" applyNumberFormat="1" applyFont="1" applyFill="1" applyBorder="1"/>
    <xf numFmtId="9" fontId="52" fillId="0" borderId="4" xfId="0" applyNumberFormat="1" applyFont="1" applyFill="1" applyBorder="1" applyAlignment="1">
      <alignment horizontal="center" vertical="center"/>
    </xf>
    <xf numFmtId="9" fontId="52" fillId="0" borderId="1" xfId="1" applyNumberFormat="1" applyFont="1" applyFill="1" applyBorder="1" applyAlignment="1">
      <alignment horizontal="right" vertical="center" wrapText="1"/>
    </xf>
    <xf numFmtId="9" fontId="87" fillId="22" borderId="1" xfId="1" applyFont="1" applyFill="1" applyBorder="1" applyAlignment="1">
      <alignment horizontal="right" vertical="center" wrapText="1"/>
    </xf>
    <xf numFmtId="9" fontId="85" fillId="0" borderId="1" xfId="1" applyNumberFormat="1" applyFont="1" applyFill="1" applyBorder="1" applyAlignment="1">
      <alignment horizontal="right" vertical="center"/>
    </xf>
    <xf numFmtId="0" fontId="85" fillId="0" borderId="1" xfId="0" applyFont="1" applyFill="1" applyBorder="1"/>
    <xf numFmtId="9" fontId="52" fillId="0" borderId="1" xfId="1" applyFont="1" applyFill="1" applyBorder="1" applyAlignment="1">
      <alignment vertical="center"/>
    </xf>
    <xf numFmtId="9" fontId="52" fillId="9" borderId="1" xfId="1" applyFont="1" applyFill="1" applyBorder="1"/>
    <xf numFmtId="9" fontId="52" fillId="0" borderId="4" xfId="1" applyNumberFormat="1" applyFont="1" applyFill="1" applyBorder="1" applyAlignment="1">
      <alignment vertical="center"/>
    </xf>
    <xf numFmtId="9" fontId="52" fillId="0" borderId="4" xfId="0" applyNumberFormat="1" applyFont="1" applyFill="1" applyBorder="1" applyAlignment="1">
      <alignment vertical="center"/>
    </xf>
    <xf numFmtId="42" fontId="52" fillId="0" borderId="4" xfId="5" applyFont="1" applyFill="1" applyBorder="1" applyAlignment="1">
      <alignment vertical="center"/>
    </xf>
    <xf numFmtId="42" fontId="87" fillId="0" borderId="4" xfId="1" applyNumberFormat="1" applyFont="1" applyFill="1" applyBorder="1" applyAlignment="1">
      <alignment vertical="center"/>
    </xf>
    <xf numFmtId="42" fontId="52" fillId="0" borderId="4" xfId="5" applyFont="1" applyFill="1" applyBorder="1" applyAlignment="1">
      <alignment horizontal="right" vertical="center"/>
    </xf>
    <xf numFmtId="42" fontId="52" fillId="0" borderId="4" xfId="1" applyNumberFormat="1" applyFont="1" applyFill="1" applyBorder="1" applyAlignment="1">
      <alignment horizontal="right" vertical="center"/>
    </xf>
    <xf numFmtId="0" fontId="85" fillId="0" borderId="4" xfId="0" applyFont="1" applyFill="1" applyBorder="1" applyAlignment="1">
      <alignment horizontal="justify" vertical="center"/>
    </xf>
    <xf numFmtId="0" fontId="52" fillId="0" borderId="20" xfId="0" applyFont="1" applyFill="1" applyBorder="1" applyAlignment="1">
      <alignment horizontal="justify" vertical="center" wrapText="1"/>
    </xf>
    <xf numFmtId="0" fontId="52" fillId="0" borderId="4" xfId="0" applyFont="1" applyFill="1" applyBorder="1"/>
    <xf numFmtId="9" fontId="52" fillId="0" borderId="4" xfId="1" applyFont="1" applyFill="1" applyBorder="1"/>
    <xf numFmtId="42" fontId="52" fillId="0" borderId="4" xfId="5" applyFont="1" applyFill="1" applyBorder="1"/>
    <xf numFmtId="9" fontId="85" fillId="0" borderId="1" xfId="0" applyNumberFormat="1" applyFont="1" applyBorder="1"/>
    <xf numFmtId="9" fontId="85" fillId="0" borderId="1" xfId="0" applyNumberFormat="1" applyFont="1" applyFill="1" applyBorder="1"/>
    <xf numFmtId="0" fontId="52" fillId="0" borderId="0" xfId="0" applyFont="1" applyFill="1"/>
    <xf numFmtId="0" fontId="52" fillId="0" borderId="0" xfId="0" applyFont="1" applyFill="1" applyAlignment="1">
      <alignment horizontal="center"/>
    </xf>
    <xf numFmtId="42" fontId="52" fillId="0" borderId="0" xfId="5" applyFont="1"/>
    <xf numFmtId="9" fontId="52" fillId="0" borderId="0" xfId="1" applyFont="1" applyFill="1"/>
    <xf numFmtId="42" fontId="7" fillId="0" borderId="0" xfId="5" applyFont="1" applyFill="1"/>
    <xf numFmtId="0" fontId="53" fillId="16" borderId="0" xfId="0" applyFont="1" applyFill="1" applyBorder="1" applyAlignment="1">
      <alignment horizontal="center" vertical="center" wrapText="1" readingOrder="1"/>
    </xf>
    <xf numFmtId="0" fontId="52" fillId="0" borderId="0" xfId="0" applyFont="1" applyBorder="1" applyAlignment="1">
      <alignment vertical="center"/>
    </xf>
    <xf numFmtId="10" fontId="52" fillId="0" borderId="0" xfId="1" applyNumberFormat="1" applyFont="1"/>
    <xf numFmtId="9" fontId="52" fillId="0" borderId="0" xfId="1" applyFont="1"/>
    <xf numFmtId="0" fontId="52" fillId="9" borderId="1" xfId="0" applyFont="1" applyFill="1" applyBorder="1" applyAlignment="1">
      <alignment horizontal="center" vertical="center"/>
    </xf>
    <xf numFmtId="0" fontId="52" fillId="9" borderId="1" xfId="0" applyFont="1" applyFill="1" applyBorder="1" applyAlignment="1">
      <alignment horizontal="right" vertical="center"/>
    </xf>
    <xf numFmtId="0" fontId="52" fillId="9" borderId="1" xfId="0" applyFont="1" applyFill="1" applyBorder="1" applyAlignment="1">
      <alignment horizontal="justify" vertical="center" wrapText="1"/>
    </xf>
    <xf numFmtId="1" fontId="52" fillId="9" borderId="1" xfId="0" applyNumberFormat="1" applyFont="1" applyFill="1" applyBorder="1" applyAlignment="1">
      <alignment horizontal="right" vertical="center"/>
    </xf>
    <xf numFmtId="1" fontId="52" fillId="9" borderId="1" xfId="1" applyNumberFormat="1" applyFont="1" applyFill="1" applyBorder="1"/>
    <xf numFmtId="9" fontId="52" fillId="9" borderId="1" xfId="0" applyNumberFormat="1" applyFont="1" applyFill="1" applyBorder="1" applyAlignment="1">
      <alignment horizontal="right" vertical="center"/>
    </xf>
    <xf numFmtId="9" fontId="52" fillId="9" borderId="1" xfId="3" applyNumberFormat="1" applyFont="1" applyFill="1" applyBorder="1" applyAlignment="1">
      <alignment horizontal="right" vertical="center"/>
    </xf>
    <xf numFmtId="9" fontId="52" fillId="9" borderId="1" xfId="1" applyFont="1" applyFill="1" applyBorder="1" applyAlignment="1">
      <alignment horizontal="right" vertical="center"/>
    </xf>
    <xf numFmtId="1" fontId="52" fillId="9" borderId="1" xfId="1" applyNumberFormat="1" applyFont="1" applyFill="1" applyBorder="1" applyAlignment="1">
      <alignment horizontal="right" vertical="center"/>
    </xf>
    <xf numFmtId="1" fontId="52" fillId="9" borderId="1" xfId="3" applyNumberFormat="1" applyFont="1" applyFill="1" applyBorder="1" applyAlignment="1">
      <alignment horizontal="right" vertical="center"/>
    </xf>
    <xf numFmtId="42" fontId="87" fillId="0" borderId="1" xfId="5" applyFont="1" applyFill="1" applyBorder="1" applyAlignment="1">
      <alignment horizontal="right" vertical="center" wrapText="1"/>
    </xf>
    <xf numFmtId="42" fontId="87" fillId="0" borderId="4" xfId="5" applyFont="1" applyFill="1" applyBorder="1" applyAlignment="1">
      <alignment vertical="center"/>
    </xf>
    <xf numFmtId="42" fontId="87" fillId="0" borderId="18" xfId="5" applyFont="1" applyFill="1" applyBorder="1" applyAlignment="1">
      <alignment vertical="center"/>
    </xf>
    <xf numFmtId="9" fontId="87" fillId="0" borderId="4" xfId="1" applyNumberFormat="1" applyFont="1" applyFill="1" applyBorder="1" applyAlignment="1">
      <alignment vertical="center"/>
    </xf>
    <xf numFmtId="9" fontId="52" fillId="0" borderId="1" xfId="0" applyNumberFormat="1" applyFont="1" applyFill="1" applyBorder="1" applyAlignment="1">
      <alignment horizontal="justify" vertical="center" wrapText="1"/>
    </xf>
    <xf numFmtId="9" fontId="45" fillId="19" borderId="40" xfId="1" applyNumberFormat="1" applyFont="1" applyFill="1" applyBorder="1" applyAlignment="1">
      <alignment horizontal="center" vertical="center"/>
    </xf>
    <xf numFmtId="0" fontId="52" fillId="0" borderId="1" xfId="0" applyFont="1" applyBorder="1" applyAlignment="1">
      <alignment wrapText="1"/>
    </xf>
    <xf numFmtId="0" fontId="0" fillId="0" borderId="0" xfId="0" applyAlignment="1">
      <alignment horizontal="center"/>
    </xf>
    <xf numFmtId="42" fontId="0" fillId="0" borderId="0" xfId="0" applyNumberFormat="1"/>
    <xf numFmtId="0" fontId="89" fillId="0" borderId="7" xfId="0" applyFont="1" applyFill="1" applyBorder="1" applyAlignment="1">
      <alignment horizontal="right" vertical="center"/>
    </xf>
    <xf numFmtId="0" fontId="89" fillId="0" borderId="1" xfId="0" applyFont="1" applyFill="1" applyBorder="1" applyAlignment="1">
      <alignment horizontal="justify" vertical="center" wrapText="1"/>
    </xf>
    <xf numFmtId="0" fontId="89" fillId="0" borderId="1" xfId="0" applyFont="1" applyFill="1" applyBorder="1" applyAlignment="1">
      <alignment horizontal="right" vertical="center"/>
    </xf>
    <xf numFmtId="0" fontId="89" fillId="0" borderId="1" xfId="0" applyFont="1" applyFill="1" applyBorder="1" applyAlignment="1">
      <alignment horizontal="center" vertical="center"/>
    </xf>
    <xf numFmtId="9" fontId="89" fillId="0" borderId="1" xfId="0" applyNumberFormat="1" applyFont="1" applyFill="1" applyBorder="1" applyAlignment="1">
      <alignment horizontal="right" vertical="center"/>
    </xf>
    <xf numFmtId="42" fontId="89" fillId="0" borderId="1" xfId="5" applyFont="1" applyFill="1" applyBorder="1" applyAlignment="1">
      <alignment horizontal="right" vertical="center"/>
    </xf>
    <xf numFmtId="9" fontId="89" fillId="0" borderId="1" xfId="1" applyFont="1" applyFill="1" applyBorder="1" applyAlignment="1">
      <alignment horizontal="right" vertical="center"/>
    </xf>
    <xf numFmtId="9" fontId="89" fillId="0" borderId="1" xfId="1" applyFont="1" applyFill="1" applyBorder="1" applyAlignment="1">
      <alignment horizontal="justify" vertical="center" wrapText="1"/>
    </xf>
    <xf numFmtId="42" fontId="89" fillId="0" borderId="1" xfId="1" applyNumberFormat="1" applyFont="1" applyFill="1" applyBorder="1" applyAlignment="1">
      <alignment horizontal="right" vertical="center"/>
    </xf>
    <xf numFmtId="0" fontId="90" fillId="0" borderId="1" xfId="0" applyFont="1" applyFill="1" applyBorder="1" applyAlignment="1">
      <alignment horizontal="justify" vertical="center"/>
    </xf>
    <xf numFmtId="1" fontId="89" fillId="0" borderId="1" xfId="0" applyNumberFormat="1" applyFont="1" applyFill="1" applyBorder="1" applyAlignment="1">
      <alignment horizontal="right" vertical="center"/>
    </xf>
    <xf numFmtId="9" fontId="89" fillId="0" borderId="1" xfId="0" applyNumberFormat="1" applyFont="1" applyFill="1" applyBorder="1" applyAlignment="1">
      <alignment horizontal="justify" vertical="center"/>
    </xf>
    <xf numFmtId="9" fontId="89" fillId="0" borderId="1" xfId="1" applyNumberFormat="1" applyFont="1" applyFill="1" applyBorder="1" applyAlignment="1">
      <alignment horizontal="right" vertical="center"/>
    </xf>
    <xf numFmtId="0" fontId="89" fillId="0" borderId="59" xfId="0" applyFont="1" applyFill="1" applyBorder="1" applyAlignment="1">
      <alignment horizontal="justify" vertical="center" wrapText="1"/>
    </xf>
    <xf numFmtId="0" fontId="89" fillId="0" borderId="1" xfId="0" applyFont="1" applyFill="1" applyBorder="1"/>
    <xf numFmtId="42" fontId="89" fillId="0" borderId="1" xfId="5" applyFont="1" applyFill="1" applyBorder="1" applyAlignment="1">
      <alignment horizontal="center" vertical="center"/>
    </xf>
    <xf numFmtId="9" fontId="89" fillId="4" borderId="1" xfId="1" applyNumberFormat="1" applyFont="1" applyFill="1" applyBorder="1" applyAlignment="1">
      <alignment horizontal="right" vertical="center" wrapText="1"/>
    </xf>
    <xf numFmtId="1" fontId="89" fillId="0" borderId="1" xfId="1" applyNumberFormat="1" applyFont="1" applyFill="1" applyBorder="1"/>
    <xf numFmtId="9" fontId="89" fillId="0" borderId="1" xfId="0" applyNumberFormat="1" applyFont="1" applyFill="1" applyBorder="1" applyAlignment="1">
      <alignment horizontal="justify" vertical="center" wrapText="1"/>
    </xf>
    <xf numFmtId="42" fontId="89" fillId="0" borderId="1" xfId="5" applyFont="1" applyFill="1" applyBorder="1"/>
    <xf numFmtId="9" fontId="89" fillId="0" borderId="1" xfId="0" applyNumberFormat="1" applyFont="1" applyFill="1" applyBorder="1" applyAlignment="1">
      <alignment horizontal="center" vertical="center"/>
    </xf>
    <xf numFmtId="42" fontId="52" fillId="0" borderId="1" xfId="5" applyFont="1" applyFill="1" applyBorder="1" applyAlignment="1">
      <alignment vertical="center"/>
    </xf>
    <xf numFmtId="0" fontId="89" fillId="0" borderId="1" xfId="0" applyFont="1" applyFill="1" applyBorder="1" applyAlignment="1">
      <alignment horizontal="justify" vertical="center"/>
    </xf>
    <xf numFmtId="9" fontId="89" fillId="25" borderId="1" xfId="1" applyNumberFormat="1" applyFont="1" applyFill="1" applyBorder="1" applyAlignment="1">
      <alignment horizontal="right" vertical="center" wrapText="1"/>
    </xf>
    <xf numFmtId="9" fontId="89" fillId="0" borderId="1" xfId="1" applyFont="1" applyFill="1" applyBorder="1"/>
    <xf numFmtId="0" fontId="88" fillId="0" borderId="1" xfId="0" applyFont="1" applyFill="1" applyBorder="1" applyAlignment="1">
      <alignment horizontal="right" vertical="center"/>
    </xf>
    <xf numFmtId="42" fontId="52" fillId="0" borderId="0" xfId="0" applyNumberFormat="1" applyFont="1"/>
    <xf numFmtId="9" fontId="52" fillId="0" borderId="1" xfId="0" applyNumberFormat="1" applyFont="1" applyFill="1" applyBorder="1" applyAlignment="1">
      <alignment horizontal="justify" vertical="center" wrapText="1"/>
    </xf>
    <xf numFmtId="0" fontId="87" fillId="9" borderId="7" xfId="0" applyFont="1" applyFill="1" applyBorder="1" applyAlignment="1">
      <alignment horizontal="right" vertical="center"/>
    </xf>
    <xf numFmtId="0" fontId="87" fillId="9" borderId="1" xfId="0" applyFont="1" applyFill="1" applyBorder="1" applyAlignment="1">
      <alignment horizontal="justify" vertical="center" wrapText="1"/>
    </xf>
    <xf numFmtId="0" fontId="87" fillId="9" borderId="1" xfId="0" applyFont="1" applyFill="1" applyBorder="1" applyAlignment="1">
      <alignment horizontal="right" vertical="center"/>
    </xf>
    <xf numFmtId="41" fontId="52" fillId="9" borderId="1" xfId="3" applyFont="1" applyFill="1" applyBorder="1" applyAlignment="1">
      <alignment horizontal="right" vertical="center"/>
    </xf>
    <xf numFmtId="9" fontId="52" fillId="9" borderId="1" xfId="1" applyFont="1" applyFill="1" applyBorder="1" applyAlignment="1">
      <alignment horizontal="justify" vertical="center" wrapText="1"/>
    </xf>
    <xf numFmtId="42" fontId="52" fillId="9" borderId="1" xfId="1" applyNumberFormat="1" applyFont="1" applyFill="1" applyBorder="1" applyAlignment="1">
      <alignment horizontal="right" vertical="center"/>
    </xf>
    <xf numFmtId="0" fontId="52" fillId="9" borderId="1" xfId="0" applyFont="1" applyFill="1" applyBorder="1" applyAlignment="1">
      <alignment horizontal="justify" vertical="center"/>
    </xf>
    <xf numFmtId="9" fontId="52" fillId="9" borderId="1" xfId="0" applyNumberFormat="1" applyFont="1" applyFill="1" applyBorder="1" applyAlignment="1">
      <alignment horizontal="justify" vertical="center"/>
    </xf>
    <xf numFmtId="0" fontId="52" fillId="9" borderId="1" xfId="0" applyFont="1" applyFill="1" applyBorder="1" applyAlignment="1">
      <alignment vertical="center"/>
    </xf>
    <xf numFmtId="9" fontId="52" fillId="9" borderId="1" xfId="1" applyNumberFormat="1" applyFont="1" applyFill="1" applyBorder="1" applyAlignment="1">
      <alignment horizontal="right" vertical="center"/>
    </xf>
    <xf numFmtId="0" fontId="52" fillId="9" borderId="59" xfId="0" applyFont="1" applyFill="1" applyBorder="1" applyAlignment="1">
      <alignment horizontal="justify" vertical="center" wrapText="1"/>
    </xf>
    <xf numFmtId="0" fontId="52" fillId="9" borderId="1" xfId="0" applyFont="1" applyFill="1" applyBorder="1"/>
    <xf numFmtId="9" fontId="52" fillId="0" borderId="1" xfId="0" applyNumberFormat="1" applyFont="1" applyFill="1" applyBorder="1" applyAlignment="1">
      <alignment horizontal="justify" vertical="center" wrapText="1"/>
    </xf>
    <xf numFmtId="0" fontId="52" fillId="9" borderId="7" xfId="0" applyFont="1" applyFill="1" applyBorder="1" applyAlignment="1">
      <alignment horizontal="right" vertical="center"/>
    </xf>
    <xf numFmtId="9" fontId="52" fillId="9" borderId="1" xfId="1" applyNumberFormat="1" applyFont="1" applyFill="1" applyBorder="1" applyAlignment="1">
      <alignment horizontal="right" vertical="center" wrapText="1"/>
    </xf>
    <xf numFmtId="9" fontId="52" fillId="9" borderId="1" xfId="0" applyNumberFormat="1" applyFont="1" applyFill="1" applyBorder="1" applyAlignment="1">
      <alignment horizontal="justify" vertical="center" wrapText="1"/>
    </xf>
    <xf numFmtId="42" fontId="52" fillId="9" borderId="1" xfId="5" applyFont="1" applyFill="1" applyBorder="1"/>
    <xf numFmtId="9" fontId="52" fillId="0" borderId="1" xfId="0" applyNumberFormat="1" applyFont="1" applyFill="1" applyBorder="1" applyAlignment="1">
      <alignment horizontal="justify" vertical="center" wrapText="1"/>
    </xf>
    <xf numFmtId="9" fontId="90" fillId="0" borderId="1" xfId="1" applyFont="1" applyFill="1" applyBorder="1" applyAlignment="1">
      <alignment horizontal="justify" vertical="center" wrapText="1"/>
    </xf>
    <xf numFmtId="9" fontId="90" fillId="0" borderId="1" xfId="0" applyNumberFormat="1" applyFont="1" applyFill="1" applyBorder="1" applyAlignment="1">
      <alignment horizontal="right" vertical="center"/>
    </xf>
    <xf numFmtId="0" fontId="90" fillId="0" borderId="1" xfId="0" applyFont="1" applyFill="1" applyBorder="1" applyAlignment="1">
      <alignment horizontal="center" vertical="center"/>
    </xf>
    <xf numFmtId="0" fontId="90" fillId="0" borderId="1" xfId="0" applyFont="1" applyFill="1" applyBorder="1" applyAlignment="1">
      <alignment horizontal="justify" vertical="center" wrapText="1"/>
    </xf>
    <xf numFmtId="9" fontId="90" fillId="0" borderId="1" xfId="1" applyFont="1" applyFill="1" applyBorder="1" applyAlignment="1">
      <alignment horizontal="right" vertical="center"/>
    </xf>
    <xf numFmtId="9" fontId="52" fillId="0" borderId="4" xfId="1" applyNumberFormat="1" applyFont="1" applyFill="1" applyBorder="1" applyAlignment="1">
      <alignment horizontal="center" vertical="center"/>
    </xf>
    <xf numFmtId="9" fontId="52" fillId="0" borderId="4" xfId="0" applyNumberFormat="1" applyFont="1" applyFill="1" applyBorder="1" applyAlignment="1">
      <alignment horizontal="center" vertical="center"/>
    </xf>
    <xf numFmtId="9" fontId="52" fillId="0" borderId="18" xfId="0" applyNumberFormat="1" applyFont="1" applyFill="1" applyBorder="1" applyAlignment="1">
      <alignment horizontal="center" vertical="center"/>
    </xf>
    <xf numFmtId="9" fontId="52" fillId="0" borderId="4" xfId="0" applyNumberFormat="1" applyFont="1" applyFill="1" applyBorder="1" applyAlignment="1">
      <alignment horizontal="justify" vertical="center" wrapText="1"/>
    </xf>
    <xf numFmtId="9" fontId="52" fillId="0" borderId="4" xfId="1" applyNumberFormat="1" applyFont="1" applyFill="1" applyBorder="1" applyAlignment="1">
      <alignment horizontal="right" vertical="center"/>
    </xf>
    <xf numFmtId="9" fontId="52" fillId="0" borderId="4" xfId="0" applyNumberFormat="1" applyFont="1" applyFill="1" applyBorder="1" applyAlignment="1">
      <alignment horizontal="right" vertical="center"/>
    </xf>
    <xf numFmtId="0" fontId="52" fillId="0" borderId="4" xfId="0" applyFont="1" applyFill="1" applyBorder="1" applyAlignment="1">
      <alignment horizontal="justify" vertical="center" wrapText="1"/>
    </xf>
    <xf numFmtId="0" fontId="52" fillId="0" borderId="4" xfId="0" applyFont="1" applyFill="1" applyBorder="1" applyAlignment="1">
      <alignment horizontal="right" vertical="center"/>
    </xf>
    <xf numFmtId="9" fontId="52" fillId="0" borderId="4" xfId="1" applyFont="1" applyFill="1" applyBorder="1" applyAlignment="1">
      <alignment horizontal="right" vertical="center"/>
    </xf>
    <xf numFmtId="9" fontId="52" fillId="0" borderId="4" xfId="1" applyFont="1" applyFill="1" applyBorder="1" applyAlignment="1">
      <alignment horizontal="justify" vertical="center" wrapText="1"/>
    </xf>
    <xf numFmtId="0" fontId="52" fillId="0" borderId="4" xfId="0" applyFont="1" applyFill="1" applyBorder="1" applyAlignment="1">
      <alignment horizontal="center" vertical="center"/>
    </xf>
    <xf numFmtId="0" fontId="52" fillId="0" borderId="11" xfId="0" applyFont="1" applyFill="1" applyBorder="1" applyAlignment="1">
      <alignment horizontal="right" vertical="center"/>
    </xf>
    <xf numFmtId="9" fontId="52" fillId="0" borderId="17" xfId="1" applyNumberFormat="1" applyFont="1" applyFill="1" applyBorder="1" applyAlignment="1">
      <alignment horizontal="center" vertical="center"/>
    </xf>
    <xf numFmtId="9" fontId="52" fillId="0" borderId="17" xfId="0" applyNumberFormat="1" applyFont="1" applyFill="1" applyBorder="1" applyAlignment="1">
      <alignment horizontal="center" vertical="center"/>
    </xf>
    <xf numFmtId="0" fontId="52" fillId="0" borderId="4" xfId="0" applyFont="1" applyFill="1" applyBorder="1" applyAlignment="1">
      <alignment horizontal="justify" vertical="center"/>
    </xf>
    <xf numFmtId="9" fontId="52" fillId="0" borderId="1" xfId="0" applyNumberFormat="1" applyFont="1" applyFill="1" applyBorder="1" applyAlignment="1">
      <alignment horizontal="justify" vertical="center" wrapText="1"/>
    </xf>
    <xf numFmtId="9" fontId="52" fillId="0" borderId="4" xfId="1" applyNumberFormat="1" applyFont="1" applyFill="1" applyBorder="1" applyAlignment="1">
      <alignment horizontal="right" vertical="center" wrapText="1"/>
    </xf>
    <xf numFmtId="0" fontId="87" fillId="9" borderId="1" xfId="0" applyFont="1" applyFill="1" applyBorder="1" applyAlignment="1">
      <alignment horizontal="justify" vertical="center" wrapText="1"/>
    </xf>
    <xf numFmtId="0" fontId="52" fillId="9" borderId="1" xfId="0" applyFont="1" applyFill="1" applyBorder="1" applyAlignment="1">
      <alignment horizontal="justify" vertical="center" wrapText="1"/>
    </xf>
    <xf numFmtId="0" fontId="52" fillId="9" borderId="1" xfId="0" applyFont="1" applyFill="1" applyBorder="1" applyAlignment="1">
      <alignment horizontal="justify" vertical="center"/>
    </xf>
    <xf numFmtId="9" fontId="52" fillId="9" borderId="1" xfId="0" applyNumberFormat="1" applyFont="1" applyFill="1" applyBorder="1" applyAlignment="1">
      <alignment horizontal="justify" vertical="center"/>
    </xf>
    <xf numFmtId="9" fontId="52" fillId="9" borderId="1" xfId="1" applyFont="1" applyFill="1" applyBorder="1" applyAlignment="1">
      <alignment horizontal="justify" vertical="center" wrapText="1"/>
    </xf>
    <xf numFmtId="9" fontId="52" fillId="9" borderId="1" xfId="0" applyNumberFormat="1" applyFont="1" applyFill="1" applyBorder="1" applyAlignment="1">
      <alignment horizontal="right" vertical="center"/>
    </xf>
    <xf numFmtId="9" fontId="52" fillId="9" borderId="1" xfId="1" applyNumberFormat="1" applyFont="1" applyFill="1" applyBorder="1" applyAlignment="1">
      <alignment horizontal="right" vertical="center"/>
    </xf>
    <xf numFmtId="9" fontId="52" fillId="9" borderId="1" xfId="1" applyFont="1" applyFill="1" applyBorder="1" applyAlignment="1">
      <alignment horizontal="right" vertical="center"/>
    </xf>
    <xf numFmtId="9" fontId="52" fillId="9" borderId="1" xfId="1" applyNumberFormat="1" applyFont="1" applyFill="1" applyBorder="1" applyAlignment="1">
      <alignment horizontal="right" vertical="center" wrapText="1"/>
    </xf>
    <xf numFmtId="0" fontId="87" fillId="9" borderId="1" xfId="0" applyFont="1" applyFill="1" applyBorder="1" applyAlignment="1">
      <alignment horizontal="right" vertical="center"/>
    </xf>
    <xf numFmtId="0" fontId="0" fillId="0" borderId="0" xfId="0" applyFont="1" applyFill="1"/>
    <xf numFmtId="42" fontId="52" fillId="0" borderId="18" xfId="1" applyNumberFormat="1" applyFont="1" applyFill="1" applyBorder="1" applyAlignment="1">
      <alignment vertical="center"/>
    </xf>
    <xf numFmtId="42" fontId="52" fillId="0" borderId="18" xfId="5" applyFont="1" applyFill="1" applyBorder="1" applyAlignment="1">
      <alignment vertical="center"/>
    </xf>
    <xf numFmtId="0" fontId="52" fillId="9" borderId="11" xfId="0" applyFont="1" applyFill="1" applyBorder="1" applyAlignment="1">
      <alignment horizontal="right" vertical="center"/>
    </xf>
    <xf numFmtId="0" fontId="52" fillId="9" borderId="4" xfId="0" applyFont="1" applyFill="1" applyBorder="1" applyAlignment="1">
      <alignment horizontal="justify" vertical="center" wrapText="1"/>
    </xf>
    <xf numFmtId="0" fontId="52" fillId="0" borderId="59" xfId="0" applyFont="1" applyFill="1" applyBorder="1" applyAlignment="1">
      <alignment horizontal="justify" vertical="top" wrapText="1"/>
    </xf>
    <xf numFmtId="0" fontId="0" fillId="23" borderId="0" xfId="0" applyFont="1" applyFill="1"/>
    <xf numFmtId="9" fontId="52" fillId="0" borderId="1" xfId="1" applyFont="1" applyFill="1" applyBorder="1" applyAlignment="1">
      <alignment horizontal="justify" vertical="center"/>
    </xf>
    <xf numFmtId="9" fontId="52" fillId="0" borderId="1" xfId="0" applyNumberFormat="1" applyFont="1" applyFill="1" applyBorder="1" applyAlignment="1">
      <alignment horizontal="justify" vertical="center" wrapText="1"/>
    </xf>
    <xf numFmtId="0" fontId="52" fillId="9" borderId="1" xfId="0" applyFont="1" applyFill="1" applyBorder="1" applyAlignment="1">
      <alignment horizontal="justify" vertical="center" wrapText="1"/>
    </xf>
    <xf numFmtId="0" fontId="87" fillId="9" borderId="1" xfId="0" applyFont="1" applyFill="1" applyBorder="1" applyAlignment="1">
      <alignment horizontal="right" vertical="center"/>
    </xf>
    <xf numFmtId="0" fontId="87" fillId="9" borderId="1" xfId="0" applyFont="1" applyFill="1" applyBorder="1" applyAlignment="1">
      <alignment horizontal="justify" vertical="center" wrapText="1"/>
    </xf>
    <xf numFmtId="0" fontId="91" fillId="9" borderId="1" xfId="0" applyFont="1" applyFill="1" applyBorder="1" applyAlignment="1">
      <alignment horizontal="justify" vertical="center" wrapText="1"/>
    </xf>
    <xf numFmtId="0" fontId="52" fillId="9" borderId="1" xfId="0" applyFont="1" applyFill="1" applyBorder="1" applyAlignment="1">
      <alignment horizontal="justify" vertical="center"/>
    </xf>
    <xf numFmtId="9" fontId="52" fillId="9" borderId="1" xfId="0" applyNumberFormat="1" applyFont="1" applyFill="1" applyBorder="1" applyAlignment="1">
      <alignment horizontal="justify" vertical="center"/>
    </xf>
    <xf numFmtId="9" fontId="52" fillId="9" borderId="1" xfId="1" applyFont="1" applyFill="1" applyBorder="1" applyAlignment="1">
      <alignment horizontal="justify" vertical="center" wrapText="1"/>
    </xf>
    <xf numFmtId="9" fontId="52" fillId="9" borderId="1" xfId="0" applyNumberFormat="1" applyFont="1" applyFill="1" applyBorder="1" applyAlignment="1">
      <alignment horizontal="right" vertical="center"/>
    </xf>
    <xf numFmtId="9" fontId="52" fillId="9" borderId="1" xfId="1" applyNumberFormat="1" applyFont="1" applyFill="1" applyBorder="1" applyAlignment="1">
      <alignment horizontal="right" vertical="center"/>
    </xf>
    <xf numFmtId="9" fontId="52" fillId="9" borderId="1" xfId="1" applyFont="1" applyFill="1" applyBorder="1" applyAlignment="1">
      <alignment horizontal="right" vertical="center"/>
    </xf>
    <xf numFmtId="9" fontId="52" fillId="9" borderId="1" xfId="1" applyNumberFormat="1" applyFont="1" applyFill="1" applyBorder="1" applyAlignment="1">
      <alignment horizontal="right" vertical="center" wrapText="1"/>
    </xf>
    <xf numFmtId="9" fontId="52" fillId="9" borderId="4" xfId="1" applyNumberFormat="1" applyFont="1" applyFill="1" applyBorder="1" applyAlignment="1">
      <alignment horizontal="right" vertical="center"/>
    </xf>
    <xf numFmtId="0" fontId="52" fillId="9" borderId="1" xfId="0" applyFont="1" applyFill="1" applyBorder="1" applyAlignment="1">
      <alignment horizontal="justify" vertical="center"/>
    </xf>
    <xf numFmtId="9" fontId="52" fillId="9" borderId="1" xfId="1" applyNumberFormat="1" applyFont="1" applyFill="1" applyBorder="1" applyAlignment="1">
      <alignment horizontal="right" vertical="center" wrapText="1"/>
    </xf>
    <xf numFmtId="9" fontId="52" fillId="9" borderId="1" xfId="1" applyFont="1" applyFill="1" applyBorder="1" applyAlignment="1">
      <alignment horizontal="right" vertical="center"/>
    </xf>
    <xf numFmtId="9" fontId="52" fillId="9" borderId="1" xfId="0" applyNumberFormat="1" applyFont="1" applyFill="1" applyBorder="1" applyAlignment="1">
      <alignment horizontal="justify" vertical="center"/>
    </xf>
    <xf numFmtId="9" fontId="52" fillId="9" borderId="1" xfId="0" applyNumberFormat="1" applyFont="1" applyFill="1" applyBorder="1" applyAlignment="1">
      <alignment horizontal="right" vertical="center"/>
    </xf>
    <xf numFmtId="9" fontId="52" fillId="9" borderId="1" xfId="1" applyFont="1" applyFill="1" applyBorder="1" applyAlignment="1">
      <alignment horizontal="justify" vertical="center" wrapText="1"/>
    </xf>
    <xf numFmtId="9" fontId="52" fillId="9" borderId="1" xfId="1" applyNumberFormat="1" applyFont="1" applyFill="1" applyBorder="1" applyAlignment="1">
      <alignment horizontal="right" vertical="center"/>
    </xf>
    <xf numFmtId="0" fontId="52" fillId="9" borderId="1" xfId="0" applyFont="1" applyFill="1" applyBorder="1" applyAlignment="1">
      <alignment horizontal="justify" vertical="center" wrapText="1"/>
    </xf>
    <xf numFmtId="0" fontId="87" fillId="9" borderId="1" xfId="0" applyFont="1" applyFill="1" applyBorder="1" applyAlignment="1">
      <alignment horizontal="right" vertical="center"/>
    </xf>
    <xf numFmtId="0" fontId="0" fillId="4" borderId="0" xfId="0" applyFont="1" applyFill="1"/>
    <xf numFmtId="0" fontId="0" fillId="22" borderId="0" xfId="0" applyFont="1" applyFill="1"/>
    <xf numFmtId="0" fontId="0" fillId="21" borderId="0" xfId="0" applyFont="1" applyFill="1"/>
    <xf numFmtId="0" fontId="0" fillId="25" borderId="0" xfId="0" applyFont="1" applyFill="1"/>
    <xf numFmtId="0" fontId="91" fillId="9" borderId="1" xfId="0" applyFont="1" applyFill="1" applyBorder="1" applyAlignment="1">
      <alignment vertical="center" wrapText="1"/>
    </xf>
    <xf numFmtId="0" fontId="52" fillId="9" borderId="43" xfId="0" applyFont="1" applyFill="1" applyBorder="1" applyAlignment="1">
      <alignment horizontal="center" vertical="center"/>
    </xf>
    <xf numFmtId="0" fontId="52" fillId="9" borderId="1" xfId="0" applyFont="1" applyFill="1" applyBorder="1" applyAlignment="1">
      <alignment horizontal="center" vertical="center" wrapText="1"/>
    </xf>
    <xf numFmtId="9" fontId="52" fillId="9" borderId="1" xfId="1" applyFont="1" applyFill="1" applyBorder="1" applyAlignment="1">
      <alignment vertical="center"/>
    </xf>
    <xf numFmtId="42" fontId="52" fillId="9" borderId="1" xfId="5" applyFont="1" applyFill="1" applyBorder="1" applyAlignment="1">
      <alignment horizontal="center" vertical="center"/>
    </xf>
    <xf numFmtId="9" fontId="89" fillId="9" borderId="1" xfId="1" applyNumberFormat="1" applyFont="1" applyFill="1" applyBorder="1" applyAlignment="1">
      <alignment horizontal="right" vertical="center" wrapText="1"/>
    </xf>
    <xf numFmtId="0" fontId="91" fillId="9" borderId="1" xfId="0" applyFont="1" applyFill="1" applyBorder="1" applyAlignment="1">
      <alignment horizontal="justify" vertical="center"/>
    </xf>
    <xf numFmtId="9" fontId="89" fillId="9" borderId="1" xfId="1" applyNumberFormat="1" applyFont="1" applyFill="1" applyBorder="1" applyAlignment="1">
      <alignment horizontal="right" vertical="center"/>
    </xf>
    <xf numFmtId="9" fontId="89" fillId="9" borderId="1" xfId="0" applyNumberFormat="1" applyFont="1" applyFill="1" applyBorder="1" applyAlignment="1">
      <alignment horizontal="right" vertical="center"/>
    </xf>
    <xf numFmtId="42" fontId="52" fillId="9" borderId="1" xfId="5" applyFont="1" applyFill="1" applyBorder="1" applyAlignment="1">
      <alignment vertical="center"/>
    </xf>
    <xf numFmtId="1" fontId="52" fillId="9" borderId="1" xfId="1" applyNumberFormat="1" applyFont="1" applyFill="1" applyBorder="1" applyAlignment="1">
      <alignment vertical="center"/>
    </xf>
    <xf numFmtId="9" fontId="52" fillId="9" borderId="1" xfId="0" applyNumberFormat="1" applyFont="1" applyFill="1" applyBorder="1" applyAlignment="1">
      <alignment horizontal="center" vertical="center"/>
    </xf>
    <xf numFmtId="0" fontId="91" fillId="9" borderId="4" xfId="0" applyFont="1" applyFill="1" applyBorder="1" applyAlignment="1">
      <alignment vertical="center" wrapText="1"/>
    </xf>
    <xf numFmtId="42" fontId="52" fillId="9" borderId="1" xfId="5" applyFont="1" applyFill="1" applyBorder="1" applyAlignment="1">
      <alignment horizontal="center" vertical="center" wrapText="1"/>
    </xf>
    <xf numFmtId="0" fontId="91" fillId="9" borderId="17" xfId="0" applyFont="1" applyFill="1" applyBorder="1" applyAlignment="1">
      <alignment vertical="center" wrapText="1"/>
    </xf>
    <xf numFmtId="0" fontId="91" fillId="9" borderId="18" xfId="0" applyFont="1" applyFill="1" applyBorder="1" applyAlignment="1">
      <alignment vertical="center" wrapText="1"/>
    </xf>
    <xf numFmtId="1" fontId="52" fillId="9" borderId="1" xfId="1" applyNumberFormat="1" applyFont="1" applyFill="1" applyBorder="1" applyAlignment="1"/>
    <xf numFmtId="10" fontId="52" fillId="9" borderId="1" xfId="0" applyNumberFormat="1" applyFont="1" applyFill="1" applyBorder="1" applyAlignment="1">
      <alignment horizontal="right" vertical="center"/>
    </xf>
    <xf numFmtId="0" fontId="85" fillId="9" borderId="1" xfId="0" applyFont="1" applyFill="1" applyBorder="1" applyAlignment="1">
      <alignment horizontal="justify" vertical="center"/>
    </xf>
    <xf numFmtId="169" fontId="52" fillId="9" borderId="1" xfId="5" applyNumberFormat="1" applyFont="1" applyFill="1" applyBorder="1" applyAlignment="1">
      <alignment horizontal="right" vertical="center"/>
    </xf>
    <xf numFmtId="1" fontId="52" fillId="9" borderId="1" xfId="0" applyNumberFormat="1" applyFont="1" applyFill="1" applyBorder="1" applyAlignment="1">
      <alignment vertical="center"/>
    </xf>
    <xf numFmtId="0" fontId="87" fillId="9" borderId="59" xfId="0" applyFont="1" applyFill="1" applyBorder="1" applyAlignment="1">
      <alignment horizontal="right" vertical="center"/>
    </xf>
    <xf numFmtId="9" fontId="52" fillId="9" borderId="17" xfId="1" applyFont="1" applyFill="1" applyBorder="1" applyAlignment="1">
      <alignment horizontal="justify" vertical="center" wrapText="1"/>
    </xf>
    <xf numFmtId="42" fontId="52" fillId="9" borderId="0" xfId="0" applyNumberFormat="1" applyFont="1" applyFill="1"/>
    <xf numFmtId="1" fontId="52" fillId="9" borderId="17" xfId="0" applyNumberFormat="1" applyFont="1" applyFill="1" applyBorder="1" applyAlignment="1">
      <alignment horizontal="right" vertical="center"/>
    </xf>
    <xf numFmtId="42" fontId="52" fillId="9" borderId="17" xfId="5" applyFont="1" applyFill="1" applyBorder="1" applyAlignment="1">
      <alignment horizontal="right" vertical="center"/>
    </xf>
    <xf numFmtId="0" fontId="87" fillId="9" borderId="4" xfId="0" applyFont="1" applyFill="1" applyBorder="1" applyAlignment="1">
      <alignment horizontal="right" vertical="center"/>
    </xf>
    <xf numFmtId="0" fontId="87" fillId="9" borderId="4" xfId="0" applyFont="1" applyFill="1" applyBorder="1" applyAlignment="1">
      <alignment horizontal="justify" vertical="center" wrapText="1"/>
    </xf>
    <xf numFmtId="0" fontId="52" fillId="9" borderId="4" xfId="0" applyFont="1" applyFill="1" applyBorder="1" applyAlignment="1">
      <alignment horizontal="justify" vertical="center"/>
    </xf>
    <xf numFmtId="9" fontId="52" fillId="9" borderId="4" xfId="0" applyNumberFormat="1" applyFont="1" applyFill="1" applyBorder="1" applyAlignment="1">
      <alignment horizontal="justify" vertical="center"/>
    </xf>
    <xf numFmtId="9" fontId="52" fillId="9" borderId="4" xfId="1" applyFont="1" applyFill="1" applyBorder="1" applyAlignment="1">
      <alignment horizontal="right" vertical="center"/>
    </xf>
    <xf numFmtId="9" fontId="52" fillId="9" borderId="0" xfId="0" applyNumberFormat="1" applyFont="1" applyFill="1" applyAlignment="1">
      <alignment vertical="center"/>
    </xf>
    <xf numFmtId="9" fontId="52" fillId="9" borderId="17" xfId="1" applyFont="1" applyFill="1" applyBorder="1" applyAlignment="1">
      <alignment horizontal="right" vertical="center"/>
    </xf>
    <xf numFmtId="0" fontId="52" fillId="9" borderId="4" xfId="0" applyFont="1" applyFill="1" applyBorder="1"/>
    <xf numFmtId="9" fontId="52" fillId="9" borderId="4" xfId="1" applyFont="1" applyFill="1" applyBorder="1" applyAlignment="1">
      <alignment horizontal="justify" vertical="center" wrapText="1"/>
    </xf>
    <xf numFmtId="42" fontId="52" fillId="9" borderId="4" xfId="5" applyFont="1" applyFill="1" applyBorder="1" applyAlignment="1">
      <alignment horizontal="right" vertical="center"/>
    </xf>
    <xf numFmtId="9" fontId="52" fillId="9" borderId="4" xfId="0" applyNumberFormat="1" applyFont="1" applyFill="1" applyBorder="1" applyAlignment="1">
      <alignment horizontal="right" vertical="center"/>
    </xf>
    <xf numFmtId="9" fontId="52" fillId="9" borderId="4" xfId="1" applyNumberFormat="1" applyFont="1" applyFill="1" applyBorder="1" applyAlignment="1">
      <alignment horizontal="right" vertical="center" wrapText="1"/>
    </xf>
    <xf numFmtId="9" fontId="52" fillId="9" borderId="4" xfId="1" applyFont="1" applyFill="1" applyBorder="1"/>
    <xf numFmtId="42" fontId="52" fillId="9" borderId="4" xfId="5" applyFont="1" applyFill="1" applyBorder="1"/>
    <xf numFmtId="9" fontId="86" fillId="0" borderId="1" xfId="0" applyNumberFormat="1" applyFont="1" applyFill="1" applyBorder="1" applyAlignment="1">
      <alignment horizontal="right" vertical="center"/>
    </xf>
    <xf numFmtId="0" fontId="52" fillId="9" borderId="1" xfId="0" applyFont="1" applyFill="1" applyBorder="1" applyAlignment="1">
      <alignment horizontal="justify" vertical="center" wrapText="1"/>
    </xf>
    <xf numFmtId="0" fontId="52" fillId="9" borderId="1" xfId="0" applyFont="1" applyFill="1" applyBorder="1" applyAlignment="1">
      <alignment horizontal="justify" vertical="center" wrapText="1"/>
    </xf>
    <xf numFmtId="0" fontId="52" fillId="9" borderId="1" xfId="0" applyFont="1" applyFill="1" applyBorder="1" applyAlignment="1">
      <alignment horizontal="justify" vertical="center" wrapText="1"/>
    </xf>
    <xf numFmtId="0" fontId="87" fillId="9" borderId="1" xfId="0" applyFont="1" applyFill="1" applyBorder="1" applyAlignment="1">
      <alignment horizontal="right" vertical="center"/>
    </xf>
    <xf numFmtId="0" fontId="52" fillId="9" borderId="1" xfId="0" applyFont="1" applyFill="1" applyBorder="1" applyAlignment="1">
      <alignment horizontal="justify" vertical="center" wrapText="1"/>
    </xf>
    <xf numFmtId="0" fontId="56" fillId="0" borderId="0" xfId="0" applyFont="1"/>
    <xf numFmtId="0" fontId="56" fillId="0" borderId="0" xfId="0" applyFont="1" applyFill="1"/>
    <xf numFmtId="42" fontId="81" fillId="0" borderId="0" xfId="5" applyFont="1"/>
    <xf numFmtId="42" fontId="0" fillId="9" borderId="1" xfId="5" applyFont="1" applyFill="1" applyBorder="1" applyAlignment="1">
      <alignment horizontal="justify" vertical="center"/>
    </xf>
    <xf numFmtId="42" fontId="52" fillId="0" borderId="1" xfId="5" applyFont="1" applyBorder="1" applyAlignment="1">
      <alignment horizontal="right" vertical="center"/>
    </xf>
    <xf numFmtId="42" fontId="85" fillId="0" borderId="1" xfId="5" applyFont="1" applyBorder="1" applyAlignment="1">
      <alignment vertical="center"/>
    </xf>
    <xf numFmtId="10" fontId="85" fillId="0" borderId="0" xfId="1" applyNumberFormat="1" applyFont="1" applyAlignment="1">
      <alignment vertical="center"/>
    </xf>
    <xf numFmtId="10" fontId="85" fillId="0" borderId="1" xfId="0" applyNumberFormat="1" applyFont="1" applyBorder="1" applyAlignment="1">
      <alignment horizontal="right" vertical="center"/>
    </xf>
    <xf numFmtId="0" fontId="52" fillId="9" borderId="1" xfId="0" applyFont="1" applyFill="1" applyBorder="1" applyAlignment="1">
      <alignment horizontal="justify" vertical="center"/>
    </xf>
    <xf numFmtId="9" fontId="52" fillId="9" borderId="1" xfId="1" applyNumberFormat="1" applyFont="1" applyFill="1" applyBorder="1" applyAlignment="1">
      <alignment horizontal="right" vertical="center" wrapText="1"/>
    </xf>
    <xf numFmtId="9" fontId="52" fillId="9" borderId="1" xfId="1" applyFont="1" applyFill="1" applyBorder="1" applyAlignment="1">
      <alignment horizontal="right" vertical="center"/>
    </xf>
    <xf numFmtId="9" fontId="52" fillId="9" borderId="1" xfId="0" applyNumberFormat="1" applyFont="1" applyFill="1" applyBorder="1" applyAlignment="1">
      <alignment horizontal="justify" vertical="center"/>
    </xf>
    <xf numFmtId="9" fontId="52" fillId="9" borderId="1" xfId="0" applyNumberFormat="1" applyFont="1" applyFill="1" applyBorder="1" applyAlignment="1">
      <alignment horizontal="right" vertical="center"/>
    </xf>
    <xf numFmtId="9" fontId="52" fillId="9" borderId="1" xfId="1" applyFont="1" applyFill="1" applyBorder="1" applyAlignment="1">
      <alignment horizontal="justify" vertical="center" wrapText="1"/>
    </xf>
    <xf numFmtId="9" fontId="52" fillId="9" borderId="1" xfId="1" applyNumberFormat="1" applyFont="1" applyFill="1" applyBorder="1" applyAlignment="1">
      <alignment horizontal="right" vertical="center"/>
    </xf>
    <xf numFmtId="0" fontId="52" fillId="9" borderId="1" xfId="0" applyFont="1" applyFill="1" applyBorder="1" applyAlignment="1">
      <alignment horizontal="justify" vertical="center" wrapText="1"/>
    </xf>
    <xf numFmtId="0" fontId="87" fillId="9" borderId="1" xfId="0" applyFont="1" applyFill="1" applyBorder="1" applyAlignment="1">
      <alignment horizontal="right" vertical="center"/>
    </xf>
    <xf numFmtId="0" fontId="87" fillId="9" borderId="1" xfId="0" applyFont="1" applyFill="1" applyBorder="1" applyAlignment="1">
      <alignment horizontal="justify" vertical="center" wrapText="1"/>
    </xf>
    <xf numFmtId="0" fontId="87" fillId="0" borderId="28" xfId="0" applyFont="1" applyFill="1" applyBorder="1" applyAlignment="1">
      <alignment horizontal="right" vertical="center"/>
    </xf>
    <xf numFmtId="42" fontId="91" fillId="0" borderId="1" xfId="5" applyFont="1" applyBorder="1" applyAlignment="1">
      <alignment horizontal="right" vertical="center"/>
    </xf>
    <xf numFmtId="42" fontId="85" fillId="0" borderId="1" xfId="5" applyFont="1" applyBorder="1" applyAlignment="1">
      <alignment horizontal="right" vertical="center"/>
    </xf>
    <xf numFmtId="9" fontId="52" fillId="0" borderId="1" xfId="0" applyNumberFormat="1" applyFont="1" applyBorder="1" applyAlignment="1">
      <alignment horizontal="right" vertical="center"/>
    </xf>
    <xf numFmtId="9" fontId="85" fillId="0" borderId="1" xfId="0" applyNumberFormat="1" applyFont="1" applyBorder="1" applyAlignment="1">
      <alignment horizontal="right" vertical="center"/>
    </xf>
    <xf numFmtId="1" fontId="52" fillId="0" borderId="1" xfId="0" applyNumberFormat="1" applyFont="1" applyBorder="1" applyAlignment="1">
      <alignment horizontal="right" vertical="center"/>
    </xf>
    <xf numFmtId="1" fontId="87" fillId="0" borderId="1" xfId="1" applyNumberFormat="1" applyFont="1" applyFill="1" applyBorder="1" applyAlignment="1">
      <alignment horizontal="right" vertical="center"/>
    </xf>
    <xf numFmtId="9" fontId="87" fillId="0" borderId="1" xfId="0" applyNumberFormat="1" applyFont="1" applyFill="1" applyBorder="1" applyAlignment="1">
      <alignment horizontal="right" vertical="center" wrapText="1"/>
    </xf>
    <xf numFmtId="9" fontId="87" fillId="23" borderId="1" xfId="1" applyNumberFormat="1" applyFont="1" applyFill="1" applyBorder="1" applyAlignment="1">
      <alignment horizontal="right" vertical="center" wrapText="1"/>
    </xf>
    <xf numFmtId="0" fontId="9" fillId="23" borderId="0" xfId="0" applyFont="1" applyFill="1"/>
    <xf numFmtId="9" fontId="87" fillId="0" borderId="1" xfId="0" applyNumberFormat="1" applyFont="1" applyBorder="1"/>
    <xf numFmtId="0" fontId="87" fillId="0" borderId="1" xfId="0" applyFont="1" applyBorder="1"/>
    <xf numFmtId="9" fontId="87" fillId="0" borderId="1" xfId="0" applyNumberFormat="1" applyFont="1" applyFill="1" applyBorder="1"/>
    <xf numFmtId="9" fontId="87" fillId="24" borderId="1" xfId="1" applyNumberFormat="1" applyFont="1" applyFill="1" applyBorder="1" applyAlignment="1">
      <alignment horizontal="right" vertical="center" wrapText="1"/>
    </xf>
    <xf numFmtId="1" fontId="87" fillId="0" borderId="1" xfId="1" applyNumberFormat="1" applyFont="1" applyFill="1" applyBorder="1"/>
    <xf numFmtId="10" fontId="52" fillId="9" borderId="1" xfId="1" applyNumberFormat="1" applyFont="1" applyFill="1" applyBorder="1" applyAlignment="1">
      <alignment horizontal="right" vertical="center"/>
    </xf>
    <xf numFmtId="10" fontId="52" fillId="9" borderId="1" xfId="0" applyNumberFormat="1" applyFont="1" applyFill="1" applyBorder="1" applyAlignment="1">
      <alignment horizontal="center" vertical="center" wrapText="1"/>
    </xf>
    <xf numFmtId="42" fontId="52" fillId="9" borderId="1" xfId="5" applyFont="1" applyFill="1" applyBorder="1" applyAlignment="1">
      <alignment horizontal="right" vertical="center" wrapText="1"/>
    </xf>
    <xf numFmtId="169" fontId="52" fillId="9" borderId="1" xfId="3" applyNumberFormat="1" applyFont="1" applyFill="1" applyBorder="1" applyAlignment="1">
      <alignment horizontal="right" vertical="center"/>
    </xf>
    <xf numFmtId="42" fontId="92" fillId="0" borderId="0" xfId="0" applyNumberFormat="1" applyFont="1"/>
    <xf numFmtId="9" fontId="85" fillId="0" borderId="1" xfId="0" applyNumberFormat="1" applyFont="1" applyFill="1" applyBorder="1" applyAlignment="1">
      <alignment horizontal="justify" vertical="center"/>
    </xf>
    <xf numFmtId="0" fontId="12" fillId="0" borderId="1" xfId="0" applyFont="1" applyFill="1" applyBorder="1"/>
    <xf numFmtId="42" fontId="12" fillId="0" borderId="1" xfId="5" applyFont="1" applyFill="1" applyBorder="1" applyAlignment="1">
      <alignment vertical="center"/>
    </xf>
    <xf numFmtId="9" fontId="85" fillId="0" borderId="1" xfId="1" applyNumberFormat="1" applyFont="1" applyFill="1" applyBorder="1" applyAlignment="1">
      <alignment horizontal="right" vertical="center" wrapText="1"/>
    </xf>
    <xf numFmtId="9" fontId="85" fillId="0" borderId="1" xfId="0" applyNumberFormat="1" applyFont="1" applyFill="1" applyBorder="1" applyAlignment="1">
      <alignment horizontal="right" vertical="center"/>
    </xf>
    <xf numFmtId="0" fontId="85" fillId="0" borderId="0" xfId="0" applyFont="1" applyFill="1"/>
    <xf numFmtId="0" fontId="85" fillId="0" borderId="1" xfId="0" applyFont="1" applyBorder="1" applyAlignment="1">
      <alignment horizontal="justify" vertical="center"/>
    </xf>
    <xf numFmtId="9" fontId="85" fillId="0" borderId="1" xfId="0" applyNumberFormat="1" applyFont="1" applyBorder="1" applyAlignment="1">
      <alignment vertical="center"/>
    </xf>
    <xf numFmtId="42" fontId="85" fillId="0" borderId="1" xfId="0" applyNumberFormat="1" applyFont="1" applyBorder="1"/>
    <xf numFmtId="10" fontId="85" fillId="0" borderId="1" xfId="0" applyNumberFormat="1" applyFont="1" applyFill="1" applyBorder="1" applyAlignment="1">
      <alignment horizontal="center" vertical="center" wrapText="1"/>
    </xf>
    <xf numFmtId="42" fontId="85" fillId="0" borderId="1" xfId="5" applyFont="1" applyFill="1" applyBorder="1" applyAlignment="1">
      <alignment horizontal="right" vertical="center" wrapText="1"/>
    </xf>
    <xf numFmtId="0" fontId="85" fillId="0" borderId="1" xfId="0" applyFont="1" applyFill="1" applyBorder="1" applyAlignment="1">
      <alignment horizontal="justify"/>
    </xf>
    <xf numFmtId="42" fontId="85" fillId="0" borderId="1" xfId="0" applyNumberFormat="1" applyFont="1" applyFill="1" applyBorder="1"/>
    <xf numFmtId="9" fontId="85" fillId="23" borderId="1" xfId="1" applyNumberFormat="1" applyFont="1" applyFill="1" applyBorder="1" applyAlignment="1">
      <alignment horizontal="right" vertical="center" wrapText="1"/>
    </xf>
    <xf numFmtId="42" fontId="90" fillId="0" borderId="1" xfId="5" applyFont="1" applyFill="1" applyBorder="1" applyAlignment="1">
      <alignment horizontal="right" vertical="center"/>
    </xf>
    <xf numFmtId="42" fontId="85" fillId="9" borderId="1" xfId="5" applyFont="1" applyFill="1" applyBorder="1" applyAlignment="1">
      <alignment horizontal="right" vertical="center"/>
    </xf>
    <xf numFmtId="42" fontId="85" fillId="9" borderId="4" xfId="5" applyFont="1" applyFill="1" applyBorder="1" applyAlignment="1">
      <alignment horizontal="center" vertical="center"/>
    </xf>
    <xf numFmtId="42" fontId="85" fillId="9" borderId="1" xfId="5" applyFont="1" applyFill="1" applyBorder="1" applyAlignment="1">
      <alignment vertical="center"/>
    </xf>
    <xf numFmtId="1" fontId="52" fillId="0" borderId="1" xfId="1" applyNumberFormat="1" applyFont="1" applyFill="1" applyBorder="1" applyAlignment="1">
      <alignment vertical="center"/>
    </xf>
    <xf numFmtId="0" fontId="52" fillId="3" borderId="28" xfId="0" applyFont="1" applyFill="1" applyBorder="1"/>
    <xf numFmtId="42" fontId="52" fillId="3" borderId="28" xfId="5" applyFont="1" applyFill="1" applyBorder="1" applyAlignment="1">
      <alignment horizontal="justify" vertical="center"/>
    </xf>
    <xf numFmtId="1" fontId="87" fillId="3" borderId="1" xfId="1" applyNumberFormat="1" applyFont="1" applyFill="1" applyBorder="1" applyAlignment="1">
      <alignment vertical="center"/>
    </xf>
    <xf numFmtId="9" fontId="87" fillId="3" borderId="1" xfId="0" applyNumberFormat="1" applyFont="1" applyFill="1" applyBorder="1" applyAlignment="1">
      <alignment horizontal="right" vertical="center"/>
    </xf>
    <xf numFmtId="0" fontId="52" fillId="3" borderId="1" xfId="0" applyFont="1" applyFill="1" applyBorder="1"/>
    <xf numFmtId="42" fontId="52" fillId="3" borderId="1" xfId="5" applyFont="1" applyFill="1" applyBorder="1"/>
    <xf numFmtId="9" fontId="52" fillId="3" borderId="1" xfId="1" applyFont="1" applyFill="1" applyBorder="1"/>
    <xf numFmtId="9" fontId="52" fillId="3" borderId="1" xfId="0" applyNumberFormat="1" applyFont="1" applyFill="1" applyBorder="1"/>
    <xf numFmtId="10" fontId="52" fillId="3" borderId="1" xfId="0" applyNumberFormat="1" applyFont="1" applyFill="1" applyBorder="1"/>
    <xf numFmtId="42" fontId="52" fillId="3" borderId="1" xfId="5" applyFont="1" applyFill="1" applyBorder="1" applyAlignment="1">
      <alignment horizontal="right" vertical="center"/>
    </xf>
    <xf numFmtId="3" fontId="52" fillId="3" borderId="1" xfId="0" applyNumberFormat="1" applyFont="1" applyFill="1" applyBorder="1"/>
    <xf numFmtId="9" fontId="52" fillId="3" borderId="1" xfId="0" applyNumberFormat="1" applyFont="1" applyFill="1" applyBorder="1" applyAlignment="1">
      <alignment horizontal="right" vertical="center"/>
    </xf>
    <xf numFmtId="1" fontId="52" fillId="3" borderId="1" xfId="0" applyNumberFormat="1" applyFont="1" applyFill="1" applyBorder="1" applyAlignment="1">
      <alignment horizontal="right" vertical="center"/>
    </xf>
    <xf numFmtId="9" fontId="87" fillId="3" borderId="1" xfId="0" applyNumberFormat="1" applyFont="1" applyFill="1" applyBorder="1"/>
    <xf numFmtId="0" fontId="52" fillId="3" borderId="1" xfId="0" applyFont="1" applyFill="1" applyBorder="1" applyAlignment="1">
      <alignment horizontal="center" vertical="center"/>
    </xf>
    <xf numFmtId="9" fontId="52" fillId="3" borderId="1" xfId="0" applyNumberFormat="1" applyFont="1" applyFill="1" applyBorder="1" applyAlignment="1">
      <alignment horizontal="center" vertical="center"/>
    </xf>
    <xf numFmtId="1" fontId="52" fillId="3" borderId="1" xfId="0" applyNumberFormat="1" applyFont="1" applyFill="1" applyBorder="1" applyAlignment="1">
      <alignment horizontal="center" vertical="center"/>
    </xf>
    <xf numFmtId="172" fontId="52" fillId="3" borderId="1" xfId="0" applyNumberFormat="1" applyFont="1" applyFill="1" applyBorder="1" applyAlignment="1">
      <alignment horizontal="center" vertical="center"/>
    </xf>
    <xf numFmtId="42" fontId="52" fillId="3" borderId="1" xfId="5" applyFont="1" applyFill="1" applyBorder="1" applyAlignment="1">
      <alignment vertical="center"/>
    </xf>
    <xf numFmtId="10" fontId="52" fillId="3" borderId="1" xfId="0" applyNumberFormat="1" applyFont="1" applyFill="1" applyBorder="1" applyAlignment="1">
      <alignment horizontal="right" vertical="center"/>
    </xf>
    <xf numFmtId="172" fontId="52" fillId="3" borderId="1" xfId="0" applyNumberFormat="1" applyFont="1" applyFill="1" applyBorder="1" applyAlignment="1">
      <alignment vertical="center"/>
    </xf>
    <xf numFmtId="9" fontId="52" fillId="3" borderId="1" xfId="1" applyFont="1" applyFill="1" applyBorder="1" applyAlignment="1">
      <alignment horizontal="right" vertical="center"/>
    </xf>
    <xf numFmtId="1" fontId="52" fillId="3" borderId="1" xfId="0" applyNumberFormat="1" applyFont="1" applyFill="1" applyBorder="1" applyAlignment="1">
      <alignment horizontal="center" vertical="center" wrapText="1"/>
    </xf>
    <xf numFmtId="42" fontId="52" fillId="3" borderId="1" xfId="5" applyFont="1" applyFill="1" applyBorder="1" applyAlignment="1">
      <alignment horizontal="right" vertical="center" wrapText="1"/>
    </xf>
    <xf numFmtId="10" fontId="52" fillId="3" borderId="1" xfId="0" applyNumberFormat="1" applyFont="1" applyFill="1" applyBorder="1" applyAlignment="1">
      <alignment horizontal="center" vertical="center" wrapText="1"/>
    </xf>
    <xf numFmtId="1" fontId="89" fillId="3" borderId="1" xfId="0" applyNumberFormat="1" applyFont="1" applyFill="1" applyBorder="1" applyAlignment="1">
      <alignment horizontal="center" vertical="center" wrapText="1"/>
    </xf>
    <xf numFmtId="42" fontId="89" fillId="3" borderId="1" xfId="5" applyFont="1" applyFill="1" applyBorder="1" applyAlignment="1">
      <alignment horizontal="right" vertical="center" wrapText="1"/>
    </xf>
    <xf numFmtId="10" fontId="52" fillId="3" borderId="1" xfId="1" applyNumberFormat="1" applyFont="1" applyFill="1" applyBorder="1" applyAlignment="1">
      <alignment horizontal="center" vertical="center" wrapText="1"/>
    </xf>
    <xf numFmtId="0" fontId="52" fillId="3" borderId="18" xfId="0" applyFont="1" applyFill="1" applyBorder="1" applyAlignment="1">
      <alignment horizontal="center" vertical="center"/>
    </xf>
    <xf numFmtId="42" fontId="52" fillId="3" borderId="18" xfId="5" applyFont="1" applyFill="1" applyBorder="1" applyAlignment="1">
      <alignment horizontal="center" vertical="center"/>
    </xf>
    <xf numFmtId="10" fontId="52" fillId="3" borderId="1" xfId="0" applyNumberFormat="1" applyFont="1" applyFill="1" applyBorder="1" applyAlignment="1">
      <alignment horizontal="center" vertical="center"/>
    </xf>
    <xf numFmtId="9" fontId="52" fillId="3" borderId="1" xfId="0" applyNumberFormat="1" applyFont="1" applyFill="1" applyBorder="1" applyAlignment="1">
      <alignment vertical="center"/>
    </xf>
    <xf numFmtId="10" fontId="52" fillId="3" borderId="1" xfId="0" applyNumberFormat="1" applyFont="1" applyFill="1" applyBorder="1" applyAlignment="1">
      <alignment vertical="center"/>
    </xf>
    <xf numFmtId="0" fontId="89" fillId="3" borderId="1" xfId="0" applyFont="1" applyFill="1" applyBorder="1" applyAlignment="1">
      <alignment horizontal="center" vertical="center"/>
    </xf>
    <xf numFmtId="42" fontId="89" fillId="3" borderId="1" xfId="5" applyFont="1" applyFill="1" applyBorder="1" applyAlignment="1">
      <alignment horizontal="center" vertical="center"/>
    </xf>
    <xf numFmtId="9" fontId="89" fillId="3" borderId="1" xfId="0" applyNumberFormat="1" applyFont="1" applyFill="1" applyBorder="1" applyAlignment="1">
      <alignment horizontal="center" vertical="center"/>
    </xf>
    <xf numFmtId="9" fontId="52" fillId="3" borderId="1" xfId="1" applyFont="1" applyFill="1" applyBorder="1" applyAlignment="1">
      <alignment horizontal="center" vertical="center"/>
    </xf>
    <xf numFmtId="42" fontId="52" fillId="3" borderId="1" xfId="5" applyFont="1" applyFill="1" applyBorder="1" applyAlignment="1">
      <alignment horizontal="center" vertical="center"/>
    </xf>
    <xf numFmtId="42" fontId="87" fillId="3" borderId="4" xfId="5" applyFont="1" applyFill="1" applyBorder="1" applyAlignment="1">
      <alignment vertical="center"/>
    </xf>
    <xf numFmtId="42" fontId="87" fillId="3" borderId="18" xfId="5" applyFont="1" applyFill="1" applyBorder="1" applyAlignment="1">
      <alignment vertical="center"/>
    </xf>
    <xf numFmtId="9" fontId="87" fillId="3" borderId="1" xfId="1" applyFont="1" applyFill="1" applyBorder="1"/>
    <xf numFmtId="42" fontId="87" fillId="3" borderId="1" xfId="5" applyFont="1" applyFill="1" applyBorder="1"/>
    <xf numFmtId="10" fontId="52" fillId="3" borderId="1" xfId="1" applyNumberFormat="1" applyFont="1" applyFill="1" applyBorder="1"/>
    <xf numFmtId="41" fontId="52" fillId="3" borderId="1" xfId="3" applyFont="1" applyFill="1" applyBorder="1"/>
    <xf numFmtId="171" fontId="52" fillId="3" borderId="1" xfId="0" applyNumberFormat="1" applyFont="1" applyFill="1" applyBorder="1" applyAlignment="1">
      <alignment horizontal="center" vertical="center"/>
    </xf>
    <xf numFmtId="0" fontId="52" fillId="3" borderId="1" xfId="0" applyFont="1" applyFill="1" applyBorder="1" applyAlignment="1">
      <alignment vertical="center"/>
    </xf>
    <xf numFmtId="9" fontId="52" fillId="3" borderId="1" xfId="1" applyFont="1" applyFill="1" applyBorder="1" applyAlignment="1">
      <alignment vertical="center"/>
    </xf>
    <xf numFmtId="9" fontId="52" fillId="3" borderId="4" xfId="1" applyFont="1" applyFill="1" applyBorder="1"/>
    <xf numFmtId="42" fontId="52" fillId="3" borderId="4" xfId="5" applyFont="1" applyFill="1" applyBorder="1"/>
    <xf numFmtId="42" fontId="87" fillId="3" borderId="1" xfId="0" applyNumberFormat="1" applyFont="1" applyFill="1" applyBorder="1"/>
    <xf numFmtId="0" fontId="4" fillId="0" borderId="0" xfId="0" applyFont="1"/>
    <xf numFmtId="0" fontId="52" fillId="0" borderId="0" xfId="0" applyFont="1" applyFill="1" applyBorder="1" applyAlignment="1">
      <alignment horizontal="right" vertical="center"/>
    </xf>
    <xf numFmtId="0" fontId="52" fillId="0" borderId="0" xfId="0" applyFont="1" applyFill="1" applyBorder="1" applyAlignment="1">
      <alignment horizontal="justify" vertical="center" wrapText="1"/>
    </xf>
    <xf numFmtId="0" fontId="87" fillId="0" borderId="0" xfId="0" applyFont="1" applyFill="1" applyBorder="1" applyAlignment="1">
      <alignment horizontal="right" vertical="center"/>
    </xf>
    <xf numFmtId="0" fontId="52" fillId="0" borderId="0" xfId="0" applyFont="1" applyFill="1" applyBorder="1" applyAlignment="1">
      <alignment horizontal="center" vertical="center"/>
    </xf>
    <xf numFmtId="42" fontId="52" fillId="0" borderId="0" xfId="5" applyFont="1" applyFill="1" applyBorder="1" applyAlignment="1">
      <alignment horizontal="right" vertical="center"/>
    </xf>
    <xf numFmtId="9" fontId="52" fillId="0" borderId="0" xfId="1" applyFont="1" applyFill="1" applyBorder="1" applyAlignment="1">
      <alignment horizontal="right" vertical="center"/>
    </xf>
    <xf numFmtId="9" fontId="52" fillId="0" borderId="0" xfId="1" applyFont="1" applyFill="1" applyBorder="1" applyAlignment="1">
      <alignment horizontal="justify" vertical="center" wrapText="1"/>
    </xf>
    <xf numFmtId="42" fontId="52" fillId="0" borderId="0" xfId="1" applyNumberFormat="1" applyFont="1" applyFill="1" applyBorder="1" applyAlignment="1">
      <alignment horizontal="right" vertical="center"/>
    </xf>
    <xf numFmtId="0" fontId="52" fillId="0" borderId="0" xfId="0" applyFont="1" applyFill="1" applyBorder="1" applyAlignment="1">
      <alignment horizontal="justify" vertical="center"/>
    </xf>
    <xf numFmtId="1" fontId="52" fillId="0" borderId="0" xfId="1" applyNumberFormat="1" applyFont="1" applyFill="1" applyBorder="1" applyAlignment="1">
      <alignment horizontal="right" vertical="center"/>
    </xf>
    <xf numFmtId="9" fontId="52" fillId="0" borderId="0" xfId="0" applyNumberFormat="1" applyFont="1" applyFill="1" applyBorder="1" applyAlignment="1">
      <alignment horizontal="justify" vertical="center"/>
    </xf>
    <xf numFmtId="0" fontId="52" fillId="0" borderId="0" xfId="0" applyFont="1" applyFill="1" applyBorder="1" applyAlignment="1">
      <alignment vertical="center"/>
    </xf>
    <xf numFmtId="9" fontId="52" fillId="0" borderId="0" xfId="1" applyNumberFormat="1" applyFont="1" applyFill="1" applyBorder="1" applyAlignment="1">
      <alignment horizontal="right" vertical="center"/>
    </xf>
    <xf numFmtId="0" fontId="52" fillId="0" borderId="0" xfId="0" applyFont="1" applyFill="1" applyBorder="1"/>
    <xf numFmtId="9" fontId="52" fillId="0" borderId="0" xfId="0" applyNumberFormat="1" applyFont="1" applyFill="1" applyBorder="1" applyAlignment="1">
      <alignment horizontal="right" vertical="center"/>
    </xf>
    <xf numFmtId="9" fontId="52" fillId="0" borderId="0" xfId="1" applyNumberFormat="1" applyFont="1" applyFill="1" applyBorder="1" applyAlignment="1">
      <alignment horizontal="right" vertical="center" wrapText="1"/>
    </xf>
    <xf numFmtId="1" fontId="52" fillId="0" borderId="0" xfId="1" applyNumberFormat="1" applyFont="1" applyFill="1" applyBorder="1"/>
    <xf numFmtId="9" fontId="52" fillId="0" borderId="0" xfId="0" applyNumberFormat="1" applyFont="1" applyFill="1" applyBorder="1" applyAlignment="1">
      <alignment horizontal="justify" vertical="center" wrapText="1"/>
    </xf>
    <xf numFmtId="42" fontId="52" fillId="0" borderId="0" xfId="5" applyFont="1" applyFill="1" applyBorder="1"/>
    <xf numFmtId="42" fontId="4" fillId="0" borderId="0" xfId="0" applyNumberFormat="1" applyFont="1"/>
    <xf numFmtId="0" fontId="4" fillId="0" borderId="0" xfId="0" applyFont="1" applyAlignment="1">
      <alignment horizontal="left"/>
    </xf>
    <xf numFmtId="0" fontId="1" fillId="4"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1" xfId="0" applyFont="1" applyFill="1" applyBorder="1" applyAlignment="1">
      <alignment horizontal="center" vertical="center"/>
    </xf>
    <xf numFmtId="41" fontId="0" fillId="13" borderId="4" xfId="3" applyFont="1" applyFill="1" applyBorder="1" applyAlignment="1">
      <alignment horizontal="center" vertical="center"/>
    </xf>
    <xf numFmtId="41" fontId="0" fillId="13" borderId="17" xfId="3" applyFont="1" applyFill="1" applyBorder="1" applyAlignment="1">
      <alignment horizontal="center" vertical="center"/>
    </xf>
    <xf numFmtId="41" fontId="0" fillId="13" borderId="18" xfId="3" applyFont="1" applyFill="1" applyBorder="1" applyAlignment="1">
      <alignment horizontal="center" vertical="center"/>
    </xf>
    <xf numFmtId="9" fontId="0" fillId="13" borderId="4" xfId="1" applyFont="1" applyFill="1" applyBorder="1" applyAlignment="1">
      <alignment horizontal="center" vertical="center"/>
    </xf>
    <xf numFmtId="9" fontId="0" fillId="13" borderId="17" xfId="1" applyFont="1" applyFill="1" applyBorder="1" applyAlignment="1">
      <alignment horizontal="center" vertical="center"/>
    </xf>
    <xf numFmtId="9" fontId="0" fillId="13" borderId="18" xfId="1" applyFont="1" applyFill="1" applyBorder="1" applyAlignment="1">
      <alignment horizontal="center" vertical="center"/>
    </xf>
    <xf numFmtId="0" fontId="0" fillId="13" borderId="4" xfId="0" applyFill="1" applyBorder="1" applyAlignment="1">
      <alignment horizontal="center"/>
    </xf>
    <xf numFmtId="0" fontId="0" fillId="13" borderId="17" xfId="0" applyFill="1" applyBorder="1" applyAlignment="1">
      <alignment horizontal="center"/>
    </xf>
    <xf numFmtId="0" fontId="0" fillId="13" borderId="18" xfId="0" applyFill="1" applyBorder="1" applyAlignment="1">
      <alignment horizontal="center"/>
    </xf>
    <xf numFmtId="0" fontId="0" fillId="13" borderId="4" xfId="0" applyFill="1" applyBorder="1" applyAlignment="1">
      <alignment horizontal="center" vertical="center" wrapText="1"/>
    </xf>
    <xf numFmtId="0" fontId="0" fillId="13" borderId="17" xfId="0" applyFill="1" applyBorder="1" applyAlignment="1">
      <alignment horizontal="center" vertical="center" wrapText="1"/>
    </xf>
    <xf numFmtId="0" fontId="0" fillId="13" borderId="18" xfId="0" applyFill="1" applyBorder="1" applyAlignment="1">
      <alignment horizontal="center" vertical="center" wrapText="1"/>
    </xf>
    <xf numFmtId="0" fontId="5" fillId="3" borderId="1" xfId="2"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xf>
    <xf numFmtId="9" fontId="17" fillId="10" borderId="1" xfId="0" applyNumberFormat="1" applyFont="1" applyFill="1" applyBorder="1" applyAlignment="1">
      <alignment horizontal="center" vertical="center" wrapText="1" readingOrder="1"/>
    </xf>
    <xf numFmtId="0" fontId="17" fillId="16" borderId="1" xfId="0" applyFont="1" applyFill="1" applyBorder="1" applyAlignment="1">
      <alignment horizontal="center" vertical="center" wrapText="1" readingOrder="1"/>
    </xf>
    <xf numFmtId="0" fontId="14" fillId="0" borderId="1" xfId="0" applyFont="1" applyBorder="1" applyAlignment="1">
      <alignment vertical="center"/>
    </xf>
    <xf numFmtId="0" fontId="15" fillId="6" borderId="1" xfId="0" applyFont="1" applyFill="1" applyBorder="1" applyAlignment="1">
      <alignment horizontal="center" vertical="center"/>
    </xf>
    <xf numFmtId="0" fontId="16" fillId="0" borderId="1" xfId="0" applyFont="1" applyBorder="1" applyAlignment="1">
      <alignment horizontal="left" vertical="center"/>
    </xf>
    <xf numFmtId="0" fontId="17" fillId="17" borderId="1" xfId="0" applyFont="1" applyFill="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56" fillId="0" borderId="0" xfId="0" applyFont="1" applyAlignment="1">
      <alignment horizontal="left" wrapText="1"/>
    </xf>
    <xf numFmtId="0" fontId="85" fillId="0" borderId="1" xfId="0" applyFont="1" applyFill="1" applyBorder="1" applyAlignment="1">
      <alignment horizontal="justify" vertical="center"/>
    </xf>
    <xf numFmtId="9" fontId="85" fillId="0" borderId="4" xfId="1" applyNumberFormat="1" applyFont="1" applyFill="1" applyBorder="1" applyAlignment="1">
      <alignment horizontal="right" vertical="center"/>
    </xf>
    <xf numFmtId="9" fontId="85" fillId="0" borderId="18" xfId="1" applyNumberFormat="1" applyFont="1" applyFill="1" applyBorder="1" applyAlignment="1">
      <alignment horizontal="right" vertical="center"/>
    </xf>
    <xf numFmtId="0" fontId="85" fillId="0" borderId="4" xfId="0" applyFont="1" applyFill="1" applyBorder="1" applyAlignment="1">
      <alignment horizontal="center" vertical="center"/>
    </xf>
    <xf numFmtId="0" fontId="85" fillId="0" borderId="18" xfId="0" applyFont="1" applyFill="1" applyBorder="1" applyAlignment="1">
      <alignment horizontal="center" vertical="center"/>
    </xf>
    <xf numFmtId="9" fontId="85" fillId="0" borderId="1" xfId="1" applyNumberFormat="1" applyFont="1" applyFill="1" applyBorder="1" applyAlignment="1">
      <alignment horizontal="right" vertical="center" wrapText="1"/>
    </xf>
    <xf numFmtId="9" fontId="85" fillId="0" borderId="1" xfId="1" applyFont="1" applyFill="1" applyBorder="1" applyAlignment="1">
      <alignment horizontal="right" vertical="center"/>
    </xf>
    <xf numFmtId="9" fontId="85" fillId="0" borderId="1" xfId="0" applyNumberFormat="1" applyFont="1" applyFill="1" applyBorder="1" applyAlignment="1">
      <alignment horizontal="justify" vertical="center"/>
    </xf>
    <xf numFmtId="42" fontId="85" fillId="0" borderId="1" xfId="5" applyFont="1" applyFill="1" applyBorder="1" applyAlignment="1">
      <alignment horizontal="justify" vertical="center"/>
    </xf>
    <xf numFmtId="9" fontId="85" fillId="0" borderId="1" xfId="0" applyNumberFormat="1" applyFont="1" applyFill="1" applyBorder="1" applyAlignment="1">
      <alignment horizontal="right" vertical="center"/>
    </xf>
    <xf numFmtId="9" fontId="85" fillId="0" borderId="1" xfId="1" applyFont="1" applyFill="1" applyBorder="1" applyAlignment="1">
      <alignment horizontal="justify" vertical="center" wrapText="1"/>
    </xf>
    <xf numFmtId="9" fontId="85" fillId="0" borderId="1" xfId="1" applyNumberFormat="1" applyFont="1" applyFill="1" applyBorder="1" applyAlignment="1">
      <alignment horizontal="right" vertical="center"/>
    </xf>
    <xf numFmtId="9" fontId="85" fillId="0" borderId="4" xfId="1" applyFont="1" applyFill="1" applyBorder="1" applyAlignment="1">
      <alignment horizontal="right" vertical="center"/>
    </xf>
    <xf numFmtId="9" fontId="85" fillId="0" borderId="18" xfId="1" applyFont="1" applyFill="1" applyBorder="1" applyAlignment="1">
      <alignment horizontal="right" vertical="center"/>
    </xf>
    <xf numFmtId="42" fontId="85" fillId="0" borderId="1" xfId="0" applyNumberFormat="1" applyFont="1" applyFill="1" applyBorder="1" applyAlignment="1">
      <alignment horizontal="justify" vertical="center"/>
    </xf>
    <xf numFmtId="0" fontId="85" fillId="0" borderId="1" xfId="0" applyFont="1" applyFill="1" applyBorder="1" applyAlignment="1">
      <alignment horizontal="justify" vertical="center" wrapText="1"/>
    </xf>
    <xf numFmtId="0" fontId="85" fillId="0" borderId="1" xfId="0" applyFont="1" applyFill="1" applyBorder="1" applyAlignment="1">
      <alignment horizontal="right" vertical="center"/>
    </xf>
    <xf numFmtId="9" fontId="85" fillId="0" borderId="4" xfId="0" applyNumberFormat="1" applyFont="1" applyFill="1" applyBorder="1" applyAlignment="1">
      <alignment horizontal="center" vertical="center"/>
    </xf>
    <xf numFmtId="9" fontId="85" fillId="0" borderId="18" xfId="0" applyNumberFormat="1" applyFont="1" applyFill="1" applyBorder="1" applyAlignment="1">
      <alignment horizontal="center" vertical="center"/>
    </xf>
    <xf numFmtId="9" fontId="89" fillId="9" borderId="4" xfId="1" applyNumberFormat="1" applyFont="1" applyFill="1" applyBorder="1" applyAlignment="1">
      <alignment horizontal="center" vertical="center" wrapText="1"/>
    </xf>
    <xf numFmtId="9" fontId="89" fillId="9" borderId="18" xfId="1" applyNumberFormat="1" applyFont="1" applyFill="1" applyBorder="1" applyAlignment="1">
      <alignment horizontal="center" vertical="center" wrapText="1"/>
    </xf>
    <xf numFmtId="9" fontId="52" fillId="9" borderId="4" xfId="0" applyNumberFormat="1" applyFont="1" applyFill="1" applyBorder="1" applyAlignment="1">
      <alignment horizontal="justify" vertical="center" wrapText="1"/>
    </xf>
    <xf numFmtId="9" fontId="52" fillId="9" borderId="18" xfId="0" applyNumberFormat="1" applyFont="1" applyFill="1" applyBorder="1" applyAlignment="1">
      <alignment horizontal="justify" vertical="center" wrapText="1"/>
    </xf>
    <xf numFmtId="42" fontId="89" fillId="9" borderId="4" xfId="5" applyFont="1" applyFill="1" applyBorder="1" applyAlignment="1">
      <alignment horizontal="center" vertical="center"/>
    </xf>
    <xf numFmtId="42" fontId="89" fillId="9" borderId="18" xfId="5" applyFont="1" applyFill="1" applyBorder="1" applyAlignment="1">
      <alignment horizontal="center" vertical="center"/>
    </xf>
    <xf numFmtId="9" fontId="52" fillId="9" borderId="17" xfId="0" applyNumberFormat="1" applyFont="1" applyFill="1" applyBorder="1" applyAlignment="1">
      <alignment horizontal="justify" vertical="center" wrapText="1"/>
    </xf>
    <xf numFmtId="42" fontId="52" fillId="9" borderId="4" xfId="5" applyFont="1" applyFill="1" applyBorder="1" applyAlignment="1">
      <alignment horizontal="center" vertical="center"/>
    </xf>
    <xf numFmtId="42" fontId="52" fillId="9" borderId="17" xfId="5" applyFont="1" applyFill="1" applyBorder="1" applyAlignment="1">
      <alignment horizontal="center" vertical="center"/>
    </xf>
    <xf numFmtId="42" fontId="52" fillId="9" borderId="18" xfId="5" applyFont="1" applyFill="1" applyBorder="1" applyAlignment="1">
      <alignment horizontal="center" vertical="center"/>
    </xf>
    <xf numFmtId="0" fontId="91" fillId="9" borderId="4" xfId="0" applyFont="1" applyFill="1" applyBorder="1" applyAlignment="1">
      <alignment horizontal="justify" vertical="center" wrapText="1"/>
    </xf>
    <xf numFmtId="0" fontId="91" fillId="9" borderId="17" xfId="0" applyFont="1" applyFill="1" applyBorder="1" applyAlignment="1">
      <alignment horizontal="justify" vertical="center" wrapText="1"/>
    </xf>
    <xf numFmtId="0" fontId="91" fillId="9" borderId="18" xfId="0" applyFont="1" applyFill="1" applyBorder="1" applyAlignment="1">
      <alignment horizontal="justify" vertical="center" wrapText="1"/>
    </xf>
    <xf numFmtId="0" fontId="52" fillId="9" borderId="4" xfId="0" applyFont="1" applyFill="1" applyBorder="1" applyAlignment="1">
      <alignment horizontal="right" vertical="center"/>
    </xf>
    <xf numFmtId="0" fontId="52" fillId="9" borderId="17" xfId="0" applyFont="1" applyFill="1" applyBorder="1" applyAlignment="1">
      <alignment horizontal="right" vertical="center"/>
    </xf>
    <xf numFmtId="0" fontId="52" fillId="9" borderId="18" xfId="0" applyFont="1" applyFill="1" applyBorder="1" applyAlignment="1">
      <alignment horizontal="right" vertical="center"/>
    </xf>
    <xf numFmtId="0" fontId="52" fillId="9" borderId="4" xfId="0" applyFont="1" applyFill="1" applyBorder="1" applyAlignment="1">
      <alignment horizontal="justify" vertical="center" wrapText="1"/>
    </xf>
    <xf numFmtId="0" fontId="52" fillId="9" borderId="17" xfId="0" applyFont="1" applyFill="1" applyBorder="1" applyAlignment="1">
      <alignment horizontal="justify" vertical="center" wrapText="1"/>
    </xf>
    <xf numFmtId="0" fontId="52" fillId="9" borderId="18" xfId="0" applyFont="1" applyFill="1" applyBorder="1" applyAlignment="1">
      <alignment horizontal="justify" vertical="center" wrapText="1"/>
    </xf>
    <xf numFmtId="9" fontId="52" fillId="9" borderId="4" xfId="1" applyFont="1" applyFill="1" applyBorder="1" applyAlignment="1">
      <alignment horizontal="center" vertical="center" wrapText="1"/>
    </xf>
    <xf numFmtId="9" fontId="52" fillId="9" borderId="17" xfId="1" applyFont="1" applyFill="1" applyBorder="1" applyAlignment="1">
      <alignment horizontal="center" vertical="center" wrapText="1"/>
    </xf>
    <xf numFmtId="9" fontId="52" fillId="9" borderId="18" xfId="1" applyFont="1" applyFill="1" applyBorder="1" applyAlignment="1">
      <alignment horizontal="center" vertical="center" wrapText="1"/>
    </xf>
    <xf numFmtId="0" fontId="52" fillId="9" borderId="4" xfId="0" applyFont="1" applyFill="1" applyBorder="1" applyAlignment="1">
      <alignment horizontal="justify" vertical="center"/>
    </xf>
    <xf numFmtId="0" fontId="52" fillId="9" borderId="17" xfId="0" applyFont="1" applyFill="1" applyBorder="1" applyAlignment="1">
      <alignment horizontal="justify" vertical="center"/>
    </xf>
    <xf numFmtId="0" fontId="52" fillId="9" borderId="18" xfId="0" applyFont="1" applyFill="1" applyBorder="1" applyAlignment="1">
      <alignment horizontal="justify" vertical="center"/>
    </xf>
    <xf numFmtId="9" fontId="52" fillId="9" borderId="4" xfId="0" applyNumberFormat="1" applyFont="1" applyFill="1" applyBorder="1" applyAlignment="1">
      <alignment horizontal="justify" vertical="center"/>
    </xf>
    <xf numFmtId="9" fontId="52" fillId="9" borderId="17" xfId="0" applyNumberFormat="1" applyFont="1" applyFill="1" applyBorder="1" applyAlignment="1">
      <alignment horizontal="justify" vertical="center"/>
    </xf>
    <xf numFmtId="9" fontId="52" fillId="9" borderId="18" xfId="0" applyNumberFormat="1" applyFont="1" applyFill="1" applyBorder="1" applyAlignment="1">
      <alignment horizontal="justify" vertical="center"/>
    </xf>
    <xf numFmtId="9" fontId="52" fillId="9" borderId="4" xfId="0" applyNumberFormat="1" applyFont="1" applyFill="1" applyBorder="1" applyAlignment="1">
      <alignment horizontal="right" vertical="center"/>
    </xf>
    <xf numFmtId="9" fontId="52" fillId="9" borderId="18" xfId="0" applyNumberFormat="1" applyFont="1" applyFill="1" applyBorder="1" applyAlignment="1">
      <alignment horizontal="right" vertical="center"/>
    </xf>
    <xf numFmtId="9" fontId="89" fillId="9" borderId="4" xfId="0" applyNumberFormat="1" applyFont="1" applyFill="1" applyBorder="1" applyAlignment="1">
      <alignment horizontal="right" vertical="center"/>
    </xf>
    <xf numFmtId="9" fontId="89" fillId="9" borderId="18" xfId="0" applyNumberFormat="1" applyFont="1" applyFill="1" applyBorder="1" applyAlignment="1">
      <alignment horizontal="right" vertical="center"/>
    </xf>
    <xf numFmtId="9" fontId="52" fillId="9" borderId="4" xfId="0" applyNumberFormat="1" applyFont="1" applyFill="1" applyBorder="1" applyAlignment="1">
      <alignment horizontal="center" vertical="center"/>
    </xf>
    <xf numFmtId="9" fontId="52" fillId="9" borderId="17" xfId="0" applyNumberFormat="1" applyFont="1" applyFill="1" applyBorder="1" applyAlignment="1">
      <alignment horizontal="center" vertical="center"/>
    </xf>
    <xf numFmtId="9" fontId="52" fillId="9" borderId="18" xfId="0" applyNumberFormat="1" applyFont="1" applyFill="1" applyBorder="1" applyAlignment="1">
      <alignment horizontal="center" vertical="center"/>
    </xf>
    <xf numFmtId="9" fontId="89" fillId="9" borderId="4" xfId="0" applyNumberFormat="1" applyFont="1" applyFill="1" applyBorder="1" applyAlignment="1">
      <alignment horizontal="center" vertical="center"/>
    </xf>
    <xf numFmtId="9" fontId="89" fillId="9" borderId="17" xfId="0" applyNumberFormat="1" applyFont="1" applyFill="1" applyBorder="1" applyAlignment="1">
      <alignment horizontal="center" vertical="center"/>
    </xf>
    <xf numFmtId="9" fontId="89" fillId="9" borderId="18" xfId="0" applyNumberFormat="1" applyFont="1" applyFill="1" applyBorder="1" applyAlignment="1">
      <alignment horizontal="center" vertical="center"/>
    </xf>
    <xf numFmtId="9" fontId="52" fillId="9" borderId="4" xfId="1" applyNumberFormat="1" applyFont="1" applyFill="1" applyBorder="1" applyAlignment="1">
      <alignment horizontal="right" vertical="center"/>
    </xf>
    <xf numFmtId="9" fontId="52" fillId="9" borderId="18" xfId="1" applyNumberFormat="1" applyFont="1" applyFill="1" applyBorder="1" applyAlignment="1">
      <alignment horizontal="right" vertical="center"/>
    </xf>
    <xf numFmtId="9" fontId="89" fillId="9" borderId="4" xfId="1" applyNumberFormat="1" applyFont="1" applyFill="1" applyBorder="1" applyAlignment="1">
      <alignment horizontal="right" vertical="center"/>
    </xf>
    <xf numFmtId="9" fontId="89" fillId="9" borderId="18" xfId="1" applyNumberFormat="1" applyFont="1" applyFill="1" applyBorder="1" applyAlignment="1">
      <alignment horizontal="right" vertical="center"/>
    </xf>
    <xf numFmtId="9" fontId="52" fillId="9" borderId="17" xfId="1" applyNumberFormat="1" applyFont="1" applyFill="1" applyBorder="1" applyAlignment="1">
      <alignment horizontal="right" vertical="center"/>
    </xf>
    <xf numFmtId="9" fontId="89" fillId="9" borderId="17" xfId="1" applyNumberFormat="1" applyFont="1" applyFill="1" applyBorder="1" applyAlignment="1">
      <alignment horizontal="right" vertical="center"/>
    </xf>
    <xf numFmtId="9" fontId="52" fillId="9" borderId="4" xfId="1" applyNumberFormat="1" applyFont="1" applyFill="1" applyBorder="1" applyAlignment="1">
      <alignment horizontal="center" vertical="center"/>
    </xf>
    <xf numFmtId="9" fontId="52" fillId="9" borderId="17" xfId="1" applyNumberFormat="1" applyFont="1" applyFill="1" applyBorder="1" applyAlignment="1">
      <alignment horizontal="center" vertical="center"/>
    </xf>
    <xf numFmtId="9" fontId="52" fillId="9" borderId="18" xfId="1" applyNumberFormat="1" applyFont="1" applyFill="1" applyBorder="1" applyAlignment="1">
      <alignment horizontal="center" vertical="center"/>
    </xf>
    <xf numFmtId="9" fontId="89" fillId="9" borderId="4" xfId="1" applyNumberFormat="1" applyFont="1" applyFill="1" applyBorder="1" applyAlignment="1">
      <alignment horizontal="center" vertical="center"/>
    </xf>
    <xf numFmtId="9" fontId="89" fillId="9" borderId="17" xfId="1" applyNumberFormat="1" applyFont="1" applyFill="1" applyBorder="1" applyAlignment="1">
      <alignment horizontal="center" vertical="center"/>
    </xf>
    <xf numFmtId="9" fontId="89" fillId="9" borderId="18" xfId="1" applyNumberFormat="1" applyFont="1" applyFill="1" applyBorder="1" applyAlignment="1">
      <alignment horizontal="center" vertical="center"/>
    </xf>
    <xf numFmtId="42" fontId="52" fillId="9" borderId="4" xfId="1" applyNumberFormat="1" applyFont="1" applyFill="1" applyBorder="1" applyAlignment="1">
      <alignment horizontal="center" vertical="center"/>
    </xf>
    <xf numFmtId="42" fontId="52" fillId="9" borderId="18" xfId="1" applyNumberFormat="1" applyFont="1" applyFill="1" applyBorder="1" applyAlignment="1">
      <alignment horizontal="center" vertical="center"/>
    </xf>
    <xf numFmtId="42" fontId="52" fillId="9" borderId="17" xfId="1" applyNumberFormat="1" applyFont="1" applyFill="1" applyBorder="1" applyAlignment="1">
      <alignment horizontal="center" vertical="center"/>
    </xf>
    <xf numFmtId="0" fontId="52" fillId="9" borderId="4" xfId="0" applyFont="1" applyFill="1" applyBorder="1" applyAlignment="1">
      <alignment horizontal="left" vertical="center"/>
    </xf>
    <xf numFmtId="0" fontId="52" fillId="9" borderId="18" xfId="0" applyFont="1" applyFill="1" applyBorder="1" applyAlignment="1">
      <alignment horizontal="left" vertical="center"/>
    </xf>
    <xf numFmtId="0" fontId="52" fillId="9" borderId="17" xfId="0" applyFont="1" applyFill="1" applyBorder="1" applyAlignment="1">
      <alignment horizontal="left" vertical="center"/>
    </xf>
    <xf numFmtId="1" fontId="52" fillId="9" borderId="4" xfId="0" applyNumberFormat="1" applyFont="1" applyFill="1" applyBorder="1" applyAlignment="1">
      <alignment horizontal="justify" vertical="center"/>
    </xf>
    <xf numFmtId="1" fontId="52" fillId="9" borderId="18" xfId="0" applyNumberFormat="1" applyFont="1" applyFill="1" applyBorder="1" applyAlignment="1">
      <alignment horizontal="justify" vertical="center"/>
    </xf>
    <xf numFmtId="9" fontId="52" fillId="9" borderId="4" xfId="1" applyFont="1" applyFill="1" applyBorder="1" applyAlignment="1">
      <alignment horizontal="justify" vertical="center" wrapText="1"/>
    </xf>
    <xf numFmtId="9" fontId="52" fillId="9" borderId="18" xfId="1" applyFont="1" applyFill="1" applyBorder="1" applyAlignment="1">
      <alignment horizontal="justify" vertical="center" wrapText="1"/>
    </xf>
    <xf numFmtId="9" fontId="52" fillId="9" borderId="17" xfId="1" applyFont="1" applyFill="1" applyBorder="1" applyAlignment="1">
      <alignment horizontal="justify" vertical="center" wrapText="1"/>
    </xf>
    <xf numFmtId="42" fontId="52" fillId="9" borderId="1" xfId="5" applyFont="1" applyFill="1" applyBorder="1" applyAlignment="1">
      <alignment horizontal="center" vertical="center"/>
    </xf>
    <xf numFmtId="0" fontId="91" fillId="9" borderId="4" xfId="0" applyFont="1" applyFill="1" applyBorder="1" applyAlignment="1">
      <alignment horizontal="justify" vertical="center"/>
    </xf>
    <xf numFmtId="0" fontId="91" fillId="9" borderId="17" xfId="0" applyFont="1" applyFill="1" applyBorder="1" applyAlignment="1">
      <alignment horizontal="justify" vertical="center"/>
    </xf>
    <xf numFmtId="0" fontId="91" fillId="9" borderId="18" xfId="0" applyFont="1" applyFill="1" applyBorder="1" applyAlignment="1">
      <alignment horizontal="justify" vertical="center"/>
    </xf>
    <xf numFmtId="9" fontId="52" fillId="9" borderId="4" xfId="1" applyFont="1" applyFill="1" applyBorder="1" applyAlignment="1">
      <alignment horizontal="right" vertical="center"/>
    </xf>
    <xf numFmtId="9" fontId="52" fillId="9" borderId="18" xfId="1" applyFont="1" applyFill="1" applyBorder="1" applyAlignment="1">
      <alignment horizontal="right" vertical="center"/>
    </xf>
    <xf numFmtId="0" fontId="52" fillId="9" borderId="4" xfId="0" applyFont="1" applyFill="1" applyBorder="1" applyAlignment="1">
      <alignment horizontal="left" vertical="center" wrapText="1"/>
    </xf>
    <xf numFmtId="0" fontId="52" fillId="9" borderId="18" xfId="0" applyFont="1" applyFill="1" applyBorder="1" applyAlignment="1">
      <alignment horizontal="left" vertical="center" wrapText="1"/>
    </xf>
    <xf numFmtId="0" fontId="52" fillId="9" borderId="11" xfId="0" applyFont="1" applyFill="1" applyBorder="1" applyAlignment="1">
      <alignment horizontal="right" vertical="center"/>
    </xf>
    <xf numFmtId="0" fontId="52" fillId="9" borderId="41" xfId="0" applyFont="1" applyFill="1" applyBorder="1" applyAlignment="1">
      <alignment horizontal="right" vertical="center"/>
    </xf>
    <xf numFmtId="0" fontId="87" fillId="9" borderId="4" xfId="0" applyFont="1" applyFill="1" applyBorder="1" applyAlignment="1">
      <alignment horizontal="right" vertical="center"/>
    </xf>
    <xf numFmtId="0" fontId="87" fillId="9" borderId="18" xfId="0" applyFont="1" applyFill="1" applyBorder="1" applyAlignment="1">
      <alignment horizontal="right" vertical="center"/>
    </xf>
    <xf numFmtId="0" fontId="52" fillId="0" borderId="11" xfId="0" applyFont="1" applyFill="1" applyBorder="1" applyAlignment="1">
      <alignment horizontal="right" vertical="center"/>
    </xf>
    <xf numFmtId="0" fontId="52" fillId="0" borderId="41" xfId="0" applyFont="1" applyFill="1" applyBorder="1" applyAlignment="1">
      <alignment horizontal="right" vertical="center"/>
    </xf>
    <xf numFmtId="0" fontId="52" fillId="0" borderId="4" xfId="0" applyFont="1" applyFill="1" applyBorder="1" applyAlignment="1">
      <alignment horizontal="center" vertical="center" wrapText="1"/>
    </xf>
    <xf numFmtId="0" fontId="52" fillId="0" borderId="18" xfId="0" applyFont="1" applyFill="1" applyBorder="1" applyAlignment="1">
      <alignment horizontal="center" vertical="center" wrapText="1"/>
    </xf>
    <xf numFmtId="0" fontId="52" fillId="0" borderId="4" xfId="0" applyFont="1" applyFill="1" applyBorder="1" applyAlignment="1">
      <alignment horizontal="right" vertical="center"/>
    </xf>
    <xf numFmtId="0" fontId="52" fillId="0" borderId="18" xfId="0" applyFont="1" applyFill="1" applyBorder="1" applyAlignment="1">
      <alignment horizontal="right" vertical="center"/>
    </xf>
    <xf numFmtId="0" fontId="52" fillId="0" borderId="4" xfId="0" applyFont="1" applyFill="1" applyBorder="1" applyAlignment="1">
      <alignment horizontal="justify" vertical="center" wrapText="1"/>
    </xf>
    <xf numFmtId="0" fontId="52" fillId="0" borderId="18" xfId="0" applyFont="1" applyFill="1" applyBorder="1" applyAlignment="1">
      <alignment horizontal="justify" vertical="center" wrapText="1"/>
    </xf>
    <xf numFmtId="0" fontId="52" fillId="0" borderId="4" xfId="0" applyFont="1" applyFill="1" applyBorder="1" applyAlignment="1">
      <alignment horizontal="center" vertical="center"/>
    </xf>
    <xf numFmtId="0" fontId="52" fillId="0" borderId="18" xfId="0" applyFont="1" applyFill="1" applyBorder="1" applyAlignment="1">
      <alignment horizontal="center" vertical="center"/>
    </xf>
    <xf numFmtId="9" fontId="52" fillId="0" borderId="4" xfId="0" applyNumberFormat="1" applyFont="1" applyFill="1" applyBorder="1" applyAlignment="1">
      <alignment horizontal="center" vertical="center"/>
    </xf>
    <xf numFmtId="9" fontId="52" fillId="0" borderId="18" xfId="0" applyNumberFormat="1" applyFont="1" applyFill="1" applyBorder="1" applyAlignment="1">
      <alignment horizontal="center" vertical="center"/>
    </xf>
    <xf numFmtId="9" fontId="52" fillId="0" borderId="1" xfId="0" applyNumberFormat="1" applyFont="1" applyFill="1" applyBorder="1" applyAlignment="1">
      <alignment horizontal="justify" vertical="center" wrapText="1"/>
    </xf>
    <xf numFmtId="9" fontId="52" fillId="22" borderId="4" xfId="1" applyNumberFormat="1" applyFont="1" applyFill="1" applyBorder="1" applyAlignment="1">
      <alignment horizontal="center" vertical="center" wrapText="1"/>
    </xf>
    <xf numFmtId="9" fontId="52" fillId="22" borderId="17" xfId="1" applyNumberFormat="1" applyFont="1" applyFill="1" applyBorder="1" applyAlignment="1">
      <alignment horizontal="center" vertical="center" wrapText="1"/>
    </xf>
    <xf numFmtId="9" fontId="52" fillId="22" borderId="18" xfId="1" applyNumberFormat="1" applyFont="1" applyFill="1" applyBorder="1" applyAlignment="1">
      <alignment horizontal="center" vertical="center" wrapText="1"/>
    </xf>
    <xf numFmtId="42" fontId="52" fillId="0" borderId="4" xfId="5" applyFont="1" applyFill="1" applyBorder="1" applyAlignment="1">
      <alignment horizontal="center" vertical="center"/>
    </xf>
    <xf numFmtId="42" fontId="52" fillId="0" borderId="18" xfId="5" applyFont="1" applyFill="1" applyBorder="1" applyAlignment="1">
      <alignment horizontal="center" vertical="center"/>
    </xf>
    <xf numFmtId="42" fontId="52" fillId="3" borderId="4" xfId="5" applyFont="1" applyFill="1" applyBorder="1" applyAlignment="1">
      <alignment horizontal="center"/>
    </xf>
    <xf numFmtId="42" fontId="52" fillId="3" borderId="18" xfId="5" applyFont="1" applyFill="1" applyBorder="1" applyAlignment="1">
      <alignment horizontal="center"/>
    </xf>
    <xf numFmtId="0" fontId="52" fillId="0" borderId="4" xfId="0" applyFont="1" applyFill="1" applyBorder="1" applyAlignment="1">
      <alignment horizontal="justify" vertical="center"/>
    </xf>
    <xf numFmtId="0" fontId="52" fillId="0" borderId="18" xfId="0" applyFont="1" applyFill="1" applyBorder="1" applyAlignment="1">
      <alignment horizontal="justify" vertical="center"/>
    </xf>
    <xf numFmtId="0" fontId="52" fillId="0" borderId="4" xfId="0" applyFont="1" applyFill="1" applyBorder="1" applyAlignment="1">
      <alignment horizontal="center"/>
    </xf>
    <xf numFmtId="0" fontId="52" fillId="0" borderId="18" xfId="0" applyFont="1" applyFill="1" applyBorder="1" applyAlignment="1">
      <alignment horizontal="center"/>
    </xf>
    <xf numFmtId="0" fontId="52" fillId="0" borderId="17" xfId="0" applyFont="1" applyFill="1" applyBorder="1" applyAlignment="1">
      <alignment horizontal="center"/>
    </xf>
    <xf numFmtId="9" fontId="52" fillId="0" borderId="4" xfId="1" applyNumberFormat="1" applyFont="1" applyFill="1" applyBorder="1" applyAlignment="1">
      <alignment horizontal="center" vertical="center"/>
    </xf>
    <xf numFmtId="9" fontId="52" fillId="0" borderId="17" xfId="1" applyNumberFormat="1" applyFont="1" applyFill="1" applyBorder="1" applyAlignment="1">
      <alignment horizontal="center" vertical="center"/>
    </xf>
    <xf numFmtId="9" fontId="52" fillId="0" borderId="18" xfId="1" applyNumberFormat="1" applyFont="1" applyFill="1" applyBorder="1" applyAlignment="1">
      <alignment horizontal="center" vertical="center"/>
    </xf>
    <xf numFmtId="9" fontId="52" fillId="0" borderId="4" xfId="1" applyNumberFormat="1" applyFont="1" applyFill="1" applyBorder="1" applyAlignment="1">
      <alignment horizontal="center" vertical="center" wrapText="1"/>
    </xf>
    <xf numFmtId="9" fontId="52" fillId="0" borderId="17" xfId="1" applyNumberFormat="1" applyFont="1" applyFill="1" applyBorder="1" applyAlignment="1">
      <alignment horizontal="center" vertical="center" wrapText="1"/>
    </xf>
    <xf numFmtId="42" fontId="52" fillId="0" borderId="17" xfId="5" applyFont="1" applyFill="1" applyBorder="1" applyAlignment="1">
      <alignment horizontal="center" vertical="center"/>
    </xf>
    <xf numFmtId="9" fontId="52" fillId="23" borderId="4" xfId="1" applyNumberFormat="1" applyFont="1" applyFill="1" applyBorder="1" applyAlignment="1">
      <alignment horizontal="center" vertical="center" wrapText="1"/>
    </xf>
    <xf numFmtId="9" fontId="52" fillId="23" borderId="18" xfId="1" applyNumberFormat="1" applyFont="1" applyFill="1" applyBorder="1" applyAlignment="1">
      <alignment horizontal="center" vertical="center" wrapText="1"/>
    </xf>
    <xf numFmtId="0" fontId="52" fillId="0" borderId="17" xfId="0" applyFont="1" applyFill="1" applyBorder="1" applyAlignment="1">
      <alignment horizontal="center" vertical="center" wrapText="1"/>
    </xf>
    <xf numFmtId="9" fontId="52" fillId="0" borderId="18" xfId="1" applyNumberFormat="1" applyFont="1" applyFill="1" applyBorder="1" applyAlignment="1">
      <alignment horizontal="center" vertical="center" wrapText="1"/>
    </xf>
    <xf numFmtId="0" fontId="52" fillId="3" borderId="4" xfId="0" applyFont="1" applyFill="1" applyBorder="1" applyAlignment="1">
      <alignment horizontal="left" vertical="top" wrapText="1"/>
    </xf>
    <xf numFmtId="0" fontId="52" fillId="3" borderId="18" xfId="0" applyFont="1" applyFill="1" applyBorder="1" applyAlignment="1">
      <alignment horizontal="left" vertical="top" wrapText="1"/>
    </xf>
    <xf numFmtId="42" fontId="52" fillId="3" borderId="4" xfId="5" applyFont="1" applyFill="1" applyBorder="1" applyAlignment="1">
      <alignment horizontal="center" vertical="center"/>
    </xf>
    <xf numFmtId="42" fontId="52" fillId="3" borderId="17" xfId="5" applyFont="1" applyFill="1" applyBorder="1" applyAlignment="1">
      <alignment horizontal="center" vertical="center"/>
    </xf>
    <xf numFmtId="42" fontId="52" fillId="0" borderId="4" xfId="1" applyNumberFormat="1" applyFont="1" applyFill="1" applyBorder="1" applyAlignment="1">
      <alignment horizontal="center" vertical="center"/>
    </xf>
    <xf numFmtId="42" fontId="52" fillId="0" borderId="17" xfId="1" applyNumberFormat="1" applyFont="1" applyFill="1" applyBorder="1" applyAlignment="1">
      <alignment horizontal="center" vertical="center"/>
    </xf>
    <xf numFmtId="42" fontId="52" fillId="0" borderId="18" xfId="1" applyNumberFormat="1" applyFont="1" applyFill="1" applyBorder="1" applyAlignment="1">
      <alignment horizontal="center" vertical="center"/>
    </xf>
    <xf numFmtId="42" fontId="87" fillId="0" borderId="4" xfId="1" applyNumberFormat="1" applyFont="1" applyFill="1" applyBorder="1" applyAlignment="1">
      <alignment horizontal="center" vertical="center"/>
    </xf>
    <xf numFmtId="42" fontId="87" fillId="0" borderId="18" xfId="1" applyNumberFormat="1" applyFont="1" applyFill="1" applyBorder="1" applyAlignment="1">
      <alignment horizontal="center" vertical="center"/>
    </xf>
    <xf numFmtId="0" fontId="87" fillId="0" borderId="4" xfId="0" applyFont="1" applyFill="1" applyBorder="1" applyAlignment="1">
      <alignment horizontal="left" vertical="center"/>
    </xf>
    <xf numFmtId="0" fontId="87" fillId="0" borderId="18" xfId="0" applyFont="1" applyFill="1" applyBorder="1" applyAlignment="1">
      <alignment horizontal="left" vertical="center"/>
    </xf>
    <xf numFmtId="9" fontId="87" fillId="0" borderId="4" xfId="0" applyNumberFormat="1" applyFont="1" applyFill="1" applyBorder="1" applyAlignment="1">
      <alignment horizontal="justify" vertical="center"/>
    </xf>
    <xf numFmtId="9" fontId="87" fillId="0" borderId="18" xfId="0" applyNumberFormat="1" applyFont="1" applyFill="1" applyBorder="1" applyAlignment="1">
      <alignment horizontal="justify" vertical="center"/>
    </xf>
    <xf numFmtId="42" fontId="87" fillId="0" borderId="4" xfId="5" applyFont="1" applyFill="1" applyBorder="1" applyAlignment="1">
      <alignment horizontal="center" vertical="center"/>
    </xf>
    <xf numFmtId="42" fontId="87" fillId="0" borderId="18" xfId="5" applyFont="1" applyFill="1" applyBorder="1" applyAlignment="1">
      <alignment horizontal="center" vertical="center"/>
    </xf>
    <xf numFmtId="0" fontId="85" fillId="0" borderId="4" xfId="0" applyFont="1" applyFill="1" applyBorder="1" applyAlignment="1">
      <alignment horizontal="left" vertical="center"/>
    </xf>
    <xf numFmtId="0" fontId="85" fillId="0" borderId="18" xfId="0" applyFont="1" applyFill="1" applyBorder="1" applyAlignment="1">
      <alignment horizontal="left" vertical="center"/>
    </xf>
    <xf numFmtId="42" fontId="87" fillId="3" borderId="4" xfId="5" applyFont="1" applyFill="1" applyBorder="1" applyAlignment="1">
      <alignment horizontal="center" vertical="center"/>
    </xf>
    <xf numFmtId="42" fontId="87" fillId="3" borderId="17" xfId="5" applyFont="1" applyFill="1" applyBorder="1" applyAlignment="1">
      <alignment horizontal="center" vertical="center"/>
    </xf>
    <xf numFmtId="9" fontId="52" fillId="0" borderId="4" xfId="1" applyFont="1" applyFill="1" applyBorder="1" applyAlignment="1">
      <alignment horizontal="center" vertical="center" wrapText="1"/>
    </xf>
    <xf numFmtId="9" fontId="52" fillId="0" borderId="18" xfId="1" applyFont="1" applyFill="1" applyBorder="1" applyAlignment="1">
      <alignment horizontal="center" vertical="center" wrapText="1"/>
    </xf>
    <xf numFmtId="0" fontId="52" fillId="0" borderId="4" xfId="0" applyFont="1" applyFill="1" applyBorder="1" applyAlignment="1">
      <alignment horizontal="left" vertical="center"/>
    </xf>
    <xf numFmtId="0" fontId="52" fillId="0" borderId="18" xfId="0" applyFont="1" applyFill="1" applyBorder="1" applyAlignment="1">
      <alignment horizontal="left" vertical="center"/>
    </xf>
    <xf numFmtId="9" fontId="52" fillId="0" borderId="4" xfId="1" applyFont="1" applyFill="1" applyBorder="1" applyAlignment="1">
      <alignment horizontal="right" vertical="center"/>
    </xf>
    <xf numFmtId="9" fontId="52" fillId="0" borderId="17" xfId="1" applyFont="1" applyFill="1" applyBorder="1" applyAlignment="1">
      <alignment horizontal="right" vertical="center"/>
    </xf>
    <xf numFmtId="9" fontId="52" fillId="0" borderId="18" xfId="1" applyFont="1" applyFill="1" applyBorder="1" applyAlignment="1">
      <alignment horizontal="right" vertical="center"/>
    </xf>
    <xf numFmtId="42" fontId="52" fillId="3" borderId="18" xfId="5" applyFont="1" applyFill="1" applyBorder="1" applyAlignment="1">
      <alignment horizontal="center" vertical="center"/>
    </xf>
    <xf numFmtId="9" fontId="52" fillId="0" borderId="17" xfId="1" applyFont="1" applyFill="1" applyBorder="1" applyAlignment="1">
      <alignment horizontal="center" vertical="center" wrapText="1"/>
    </xf>
    <xf numFmtId="0" fontId="52" fillId="0" borderId="17" xfId="0" applyFont="1" applyFill="1" applyBorder="1" applyAlignment="1">
      <alignment horizontal="left" vertical="center"/>
    </xf>
    <xf numFmtId="0" fontId="52" fillId="0" borderId="17" xfId="0" applyFont="1" applyFill="1" applyBorder="1" applyAlignment="1">
      <alignment horizontal="center" vertical="center"/>
    </xf>
    <xf numFmtId="9" fontId="52" fillId="0" borderId="17" xfId="0" applyNumberFormat="1" applyFont="1" applyFill="1" applyBorder="1" applyAlignment="1">
      <alignment horizontal="center" vertical="center"/>
    </xf>
    <xf numFmtId="0" fontId="87" fillId="0" borderId="4" xfId="0" applyFont="1" applyFill="1" applyBorder="1" applyAlignment="1">
      <alignment horizontal="center" vertical="center" wrapText="1"/>
    </xf>
    <xf numFmtId="0" fontId="87" fillId="0" borderId="18" xfId="0" applyFont="1" applyFill="1" applyBorder="1" applyAlignment="1">
      <alignment horizontal="center" vertical="center" wrapText="1"/>
    </xf>
    <xf numFmtId="0" fontId="84" fillId="26" borderId="33" xfId="0" applyFont="1" applyFill="1" applyBorder="1" applyAlignment="1">
      <alignment horizontal="center"/>
    </xf>
    <xf numFmtId="0" fontId="84" fillId="26" borderId="34" xfId="0" applyFont="1" applyFill="1" applyBorder="1" applyAlignment="1">
      <alignment horizontal="center"/>
    </xf>
    <xf numFmtId="0" fontId="84" fillId="26" borderId="35" xfId="0" applyFont="1" applyFill="1" applyBorder="1" applyAlignment="1">
      <alignment horizontal="center"/>
    </xf>
    <xf numFmtId="0" fontId="84" fillId="27" borderId="33" xfId="0" applyFont="1" applyFill="1" applyBorder="1" applyAlignment="1">
      <alignment horizontal="center"/>
    </xf>
    <xf numFmtId="0" fontId="84" fillId="27" borderId="34" xfId="0" applyFont="1" applyFill="1" applyBorder="1" applyAlignment="1">
      <alignment horizontal="center"/>
    </xf>
    <xf numFmtId="0" fontId="84" fillId="27" borderId="35" xfId="0" applyFont="1" applyFill="1" applyBorder="1" applyAlignment="1">
      <alignment horizontal="center"/>
    </xf>
    <xf numFmtId="0" fontId="84" fillId="8" borderId="33" xfId="0" applyFont="1" applyFill="1" applyBorder="1" applyAlignment="1">
      <alignment horizontal="center"/>
    </xf>
    <xf numFmtId="0" fontId="84" fillId="8" borderId="34" xfId="0" applyFont="1" applyFill="1" applyBorder="1" applyAlignment="1">
      <alignment horizontal="center"/>
    </xf>
    <xf numFmtId="0" fontId="84" fillId="8" borderId="35" xfId="0" applyFont="1" applyFill="1" applyBorder="1" applyAlignment="1">
      <alignment horizontal="center"/>
    </xf>
    <xf numFmtId="0" fontId="52" fillId="0" borderId="5" xfId="0" applyFont="1" applyFill="1" applyBorder="1" applyAlignment="1">
      <alignment horizontal="center" wrapText="1"/>
    </xf>
    <xf numFmtId="0" fontId="52" fillId="0" borderId="6" xfId="0" applyFont="1" applyFill="1" applyBorder="1" applyAlignment="1">
      <alignment horizontal="center" wrapText="1"/>
    </xf>
    <xf numFmtId="0" fontId="52" fillId="0" borderId="7" xfId="0" applyFont="1" applyFill="1" applyBorder="1" applyAlignment="1">
      <alignment horizontal="center" wrapText="1"/>
    </xf>
    <xf numFmtId="0" fontId="52" fillId="0" borderId="8" xfId="0" applyFont="1" applyFill="1" applyBorder="1" applyAlignment="1">
      <alignment horizontal="center" wrapText="1"/>
    </xf>
    <xf numFmtId="0" fontId="52" fillId="0" borderId="9" xfId="0" applyFont="1" applyFill="1" applyBorder="1" applyAlignment="1">
      <alignment horizontal="center" wrapText="1"/>
    </xf>
    <xf numFmtId="0" fontId="52" fillId="0" borderId="10" xfId="0" applyFont="1" applyFill="1" applyBorder="1" applyAlignment="1">
      <alignment horizontal="center" wrapText="1"/>
    </xf>
    <xf numFmtId="0" fontId="48" fillId="0" borderId="67" xfId="0" applyFont="1" applyFill="1" applyBorder="1" applyAlignment="1">
      <alignment horizontal="center" vertical="center" wrapText="1"/>
    </xf>
    <xf numFmtId="0" fontId="48" fillId="0" borderId="28" xfId="0" applyFont="1" applyFill="1" applyBorder="1" applyAlignment="1">
      <alignment horizontal="center" vertical="center" wrapText="1"/>
    </xf>
    <xf numFmtId="0" fontId="48" fillId="0" borderId="60" xfId="0" applyFont="1" applyFill="1" applyBorder="1" applyAlignment="1">
      <alignment horizontal="center" vertical="center" wrapText="1"/>
    </xf>
    <xf numFmtId="0" fontId="0" fillId="0" borderId="5" xfId="0" applyFill="1" applyBorder="1" applyAlignment="1">
      <alignment horizontal="center"/>
    </xf>
    <xf numFmtId="0" fontId="0" fillId="0" borderId="28" xfId="0" applyFill="1" applyBorder="1" applyAlignment="1">
      <alignment horizontal="center"/>
    </xf>
    <xf numFmtId="0" fontId="0" fillId="0" borderId="6"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0" fontId="0" fillId="0" borderId="29" xfId="0" applyFill="1" applyBorder="1" applyAlignment="1">
      <alignment horizontal="center"/>
    </xf>
    <xf numFmtId="0" fontId="0" fillId="0" borderId="10" xfId="0" applyFill="1" applyBorder="1" applyAlignment="1">
      <alignment horizontal="center"/>
    </xf>
    <xf numFmtId="0" fontId="48" fillId="0" borderId="43"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wrapText="1"/>
    </xf>
    <xf numFmtId="0" fontId="48" fillId="0" borderId="29" xfId="0" applyFont="1" applyFill="1" applyBorder="1" applyAlignment="1">
      <alignment horizontal="center" wrapText="1"/>
    </xf>
    <xf numFmtId="0" fontId="48" fillId="0" borderId="29" xfId="0" applyFont="1" applyFill="1" applyBorder="1" applyAlignment="1">
      <alignment horizontal="center" vertical="center" wrapText="1"/>
    </xf>
    <xf numFmtId="0" fontId="48" fillId="0" borderId="59" xfId="0" applyFont="1" applyFill="1" applyBorder="1" applyAlignment="1">
      <alignment horizontal="center" vertical="center" wrapText="1"/>
    </xf>
    <xf numFmtId="0" fontId="48" fillId="0" borderId="61" xfId="0" applyFont="1" applyFill="1" applyBorder="1" applyAlignment="1">
      <alignment horizontal="center" vertical="center" wrapText="1"/>
    </xf>
    <xf numFmtId="0" fontId="48" fillId="0" borderId="68" xfId="0" applyFont="1" applyFill="1" applyBorder="1" applyAlignment="1">
      <alignment horizontal="center" vertical="center" wrapText="1"/>
    </xf>
    <xf numFmtId="0" fontId="34" fillId="0" borderId="0" xfId="0" applyFont="1" applyAlignment="1">
      <alignment horizontal="left"/>
    </xf>
    <xf numFmtId="9" fontId="87" fillId="0" borderId="4" xfId="1" applyFont="1" applyFill="1" applyBorder="1" applyAlignment="1">
      <alignment horizontal="right" vertical="center"/>
    </xf>
    <xf numFmtId="9" fontId="87" fillId="0" borderId="18" xfId="1" applyFont="1" applyFill="1" applyBorder="1" applyAlignment="1">
      <alignment horizontal="right" vertical="center"/>
    </xf>
    <xf numFmtId="0" fontId="87" fillId="0" borderId="4" xfId="0" applyFont="1" applyFill="1" applyBorder="1" applyAlignment="1">
      <alignment horizontal="justify" vertical="center" wrapText="1"/>
    </xf>
    <xf numFmtId="0" fontId="87" fillId="0" borderId="18" xfId="0" applyFont="1" applyFill="1" applyBorder="1" applyAlignment="1">
      <alignment horizontal="justify" vertical="center" wrapText="1"/>
    </xf>
    <xf numFmtId="9" fontId="87" fillId="0" borderId="4" xfId="1" applyFont="1" applyFill="1" applyBorder="1" applyAlignment="1">
      <alignment horizontal="justify" vertical="center" wrapText="1"/>
    </xf>
    <xf numFmtId="9" fontId="87" fillId="0" borderId="18" xfId="1" applyFont="1" applyFill="1" applyBorder="1" applyAlignment="1">
      <alignment horizontal="justify" vertical="center" wrapText="1"/>
    </xf>
    <xf numFmtId="0" fontId="87" fillId="0" borderId="4" xfId="0" applyFont="1" applyFill="1" applyBorder="1" applyAlignment="1">
      <alignment horizontal="right" vertical="center"/>
    </xf>
    <xf numFmtId="0" fontId="87" fillId="0" borderId="18" xfId="0" applyFont="1" applyFill="1" applyBorder="1" applyAlignment="1">
      <alignment horizontal="right" vertical="center"/>
    </xf>
    <xf numFmtId="9" fontId="52" fillId="0" borderId="4" xfId="0" applyNumberFormat="1" applyFont="1" applyFill="1" applyBorder="1" applyAlignment="1">
      <alignment horizontal="justify" vertical="center" wrapText="1"/>
    </xf>
    <xf numFmtId="9" fontId="52" fillId="0" borderId="18" xfId="0" applyNumberFormat="1" applyFont="1" applyFill="1" applyBorder="1" applyAlignment="1">
      <alignment horizontal="justify" vertical="center" wrapText="1"/>
    </xf>
    <xf numFmtId="0" fontId="87" fillId="9" borderId="4" xfId="0" applyFont="1" applyFill="1" applyBorder="1" applyAlignment="1">
      <alignment horizontal="justify" vertical="center" wrapText="1"/>
    </xf>
    <xf numFmtId="0" fontId="87" fillId="9" borderId="18" xfId="0" applyFont="1" applyFill="1" applyBorder="1" applyAlignment="1">
      <alignment horizontal="justify" vertical="center" wrapText="1"/>
    </xf>
    <xf numFmtId="0" fontId="87" fillId="9" borderId="4" xfId="0" applyFont="1" applyFill="1" applyBorder="1" applyAlignment="1">
      <alignment horizontal="right" vertical="center" wrapText="1"/>
    </xf>
    <xf numFmtId="0" fontId="87" fillId="9" borderId="18" xfId="0" applyFont="1" applyFill="1" applyBorder="1" applyAlignment="1">
      <alignment horizontal="right" vertical="center" wrapText="1"/>
    </xf>
    <xf numFmtId="0" fontId="52" fillId="9" borderId="4" xfId="0" applyFont="1" applyFill="1" applyBorder="1" applyAlignment="1">
      <alignment horizontal="center"/>
    </xf>
    <xf numFmtId="0" fontId="52" fillId="9" borderId="18" xfId="0" applyFont="1" applyFill="1" applyBorder="1" applyAlignment="1">
      <alignment horizontal="center"/>
    </xf>
    <xf numFmtId="42" fontId="52" fillId="9" borderId="4" xfId="5" applyFont="1" applyFill="1" applyBorder="1" applyAlignment="1">
      <alignment horizontal="center"/>
    </xf>
    <xf numFmtId="42" fontId="52" fillId="9" borderId="18" xfId="5" applyFont="1" applyFill="1" applyBorder="1" applyAlignment="1">
      <alignment horizontal="center"/>
    </xf>
    <xf numFmtId="0" fontId="52" fillId="9" borderId="4" xfId="0" applyFont="1" applyFill="1" applyBorder="1" applyAlignment="1">
      <alignment horizontal="center" vertical="center"/>
    </xf>
    <xf numFmtId="0" fontId="52" fillId="9" borderId="18" xfId="0" applyFont="1" applyFill="1" applyBorder="1" applyAlignment="1">
      <alignment horizontal="center" vertical="center"/>
    </xf>
    <xf numFmtId="1" fontId="52" fillId="9" borderId="4" xfId="0" applyNumberFormat="1" applyFont="1" applyFill="1" applyBorder="1" applyAlignment="1">
      <alignment horizontal="right" vertical="center"/>
    </xf>
    <xf numFmtId="1" fontId="52" fillId="9" borderId="18" xfId="0" applyNumberFormat="1" applyFont="1" applyFill="1" applyBorder="1" applyAlignment="1">
      <alignment horizontal="right" vertical="center"/>
    </xf>
    <xf numFmtId="0" fontId="52" fillId="9" borderId="4" xfId="0" applyFont="1" applyFill="1" applyBorder="1" applyAlignment="1">
      <alignment horizontal="center" vertical="center" wrapText="1"/>
    </xf>
    <xf numFmtId="0" fontId="52" fillId="9" borderId="18" xfId="0" applyFont="1" applyFill="1" applyBorder="1" applyAlignment="1">
      <alignment horizontal="center" vertical="center" wrapText="1"/>
    </xf>
    <xf numFmtId="0" fontId="52" fillId="0" borderId="37" xfId="0" applyFont="1" applyBorder="1" applyAlignment="1">
      <alignment horizontal="center"/>
    </xf>
    <xf numFmtId="0" fontId="52" fillId="0" borderId="62" xfId="0" applyFont="1" applyBorder="1" applyAlignment="1">
      <alignment horizontal="center"/>
    </xf>
    <xf numFmtId="0" fontId="52" fillId="0" borderId="36" xfId="0" applyFont="1" applyBorder="1" applyAlignment="1">
      <alignment horizontal="center"/>
    </xf>
    <xf numFmtId="0" fontId="52" fillId="0" borderId="0" xfId="0" applyFont="1" applyBorder="1" applyAlignment="1">
      <alignment horizontal="center"/>
    </xf>
    <xf numFmtId="0" fontId="52" fillId="0" borderId="38" xfId="0" applyFont="1" applyBorder="1" applyAlignment="1">
      <alignment horizontal="center"/>
    </xf>
    <xf numFmtId="0" fontId="52" fillId="0" borderId="66" xfId="0" applyFont="1" applyBorder="1" applyAlignment="1">
      <alignment horizontal="center"/>
    </xf>
    <xf numFmtId="0" fontId="7" fillId="0" borderId="37" xfId="0" applyFont="1" applyBorder="1" applyAlignment="1">
      <alignment horizontal="center"/>
    </xf>
    <xf numFmtId="0" fontId="7" fillId="0" borderId="62" xfId="0" applyFont="1" applyBorder="1" applyAlignment="1">
      <alignment horizontal="center"/>
    </xf>
    <xf numFmtId="0" fontId="7" fillId="0" borderId="69" xfId="0" applyFont="1" applyFill="1" applyBorder="1" applyAlignment="1">
      <alignment horizontal="center"/>
    </xf>
    <xf numFmtId="0" fontId="7" fillId="0" borderId="70" xfId="0" applyFont="1" applyFill="1" applyBorder="1" applyAlignment="1">
      <alignment horizontal="center"/>
    </xf>
    <xf numFmtId="0" fontId="7" fillId="0" borderId="71" xfId="0" applyFont="1" applyFill="1" applyBorder="1" applyAlignment="1">
      <alignment horizontal="center"/>
    </xf>
    <xf numFmtId="0" fontId="0" fillId="0" borderId="37" xfId="0" applyBorder="1" applyAlignment="1">
      <alignment horizontal="center"/>
    </xf>
    <xf numFmtId="0" fontId="0" fillId="0" borderId="62" xfId="0" applyBorder="1" applyAlignment="1">
      <alignment horizontal="center"/>
    </xf>
    <xf numFmtId="0" fontId="0" fillId="0" borderId="44" xfId="0" applyBorder="1" applyAlignment="1">
      <alignment horizontal="center"/>
    </xf>
    <xf numFmtId="0" fontId="0" fillId="0" borderId="36" xfId="0" applyBorder="1" applyAlignment="1">
      <alignment horizontal="center"/>
    </xf>
    <xf numFmtId="0" fontId="0" fillId="0" borderId="0" xfId="0" applyBorder="1" applyAlignment="1">
      <alignment horizontal="center"/>
    </xf>
    <xf numFmtId="0" fontId="0" fillId="0" borderId="45" xfId="0" applyBorder="1" applyAlignment="1">
      <alignment horizontal="center"/>
    </xf>
    <xf numFmtId="0" fontId="0" fillId="0" borderId="38" xfId="0" applyBorder="1" applyAlignment="1">
      <alignment horizontal="center"/>
    </xf>
    <xf numFmtId="0" fontId="0" fillId="0" borderId="66" xfId="0" applyBorder="1" applyAlignment="1">
      <alignment horizontal="center"/>
    </xf>
    <xf numFmtId="0" fontId="0" fillId="0" borderId="48" xfId="0" applyBorder="1" applyAlignment="1">
      <alignment horizontal="center"/>
    </xf>
    <xf numFmtId="0" fontId="7" fillId="0" borderId="36" xfId="0" applyFont="1" applyBorder="1" applyAlignment="1">
      <alignment horizontal="center"/>
    </xf>
    <xf numFmtId="0" fontId="7" fillId="0" borderId="0" xfId="0" applyFont="1" applyBorder="1" applyAlignment="1">
      <alignment horizontal="center"/>
    </xf>
    <xf numFmtId="0" fontId="7" fillId="0" borderId="50" xfId="0" applyFont="1" applyBorder="1" applyAlignment="1">
      <alignment horizontal="center"/>
    </xf>
    <xf numFmtId="0" fontId="7" fillId="0" borderId="42" xfId="0" applyFont="1" applyBorder="1" applyAlignment="1">
      <alignment horizontal="center"/>
    </xf>
    <xf numFmtId="0" fontId="7" fillId="0" borderId="57" xfId="0" applyFont="1" applyBorder="1" applyAlignment="1">
      <alignment horizontal="center"/>
    </xf>
    <xf numFmtId="0" fontId="7" fillId="0" borderId="38" xfId="0" applyFont="1" applyBorder="1" applyAlignment="1">
      <alignment horizontal="center"/>
    </xf>
    <xf numFmtId="0" fontId="7" fillId="0" borderId="66" xfId="0" applyFont="1" applyBorder="1" applyAlignment="1">
      <alignment horizontal="center"/>
    </xf>
    <xf numFmtId="0" fontId="7" fillId="3" borderId="72" xfId="0" applyFont="1" applyFill="1" applyBorder="1" applyAlignment="1">
      <alignment horizontal="center" vertical="center"/>
    </xf>
    <xf numFmtId="0" fontId="7" fillId="3" borderId="68" xfId="0" applyFont="1" applyFill="1" applyBorder="1" applyAlignment="1">
      <alignment horizontal="center" vertical="center"/>
    </xf>
    <xf numFmtId="9" fontId="63" fillId="19" borderId="12" xfId="1" applyFont="1" applyFill="1" applyBorder="1" applyAlignment="1">
      <alignment vertical="center"/>
    </xf>
    <xf numFmtId="9" fontId="63" fillId="19" borderId="64" xfId="1" applyFont="1" applyFill="1" applyBorder="1" applyAlignment="1">
      <alignment vertical="center"/>
    </xf>
    <xf numFmtId="9" fontId="63" fillId="19" borderId="16" xfId="1" applyFont="1" applyFill="1" applyBorder="1" applyAlignment="1">
      <alignment vertical="center"/>
    </xf>
    <xf numFmtId="9" fontId="63" fillId="19" borderId="4" xfId="1" applyFont="1" applyFill="1" applyBorder="1" applyAlignment="1">
      <alignment vertical="center"/>
    </xf>
    <xf numFmtId="9" fontId="63" fillId="19" borderId="17" xfId="1" applyFont="1" applyFill="1" applyBorder="1" applyAlignment="1">
      <alignment vertical="center"/>
    </xf>
    <xf numFmtId="9" fontId="63" fillId="19" borderId="18" xfId="1" applyFont="1" applyFill="1" applyBorder="1" applyAlignment="1">
      <alignment vertical="center"/>
    </xf>
    <xf numFmtId="9" fontId="55" fillId="19" borderId="11" xfId="1" applyFont="1" applyFill="1" applyBorder="1" applyAlignment="1">
      <alignment vertical="center"/>
    </xf>
    <xf numFmtId="9" fontId="55" fillId="19" borderId="14" xfId="1" applyFont="1" applyFill="1" applyBorder="1" applyAlignment="1">
      <alignment vertical="center"/>
    </xf>
    <xf numFmtId="9" fontId="55" fillId="19" borderId="41" xfId="1" applyFont="1" applyFill="1" applyBorder="1" applyAlignment="1">
      <alignment vertical="center"/>
    </xf>
    <xf numFmtId="9" fontId="63" fillId="19" borderId="12" xfId="1" applyFont="1" applyFill="1" applyBorder="1" applyAlignment="1">
      <alignment horizontal="right" vertical="center"/>
    </xf>
    <xf numFmtId="9" fontId="63" fillId="19" borderId="64" xfId="1" applyFont="1" applyFill="1" applyBorder="1" applyAlignment="1">
      <alignment horizontal="right" vertical="center"/>
    </xf>
    <xf numFmtId="9" fontId="63" fillId="19" borderId="16" xfId="1" applyFont="1" applyFill="1" applyBorder="1" applyAlignment="1">
      <alignment horizontal="right" vertical="center"/>
    </xf>
    <xf numFmtId="0" fontId="49" fillId="0" borderId="1" xfId="0" applyFont="1" applyFill="1" applyBorder="1" applyAlignment="1">
      <alignment horizontal="justify" vertical="center" wrapText="1"/>
    </xf>
    <xf numFmtId="0" fontId="49" fillId="0" borderId="4" xfId="0" applyFont="1" applyFill="1" applyBorder="1" applyAlignment="1">
      <alignment horizontal="justify" vertical="center" wrapText="1"/>
    </xf>
    <xf numFmtId="0" fontId="61" fillId="0" borderId="18" xfId="0" applyFont="1" applyFill="1" applyBorder="1" applyAlignment="1">
      <alignment horizontal="justify" vertical="center" wrapText="1"/>
    </xf>
    <xf numFmtId="0" fontId="61" fillId="0" borderId="1" xfId="0" applyFont="1" applyFill="1" applyBorder="1" applyAlignment="1">
      <alignment horizontal="justify" vertical="center" wrapText="1"/>
    </xf>
    <xf numFmtId="0" fontId="61" fillId="0" borderId="4" xfId="0" applyFont="1" applyFill="1" applyBorder="1" applyAlignment="1">
      <alignment horizontal="justify" vertical="center" wrapText="1"/>
    </xf>
    <xf numFmtId="0" fontId="49" fillId="0" borderId="18" xfId="0" applyFont="1" applyFill="1" applyBorder="1" applyAlignment="1">
      <alignment horizontal="justify" vertical="center" wrapText="1"/>
    </xf>
    <xf numFmtId="9" fontId="55" fillId="19" borderId="7" xfId="1" applyFont="1" applyFill="1" applyBorder="1" applyAlignment="1">
      <alignment vertical="center"/>
    </xf>
    <xf numFmtId="0" fontId="49" fillId="0" borderId="30" xfId="0" applyFont="1" applyFill="1" applyBorder="1" applyAlignment="1">
      <alignment horizontal="justify" vertical="center" wrapText="1"/>
    </xf>
    <xf numFmtId="0" fontId="49" fillId="0" borderId="17" xfId="0" applyFont="1" applyFill="1" applyBorder="1" applyAlignment="1">
      <alignment horizontal="justify" vertical="center" wrapText="1"/>
    </xf>
    <xf numFmtId="0" fontId="49" fillId="0" borderId="30" xfId="0" applyFont="1" applyFill="1" applyBorder="1" applyAlignment="1">
      <alignment horizontal="center" vertical="center" wrapText="1"/>
    </xf>
    <xf numFmtId="0" fontId="49" fillId="0" borderId="17" xfId="0" applyFont="1" applyFill="1" applyBorder="1" applyAlignment="1">
      <alignment horizontal="center" vertical="center" wrapText="1"/>
    </xf>
    <xf numFmtId="0" fontId="49" fillId="0" borderId="18" xfId="0" applyFont="1" applyFill="1" applyBorder="1" applyAlignment="1">
      <alignment horizontal="center" vertical="center" wrapText="1"/>
    </xf>
    <xf numFmtId="9" fontId="65" fillId="19" borderId="24" xfId="0" applyNumberFormat="1" applyFont="1" applyFill="1" applyBorder="1" applyAlignment="1">
      <alignment horizontal="center" vertical="center"/>
    </xf>
    <xf numFmtId="9" fontId="65" fillId="19" borderId="25" xfId="0" applyNumberFormat="1" applyFont="1" applyFill="1" applyBorder="1" applyAlignment="1">
      <alignment horizontal="center" vertical="center"/>
    </xf>
    <xf numFmtId="9" fontId="65" fillId="19" borderId="26" xfId="0" applyNumberFormat="1" applyFont="1" applyFill="1" applyBorder="1" applyAlignment="1">
      <alignment horizontal="center" vertical="center"/>
    </xf>
    <xf numFmtId="9" fontId="65" fillId="19" borderId="24" xfId="1" applyFont="1" applyFill="1" applyBorder="1" applyAlignment="1">
      <alignment horizontal="center" vertical="center"/>
    </xf>
    <xf numFmtId="9" fontId="65" fillId="19" borderId="25" xfId="1" applyFont="1" applyFill="1" applyBorder="1" applyAlignment="1">
      <alignment horizontal="center" vertical="center"/>
    </xf>
    <xf numFmtId="9" fontId="65" fillId="19" borderId="26" xfId="1" applyFont="1" applyFill="1" applyBorder="1" applyAlignment="1">
      <alignment horizontal="center" vertical="center"/>
    </xf>
    <xf numFmtId="9" fontId="65" fillId="19" borderId="37" xfId="0" applyNumberFormat="1" applyFont="1" applyFill="1" applyBorder="1" applyAlignment="1">
      <alignment horizontal="center" vertical="center"/>
    </xf>
    <xf numFmtId="9" fontId="65" fillId="19" borderId="36" xfId="0" applyNumberFormat="1" applyFont="1" applyFill="1" applyBorder="1" applyAlignment="1">
      <alignment horizontal="center" vertical="center"/>
    </xf>
    <xf numFmtId="9" fontId="65" fillId="19" borderId="38" xfId="0" applyNumberFormat="1" applyFont="1" applyFill="1" applyBorder="1" applyAlignment="1">
      <alignment horizontal="center" vertical="center"/>
    </xf>
    <xf numFmtId="0" fontId="64" fillId="0" borderId="24" xfId="0" applyFont="1" applyBorder="1" applyAlignment="1">
      <alignment horizontal="center" vertical="center" wrapText="1"/>
    </xf>
    <xf numFmtId="0" fontId="64" fillId="0" borderId="25" xfId="0" applyFont="1" applyBorder="1" applyAlignment="1">
      <alignment horizontal="center" vertical="center" wrapText="1"/>
    </xf>
    <xf numFmtId="0" fontId="64" fillId="0" borderId="26" xfId="0" applyFont="1" applyBorder="1" applyAlignment="1">
      <alignment horizontal="center" vertical="center" wrapText="1"/>
    </xf>
    <xf numFmtId="0" fontId="64" fillId="0" borderId="44" xfId="0" applyFont="1" applyBorder="1" applyAlignment="1">
      <alignment horizontal="center" vertical="center" wrapText="1"/>
    </xf>
    <xf numFmtId="0" fontId="64" fillId="0" borderId="45" xfId="0" applyFont="1" applyBorder="1" applyAlignment="1">
      <alignment horizontal="center" vertical="center" wrapText="1"/>
    </xf>
    <xf numFmtId="0" fontId="64" fillId="0" borderId="48" xfId="0" applyFont="1" applyBorder="1" applyAlignment="1">
      <alignment horizontal="center" vertical="center" wrapText="1"/>
    </xf>
    <xf numFmtId="1" fontId="65" fillId="19" borderId="24" xfId="1" applyNumberFormat="1" applyFont="1" applyFill="1" applyBorder="1" applyAlignment="1">
      <alignment horizontal="center" vertical="center"/>
    </xf>
    <xf numFmtId="1" fontId="65" fillId="19" borderId="25" xfId="1" applyNumberFormat="1" applyFont="1" applyFill="1" applyBorder="1" applyAlignment="1">
      <alignment horizontal="center" vertical="center"/>
    </xf>
    <xf numFmtId="1" fontId="65" fillId="19" borderId="26" xfId="1" applyNumberFormat="1" applyFont="1" applyFill="1" applyBorder="1" applyAlignment="1">
      <alignment horizontal="center" vertical="center"/>
    </xf>
    <xf numFmtId="1" fontId="65" fillId="19" borderId="24" xfId="0" applyNumberFormat="1" applyFont="1" applyFill="1" applyBorder="1" applyAlignment="1">
      <alignment horizontal="center" vertical="center"/>
    </xf>
    <xf numFmtId="1" fontId="65" fillId="19" borderId="25" xfId="0" applyNumberFormat="1" applyFont="1" applyFill="1" applyBorder="1" applyAlignment="1">
      <alignment horizontal="center" vertical="center"/>
    </xf>
    <xf numFmtId="1" fontId="65" fillId="19" borderId="26" xfId="0" applyNumberFormat="1" applyFont="1" applyFill="1" applyBorder="1" applyAlignment="1">
      <alignment horizontal="center" vertical="center"/>
    </xf>
    <xf numFmtId="0" fontId="50" fillId="3" borderId="33" xfId="2" applyFont="1" applyFill="1" applyBorder="1" applyAlignment="1">
      <alignment horizontal="center" vertical="center"/>
    </xf>
    <xf numFmtId="0" fontId="50" fillId="3" borderId="35" xfId="2" applyFont="1" applyFill="1" applyBorder="1" applyAlignment="1">
      <alignment horizontal="center" vertical="center"/>
    </xf>
    <xf numFmtId="0" fontId="61" fillId="0" borderId="12" xfId="0" applyFont="1" applyBorder="1" applyAlignment="1">
      <alignment horizontal="justify" vertical="center" wrapText="1"/>
    </xf>
    <xf numFmtId="0" fontId="61" fillId="0" borderId="64" xfId="0" applyFont="1" applyBorder="1" applyAlignment="1">
      <alignment horizontal="justify" vertical="center" wrapText="1"/>
    </xf>
    <xf numFmtId="0" fontId="61" fillId="0" borderId="16" xfId="0" applyFont="1" applyBorder="1" applyAlignment="1">
      <alignment horizontal="justify" vertical="center" wrapText="1"/>
    </xf>
    <xf numFmtId="0" fontId="66" fillId="0" borderId="12" xfId="0" applyFont="1" applyBorder="1" applyAlignment="1">
      <alignment horizontal="center" vertical="center" wrapText="1"/>
    </xf>
    <xf numFmtId="0" fontId="66" fillId="0" borderId="64" xfId="0" applyFont="1" applyBorder="1" applyAlignment="1">
      <alignment horizontal="center" vertical="center" wrapText="1"/>
    </xf>
    <xf numFmtId="167" fontId="65" fillId="19" borderId="37" xfId="0" applyNumberFormat="1" applyFont="1" applyFill="1" applyBorder="1" applyAlignment="1">
      <alignment horizontal="center" vertical="center"/>
    </xf>
    <xf numFmtId="167" fontId="65" fillId="19" borderId="36" xfId="0" applyNumberFormat="1" applyFont="1" applyFill="1" applyBorder="1" applyAlignment="1">
      <alignment horizontal="center" vertical="center"/>
    </xf>
    <xf numFmtId="167" fontId="65" fillId="19" borderId="38" xfId="0" applyNumberFormat="1" applyFont="1" applyFill="1" applyBorder="1" applyAlignment="1">
      <alignment horizontal="center" vertical="center"/>
    </xf>
    <xf numFmtId="0" fontId="61" fillId="0" borderId="28" xfId="0" applyFont="1" applyBorder="1" applyAlignment="1">
      <alignment horizontal="justify" vertical="center" wrapText="1"/>
    </xf>
    <xf numFmtId="0" fontId="61" fillId="0" borderId="1" xfId="0" applyFont="1" applyBorder="1" applyAlignment="1">
      <alignment horizontal="justify" vertical="center" wrapText="1"/>
    </xf>
    <xf numFmtId="0" fontId="61" fillId="0" borderId="4" xfId="0" applyFont="1" applyBorder="1" applyAlignment="1">
      <alignment horizontal="justify" vertical="center" wrapText="1"/>
    </xf>
    <xf numFmtId="0" fontId="60" fillId="27" borderId="39" xfId="0" applyFont="1" applyFill="1" applyBorder="1" applyAlignment="1">
      <alignment horizontal="center" vertical="center" wrapText="1"/>
    </xf>
    <xf numFmtId="0" fontId="60" fillId="27" borderId="46" xfId="0" applyFont="1" applyFill="1" applyBorder="1" applyAlignment="1">
      <alignment horizontal="center" vertical="center" wrapText="1"/>
    </xf>
    <xf numFmtId="0" fontId="60" fillId="27" borderId="40" xfId="0" applyFont="1" applyFill="1" applyBorder="1" applyAlignment="1">
      <alignment horizontal="center" vertical="center" wrapText="1"/>
    </xf>
    <xf numFmtId="0" fontId="49" fillId="0" borderId="28" xfId="0" applyFont="1" applyBorder="1" applyAlignment="1">
      <alignment horizontal="justify" vertical="center" wrapText="1"/>
    </xf>
    <xf numFmtId="0" fontId="49" fillId="0" borderId="1" xfId="0" applyFont="1" applyBorder="1" applyAlignment="1">
      <alignment horizontal="justify" vertical="center" wrapText="1"/>
    </xf>
    <xf numFmtId="0" fontId="43" fillId="26" borderId="37" xfId="0" applyFont="1" applyFill="1" applyBorder="1" applyAlignment="1">
      <alignment horizontal="center" vertical="center" wrapText="1"/>
    </xf>
    <xf numFmtId="0" fontId="43" fillId="26" borderId="62" xfId="0" applyFont="1" applyFill="1" applyBorder="1" applyAlignment="1">
      <alignment horizontal="center" vertical="center" wrapText="1"/>
    </xf>
    <xf numFmtId="0" fontId="43" fillId="26" borderId="34" xfId="0" applyFont="1" applyFill="1" applyBorder="1" applyAlignment="1">
      <alignment horizontal="center" vertical="center" wrapText="1"/>
    </xf>
    <xf numFmtId="0" fontId="43" fillId="26" borderId="35" xfId="0" applyFont="1" applyFill="1" applyBorder="1" applyAlignment="1">
      <alignment horizontal="center" vertical="center" wrapText="1"/>
    </xf>
    <xf numFmtId="0" fontId="57" fillId="18" borderId="33" xfId="0" applyFont="1" applyFill="1" applyBorder="1" applyAlignment="1">
      <alignment horizontal="center" vertical="center" wrapText="1"/>
    </xf>
    <xf numFmtId="0" fontId="57" fillId="18" borderId="34" xfId="0" applyFont="1" applyFill="1" applyBorder="1" applyAlignment="1">
      <alignment horizontal="center" vertical="center" wrapText="1"/>
    </xf>
    <xf numFmtId="0" fontId="57" fillId="18" borderId="35" xfId="0" applyFont="1" applyFill="1" applyBorder="1" applyAlignment="1">
      <alignment horizontal="center" vertical="center" wrapText="1"/>
    </xf>
    <xf numFmtId="0" fontId="69" fillId="27" borderId="39" xfId="0" applyFont="1" applyFill="1" applyBorder="1" applyAlignment="1">
      <alignment horizontal="center" vertical="center"/>
    </xf>
    <xf numFmtId="0" fontId="69" fillId="27" borderId="46" xfId="0" applyFont="1" applyFill="1" applyBorder="1" applyAlignment="1">
      <alignment horizontal="center" vertical="center"/>
    </xf>
    <xf numFmtId="0" fontId="69" fillId="27" borderId="40" xfId="0" applyFont="1" applyFill="1" applyBorder="1" applyAlignment="1">
      <alignment horizontal="center" vertical="center"/>
    </xf>
    <xf numFmtId="0" fontId="60" fillId="0" borderId="41"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51" xfId="0" applyFont="1" applyBorder="1" applyAlignment="1">
      <alignment horizontal="center" vertical="center" wrapText="1"/>
    </xf>
    <xf numFmtId="0" fontId="60" fillId="27" borderId="13" xfId="0" applyFont="1" applyFill="1" applyBorder="1" applyAlignment="1">
      <alignment horizontal="center" vertical="center" wrapText="1"/>
    </xf>
    <xf numFmtId="0" fontId="60" fillId="27" borderId="30" xfId="0" applyFont="1" applyFill="1" applyBorder="1" applyAlignment="1">
      <alignment horizontal="center" vertical="center" wrapText="1"/>
    </xf>
    <xf numFmtId="0" fontId="60" fillId="27" borderId="32" xfId="0" applyFont="1" applyFill="1" applyBorder="1" applyAlignment="1">
      <alignment horizontal="center" vertical="center" wrapText="1"/>
    </xf>
    <xf numFmtId="0" fontId="60" fillId="0" borderId="50" xfId="0" applyFont="1" applyBorder="1" applyAlignment="1">
      <alignment horizontal="center" vertical="center" wrapText="1"/>
    </xf>
    <xf numFmtId="0" fontId="61" fillId="0" borderId="32" xfId="0" applyFont="1" applyFill="1" applyBorder="1" applyAlignment="1">
      <alignment horizontal="justify" vertical="center" wrapText="1"/>
    </xf>
    <xf numFmtId="0" fontId="61" fillId="0" borderId="64" xfId="0" applyFont="1" applyFill="1" applyBorder="1" applyAlignment="1">
      <alignment horizontal="justify" vertical="center" wrapText="1"/>
    </xf>
    <xf numFmtId="0" fontId="61" fillId="0" borderId="16" xfId="0" applyFont="1" applyFill="1" applyBorder="1" applyAlignment="1">
      <alignment horizontal="justify" vertical="center" wrapText="1"/>
    </xf>
    <xf numFmtId="0" fontId="62" fillId="0" borderId="28" xfId="0" applyFont="1" applyFill="1" applyBorder="1" applyAlignment="1">
      <alignment horizontal="justify" vertical="center" wrapText="1"/>
    </xf>
    <xf numFmtId="0" fontId="62" fillId="0" borderId="1" xfId="0" applyFont="1" applyFill="1" applyBorder="1" applyAlignment="1">
      <alignment horizontal="justify" vertical="center" wrapText="1"/>
    </xf>
    <xf numFmtId="0" fontId="61" fillId="0" borderId="17" xfId="0" applyFont="1" applyFill="1" applyBorder="1" applyAlignment="1">
      <alignment horizontal="justify" vertical="center" wrapText="1"/>
    </xf>
    <xf numFmtId="0" fontId="49" fillId="0" borderId="4" xfId="0" applyFont="1" applyFill="1" applyBorder="1" applyAlignment="1">
      <alignment horizontal="center" vertical="center" wrapText="1"/>
    </xf>
    <xf numFmtId="0" fontId="49" fillId="0" borderId="47" xfId="0" applyFont="1" applyFill="1" applyBorder="1" applyAlignment="1">
      <alignment horizontal="center" vertical="center" wrapText="1"/>
    </xf>
    <xf numFmtId="0" fontId="49" fillId="0" borderId="4" xfId="0" applyFont="1" applyBorder="1" applyAlignment="1">
      <alignment horizontal="justify" vertical="center" wrapText="1"/>
    </xf>
    <xf numFmtId="0" fontId="61" fillId="0" borderId="18" xfId="0" applyFont="1" applyBorder="1" applyAlignment="1">
      <alignment horizontal="justify" vertical="center" wrapText="1"/>
    </xf>
    <xf numFmtId="0" fontId="71" fillId="27" borderId="39" xfId="0" applyFont="1" applyFill="1" applyBorder="1" applyAlignment="1">
      <alignment horizontal="center" vertical="center" wrapText="1"/>
    </xf>
    <xf numFmtId="0" fontId="71" fillId="27" borderId="46" xfId="0" applyFont="1" applyFill="1" applyBorder="1" applyAlignment="1">
      <alignment horizontal="center" vertical="center" wrapText="1"/>
    </xf>
    <xf numFmtId="0" fontId="71" fillId="27" borderId="40" xfId="0" applyFont="1" applyFill="1" applyBorder="1" applyAlignment="1">
      <alignment horizontal="center" vertical="center" wrapText="1"/>
    </xf>
    <xf numFmtId="0" fontId="61" fillId="0" borderId="17" xfId="0" applyFont="1" applyBorder="1" applyAlignment="1">
      <alignment horizontal="justify" vertical="center" wrapText="1"/>
    </xf>
    <xf numFmtId="0" fontId="49" fillId="0" borderId="18" xfId="0" applyFont="1" applyBorder="1" applyAlignment="1">
      <alignment horizontal="justify" vertical="center" wrapText="1"/>
    </xf>
    <xf numFmtId="0" fontId="60" fillId="27" borderId="33" xfId="0" applyFont="1" applyFill="1" applyBorder="1" applyAlignment="1">
      <alignment horizontal="center" vertical="center" wrapText="1"/>
    </xf>
    <xf numFmtId="0" fontId="60" fillId="27" borderId="34" xfId="0" applyFont="1" applyFill="1" applyBorder="1" applyAlignment="1">
      <alignment horizontal="center" vertical="center" wrapText="1"/>
    </xf>
    <xf numFmtId="0" fontId="60" fillId="27" borderId="48" xfId="0" applyFont="1" applyFill="1" applyBorder="1" applyAlignment="1">
      <alignment horizontal="center" vertical="center" wrapText="1"/>
    </xf>
    <xf numFmtId="0" fontId="61" fillId="0" borderId="12" xfId="0" applyFont="1" applyFill="1" applyBorder="1" applyAlignment="1">
      <alignment horizontal="justify" vertical="center" wrapText="1"/>
    </xf>
    <xf numFmtId="0" fontId="66" fillId="0" borderId="12" xfId="0" applyFont="1" applyFill="1" applyBorder="1" applyAlignment="1">
      <alignment horizontal="left" vertical="center" wrapText="1"/>
    </xf>
    <xf numFmtId="0" fontId="66" fillId="0" borderId="64" xfId="0" applyFont="1" applyFill="1" applyBorder="1" applyAlignment="1">
      <alignment horizontal="left" vertical="center" wrapText="1"/>
    </xf>
    <xf numFmtId="0" fontId="66" fillId="0" borderId="63" xfId="0" applyFont="1" applyFill="1" applyBorder="1" applyAlignment="1">
      <alignment horizontal="left" vertical="center" wrapText="1"/>
    </xf>
    <xf numFmtId="0" fontId="61" fillId="0" borderId="12" xfId="0" applyFont="1" applyFill="1" applyBorder="1" applyAlignment="1">
      <alignment horizontal="left" vertical="center" wrapText="1"/>
    </xf>
    <xf numFmtId="0" fontId="61" fillId="0" borderId="64" xfId="0" applyFont="1" applyFill="1" applyBorder="1" applyAlignment="1">
      <alignment horizontal="left" vertical="center" wrapText="1"/>
    </xf>
    <xf numFmtId="0" fontId="61" fillId="0" borderId="16" xfId="0" applyFont="1" applyFill="1" applyBorder="1" applyAlignment="1">
      <alignment horizontal="left" vertical="center" wrapText="1"/>
    </xf>
    <xf numFmtId="0" fontId="66" fillId="0" borderId="32" xfId="0" applyFont="1" applyBorder="1" applyAlignment="1">
      <alignment horizontal="left" vertical="center" wrapText="1"/>
    </xf>
    <xf numFmtId="0" fontId="66" fillId="0" borderId="64" xfId="0" applyFont="1" applyBorder="1" applyAlignment="1">
      <alignment horizontal="left" vertical="center" wrapText="1"/>
    </xf>
    <xf numFmtId="0" fontId="60" fillId="0" borderId="5" xfId="0" applyFont="1" applyBorder="1" applyAlignment="1">
      <alignment horizontal="center" vertical="center"/>
    </xf>
    <xf numFmtId="0" fontId="60" fillId="0" borderId="7" xfId="0" applyFont="1" applyBorder="1" applyAlignment="1">
      <alignment horizontal="center" vertical="center"/>
    </xf>
    <xf numFmtId="0" fontId="60" fillId="0" borderId="50" xfId="0" applyFont="1" applyBorder="1" applyAlignment="1">
      <alignment horizontal="center" vertical="center"/>
    </xf>
    <xf numFmtId="0" fontId="60" fillId="0" borderId="51" xfId="0" applyFont="1" applyBorder="1" applyAlignment="1">
      <alignment horizontal="center" vertical="center"/>
    </xf>
    <xf numFmtId="0" fontId="61" fillId="0" borderId="12" xfId="0" applyFont="1" applyBorder="1" applyAlignment="1">
      <alignment horizontal="left" vertical="center" wrapText="1"/>
    </xf>
    <xf numFmtId="0" fontId="61" fillId="0" borderId="63" xfId="0" applyFont="1" applyBorder="1" applyAlignment="1">
      <alignment horizontal="left" vertical="center" wrapText="1"/>
    </xf>
    <xf numFmtId="0" fontId="7" fillId="0" borderId="6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8" fillId="0" borderId="29" xfId="0" applyFont="1" applyBorder="1" applyAlignment="1">
      <alignment horizontal="center"/>
    </xf>
    <xf numFmtId="0" fontId="7" fillId="0" borderId="61" xfId="0" applyFont="1" applyFill="1" applyBorder="1" applyAlignment="1">
      <alignment horizontal="center" vertical="center" wrapText="1"/>
    </xf>
    <xf numFmtId="0" fontId="52" fillId="0" borderId="56" xfId="0" applyFont="1" applyFill="1" applyBorder="1" applyAlignment="1">
      <alignment horizontal="center" wrapText="1"/>
    </xf>
    <xf numFmtId="0" fontId="52" fillId="0" borderId="52" xfId="0" applyFont="1" applyFill="1" applyBorder="1" applyAlignment="1">
      <alignment horizontal="center" wrapText="1"/>
    </xf>
    <xf numFmtId="0" fontId="52" fillId="0" borderId="53" xfId="0" applyFont="1" applyFill="1" applyBorder="1" applyAlignment="1">
      <alignment horizontal="center" wrapText="1"/>
    </xf>
    <xf numFmtId="0" fontId="79" fillId="0" borderId="29" xfId="0" applyFont="1" applyBorder="1" applyAlignment="1">
      <alignment horizontal="center"/>
    </xf>
    <xf numFmtId="0" fontId="52" fillId="0" borderId="24" xfId="0" applyFont="1" applyFill="1" applyBorder="1" applyAlignment="1">
      <alignment horizontal="center" wrapText="1"/>
    </xf>
    <xf numFmtId="0" fontId="52" fillId="0" borderId="25" xfId="0" applyFont="1" applyFill="1" applyBorder="1" applyAlignment="1">
      <alignment horizontal="center" wrapText="1"/>
    </xf>
    <xf numFmtId="0" fontId="52" fillId="0" borderId="26" xfId="0" applyFont="1" applyFill="1" applyBorder="1" applyAlignment="1">
      <alignment horizontal="center" wrapText="1"/>
    </xf>
    <xf numFmtId="0" fontId="7" fillId="0" borderId="69"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79" fillId="0" borderId="61" xfId="0" applyFont="1" applyBorder="1" applyAlignment="1">
      <alignment horizontal="center"/>
    </xf>
    <xf numFmtId="0" fontId="79" fillId="0" borderId="73" xfId="0" applyFont="1" applyBorder="1" applyAlignment="1">
      <alignment horizontal="center"/>
    </xf>
    <xf numFmtId="0" fontId="79" fillId="0" borderId="68" xfId="0" applyFont="1" applyBorder="1" applyAlignment="1">
      <alignment horizontal="center"/>
    </xf>
    <xf numFmtId="0" fontId="7" fillId="0" borderId="28" xfId="0" applyFont="1" applyBorder="1" applyAlignment="1">
      <alignment horizontal="center" vertical="center" wrapText="1"/>
    </xf>
    <xf numFmtId="0" fontId="80" fillId="0" borderId="28" xfId="0" applyFont="1" applyBorder="1" applyAlignment="1">
      <alignment horizontal="center" wrapText="1"/>
    </xf>
    <xf numFmtId="0" fontId="80" fillId="0" borderId="6" xfId="0" applyFont="1" applyBorder="1" applyAlignment="1">
      <alignment horizontal="center" wrapText="1"/>
    </xf>
    <xf numFmtId="0" fontId="80" fillId="0" borderId="1" xfId="0" applyFont="1" applyBorder="1" applyAlignment="1">
      <alignment horizontal="center" wrapText="1"/>
    </xf>
    <xf numFmtId="0" fontId="80" fillId="0" borderId="8" xfId="0" applyFont="1" applyBorder="1" applyAlignment="1">
      <alignment horizontal="center" wrapText="1"/>
    </xf>
    <xf numFmtId="0" fontId="80" fillId="0" borderId="29" xfId="0" applyFont="1" applyBorder="1" applyAlignment="1">
      <alignment horizontal="center" wrapText="1"/>
    </xf>
    <xf numFmtId="0" fontId="80" fillId="0" borderId="10" xfId="0" applyFont="1" applyBorder="1" applyAlignment="1">
      <alignment horizontal="center" wrapText="1"/>
    </xf>
    <xf numFmtId="0" fontId="81" fillId="0" borderId="1" xfId="0" applyFont="1" applyBorder="1" applyAlignment="1">
      <alignment horizontal="center" vertical="center" wrapText="1"/>
    </xf>
    <xf numFmtId="0" fontId="31" fillId="0" borderId="7" xfId="0" applyFont="1" applyBorder="1" applyAlignment="1">
      <alignment horizontal="left"/>
    </xf>
    <xf numFmtId="0" fontId="31" fillId="0" borderId="1" xfId="0" applyFont="1" applyBorder="1" applyAlignment="1">
      <alignment horizontal="left"/>
    </xf>
    <xf numFmtId="0" fontId="31" fillId="0" borderId="9" xfId="0" applyFont="1" applyBorder="1" applyAlignment="1">
      <alignment horizontal="left"/>
    </xf>
    <xf numFmtId="0" fontId="31" fillId="0" borderId="29" xfId="0" applyFont="1" applyBorder="1" applyAlignment="1">
      <alignment horizontal="left"/>
    </xf>
    <xf numFmtId="0" fontId="35" fillId="27" borderId="33" xfId="0" applyFont="1" applyFill="1" applyBorder="1" applyAlignment="1">
      <alignment horizontal="center"/>
    </xf>
    <xf numFmtId="0" fontId="35" fillId="27" borderId="34" xfId="0" applyFont="1" applyFill="1" applyBorder="1" applyAlignment="1">
      <alignment horizontal="center"/>
    </xf>
    <xf numFmtId="0" fontId="35" fillId="27" borderId="65" xfId="0" applyFont="1" applyFill="1" applyBorder="1" applyAlignment="1">
      <alignment horizontal="center"/>
    </xf>
    <xf numFmtId="0" fontId="31" fillId="0" borderId="41" xfId="0" applyFont="1" applyBorder="1" applyAlignment="1">
      <alignment horizontal="left"/>
    </xf>
    <xf numFmtId="0" fontId="31" fillId="0" borderId="18" xfId="0" applyFont="1" applyBorder="1" applyAlignment="1">
      <alignment horizontal="left"/>
    </xf>
    <xf numFmtId="0" fontId="7" fillId="0" borderId="0" xfId="0" applyFont="1" applyAlignment="1">
      <alignment horizontal="center"/>
    </xf>
    <xf numFmtId="0" fontId="52" fillId="0" borderId="4" xfId="0" applyFont="1" applyBorder="1" applyAlignment="1">
      <alignment horizontal="center" vertical="center"/>
    </xf>
    <xf numFmtId="0" fontId="52" fillId="0" borderId="17" xfId="0" applyFont="1" applyBorder="1" applyAlignment="1">
      <alignment horizontal="center" vertical="center"/>
    </xf>
    <xf numFmtId="0" fontId="52" fillId="0" borderId="18" xfId="0" applyFont="1" applyBorder="1" applyAlignment="1">
      <alignment horizontal="center" vertical="center"/>
    </xf>
    <xf numFmtId="14" fontId="52" fillId="0" borderId="4" xfId="0" applyNumberFormat="1" applyFont="1" applyBorder="1" applyAlignment="1">
      <alignment horizontal="center" vertical="center"/>
    </xf>
    <xf numFmtId="0" fontId="52" fillId="0" borderId="4" xfId="0" applyFont="1" applyBorder="1" applyAlignment="1">
      <alignment horizontal="justify" vertical="center" wrapText="1"/>
    </xf>
    <xf numFmtId="0" fontId="52" fillId="0" borderId="17" xfId="0" applyFont="1" applyBorder="1" applyAlignment="1">
      <alignment horizontal="justify" vertical="center" wrapText="1"/>
    </xf>
    <xf numFmtId="0" fontId="52" fillId="0" borderId="18" xfId="0" applyFont="1" applyBorder="1" applyAlignment="1">
      <alignment horizontal="justify" vertical="center" wrapText="1"/>
    </xf>
    <xf numFmtId="0" fontId="52" fillId="0" borderId="4" xfId="0" applyFont="1" applyBorder="1" applyAlignment="1">
      <alignment horizontal="justify" vertical="center"/>
    </xf>
    <xf numFmtId="0" fontId="52" fillId="0" borderId="17" xfId="0" applyFont="1" applyBorder="1" applyAlignment="1">
      <alignment horizontal="justify" vertical="center"/>
    </xf>
    <xf numFmtId="0" fontId="52" fillId="0" borderId="18" xfId="0" applyFont="1" applyBorder="1" applyAlignment="1">
      <alignment horizontal="justify" vertical="center"/>
    </xf>
    <xf numFmtId="0" fontId="0" fillId="0" borderId="9" xfId="0" applyBorder="1" applyAlignment="1">
      <alignment horizontal="left"/>
    </xf>
    <xf numFmtId="0" fontId="0" fillId="0" borderId="29" xfId="0" applyBorder="1" applyAlignment="1">
      <alignment horizontal="left"/>
    </xf>
    <xf numFmtId="0" fontId="40" fillId="16" borderId="1" xfId="0" applyFont="1" applyFill="1" applyBorder="1" applyAlignment="1">
      <alignment horizontal="center" vertical="center" wrapText="1" readingOrder="1"/>
    </xf>
    <xf numFmtId="0" fontId="39" fillId="0" borderId="1" xfId="0" applyFont="1" applyBorder="1" applyAlignment="1">
      <alignment vertical="center"/>
    </xf>
    <xf numFmtId="0" fontId="35" fillId="27" borderId="39" xfId="0" applyFont="1" applyFill="1" applyBorder="1" applyAlignment="1">
      <alignment horizontal="center"/>
    </xf>
    <xf numFmtId="0" fontId="35" fillId="27" borderId="46" xfId="0" applyFont="1" applyFill="1" applyBorder="1" applyAlignment="1">
      <alignment horizontal="center"/>
    </xf>
    <xf numFmtId="0" fontId="40" fillId="9" borderId="59" xfId="0" applyFont="1" applyFill="1" applyBorder="1" applyAlignment="1">
      <alignment horizontal="center" vertical="center" wrapText="1" readingOrder="1"/>
    </xf>
    <xf numFmtId="0" fontId="40" fillId="9" borderId="43" xfId="0" applyFont="1" applyFill="1" applyBorder="1" applyAlignment="1">
      <alignment horizontal="center" vertical="center" wrapText="1" readingOrder="1"/>
    </xf>
    <xf numFmtId="0" fontId="39" fillId="0" borderId="59" xfId="0" applyFont="1" applyBorder="1" applyAlignment="1">
      <alignment horizontal="left" vertical="center"/>
    </xf>
    <xf numFmtId="0" fontId="39" fillId="0" borderId="42" xfId="0" applyFont="1" applyBorder="1" applyAlignment="1">
      <alignment horizontal="left" vertical="center"/>
    </xf>
    <xf numFmtId="0" fontId="39" fillId="0" borderId="43" xfId="0" applyFont="1" applyBorder="1" applyAlignment="1">
      <alignment horizontal="left" vertical="center"/>
    </xf>
    <xf numFmtId="9" fontId="40" fillId="10" borderId="59" xfId="0" applyNumberFormat="1" applyFont="1" applyFill="1" applyBorder="1" applyAlignment="1">
      <alignment horizontal="center" vertical="center" wrapText="1" readingOrder="1"/>
    </xf>
    <xf numFmtId="9" fontId="40" fillId="10" borderId="43" xfId="0" applyNumberFormat="1" applyFont="1" applyFill="1" applyBorder="1" applyAlignment="1">
      <alignment horizontal="center" vertical="center" wrapText="1" readingOrder="1"/>
    </xf>
    <xf numFmtId="9" fontId="31" fillId="0" borderId="1" xfId="0" applyNumberFormat="1" applyFont="1" applyFill="1" applyBorder="1" applyAlignment="1">
      <alignment horizontal="justify" vertical="center" wrapText="1"/>
    </xf>
    <xf numFmtId="0" fontId="23" fillId="3" borderId="59" xfId="2" applyFont="1" applyFill="1" applyBorder="1" applyAlignment="1">
      <alignment horizontal="center" vertical="center"/>
    </xf>
    <xf numFmtId="0" fontId="23" fillId="3" borderId="42" xfId="2" applyFont="1" applyFill="1" applyBorder="1" applyAlignment="1">
      <alignment horizontal="center" vertical="center"/>
    </xf>
    <xf numFmtId="0" fontId="23" fillId="3" borderId="43" xfId="2" applyFont="1" applyFill="1" applyBorder="1" applyAlignment="1">
      <alignment horizontal="center" vertical="center"/>
    </xf>
    <xf numFmtId="0" fontId="38" fillId="0" borderId="59" xfId="0" applyFont="1" applyBorder="1" applyAlignment="1">
      <alignment horizontal="center" vertical="center"/>
    </xf>
    <xf numFmtId="0" fontId="38" fillId="0" borderId="43" xfId="0" applyFont="1" applyBorder="1" applyAlignment="1">
      <alignment horizontal="center" vertical="center"/>
    </xf>
    <xf numFmtId="0" fontId="40" fillId="17" borderId="59" xfId="0" applyFont="1" applyFill="1" applyBorder="1" applyAlignment="1">
      <alignment horizontal="center" vertical="center" wrapText="1" readingOrder="1"/>
    </xf>
    <xf numFmtId="0" fontId="40" fillId="17" borderId="43" xfId="0" applyFont="1" applyFill="1" applyBorder="1" applyAlignment="1">
      <alignment horizontal="center" vertical="center" wrapText="1" readingOrder="1"/>
    </xf>
    <xf numFmtId="42" fontId="31" fillId="0" borderId="4" xfId="1" applyNumberFormat="1" applyFont="1" applyFill="1" applyBorder="1" applyAlignment="1">
      <alignment horizontal="center" vertical="center"/>
    </xf>
    <xf numFmtId="42" fontId="31" fillId="0" borderId="18" xfId="1" applyNumberFormat="1" applyFont="1" applyFill="1" applyBorder="1" applyAlignment="1">
      <alignment horizontal="center" vertical="center"/>
    </xf>
    <xf numFmtId="0" fontId="31" fillId="0" borderId="4" xfId="0" applyFont="1" applyFill="1" applyBorder="1" applyAlignment="1">
      <alignment horizontal="center" vertical="center"/>
    </xf>
    <xf numFmtId="0" fontId="31" fillId="0" borderId="18" xfId="0" applyFont="1" applyFill="1" applyBorder="1" applyAlignment="1">
      <alignment horizontal="center" vertical="center"/>
    </xf>
    <xf numFmtId="0" fontId="31" fillId="0" borderId="4" xfId="0" applyFont="1" applyFill="1" applyBorder="1" applyAlignment="1">
      <alignment horizontal="justify" vertical="center" wrapText="1"/>
    </xf>
    <xf numFmtId="0" fontId="31" fillId="0" borderId="18" xfId="0" applyFont="1" applyFill="1" applyBorder="1" applyAlignment="1">
      <alignment horizontal="justify" vertical="center" wrapText="1"/>
    </xf>
    <xf numFmtId="42" fontId="31" fillId="0" borderId="4" xfId="5" applyFont="1" applyFill="1" applyBorder="1" applyAlignment="1">
      <alignment horizontal="center" vertical="center"/>
    </xf>
    <xf numFmtId="42" fontId="31" fillId="0" borderId="18" xfId="5" applyFont="1" applyFill="1" applyBorder="1" applyAlignment="1">
      <alignment horizontal="center" vertical="center"/>
    </xf>
    <xf numFmtId="0" fontId="31" fillId="0" borderId="4" xfId="0" applyFont="1" applyFill="1" applyBorder="1" applyAlignment="1">
      <alignment horizontal="center"/>
    </xf>
    <xf numFmtId="0" fontId="31" fillId="0" borderId="18" xfId="0" applyFont="1" applyFill="1" applyBorder="1" applyAlignment="1">
      <alignment horizontal="center"/>
    </xf>
    <xf numFmtId="0" fontId="31" fillId="0" borderId="4" xfId="0" applyFont="1" applyFill="1" applyBorder="1" applyAlignment="1">
      <alignment horizontal="justify" vertical="center"/>
    </xf>
    <xf numFmtId="0" fontId="31" fillId="0" borderId="18" xfId="0" applyFont="1" applyFill="1" applyBorder="1" applyAlignment="1">
      <alignment horizontal="justify" vertical="center"/>
    </xf>
    <xf numFmtId="0" fontId="31" fillId="0" borderId="4" xfId="0" applyFont="1" applyFill="1" applyBorder="1" applyAlignment="1">
      <alignment horizontal="center" vertical="center" wrapText="1"/>
    </xf>
    <xf numFmtId="0" fontId="31" fillId="0" borderId="18" xfId="0" applyFont="1" applyFill="1" applyBorder="1" applyAlignment="1">
      <alignment horizontal="center" vertical="center" wrapText="1"/>
    </xf>
    <xf numFmtId="9" fontId="31" fillId="0" borderId="4" xfId="1" applyFont="1" applyFill="1" applyBorder="1" applyAlignment="1">
      <alignment horizontal="center" vertical="center" wrapText="1"/>
    </xf>
    <xf numFmtId="9" fontId="31" fillId="0" borderId="18" xfId="1" applyFont="1" applyFill="1" applyBorder="1" applyAlignment="1">
      <alignment horizontal="center" vertical="center" wrapText="1"/>
    </xf>
    <xf numFmtId="9" fontId="31" fillId="0" borderId="4" xfId="0" applyNumberFormat="1" applyFont="1" applyFill="1" applyBorder="1" applyAlignment="1">
      <alignment horizontal="center" vertical="center"/>
    </xf>
    <xf numFmtId="9" fontId="31" fillId="0" borderId="18" xfId="0" applyNumberFormat="1" applyFont="1" applyFill="1" applyBorder="1" applyAlignment="1">
      <alignment horizontal="center" vertical="center"/>
    </xf>
    <xf numFmtId="9" fontId="31" fillId="0" borderId="4" xfId="1" applyNumberFormat="1" applyFont="1" applyFill="1" applyBorder="1" applyAlignment="1">
      <alignment horizontal="center" vertical="center"/>
    </xf>
    <xf numFmtId="9" fontId="31" fillId="0" borderId="18" xfId="1" applyNumberFormat="1" applyFont="1" applyFill="1" applyBorder="1" applyAlignment="1">
      <alignment horizontal="center" vertical="center"/>
    </xf>
    <xf numFmtId="0" fontId="36" fillId="0" borderId="4" xfId="0" applyFont="1" applyFill="1" applyBorder="1" applyAlignment="1">
      <alignment horizontal="center" vertical="center" wrapText="1"/>
    </xf>
    <xf numFmtId="0" fontId="36" fillId="0" borderId="18" xfId="0" applyFont="1" applyFill="1" applyBorder="1" applyAlignment="1">
      <alignment horizontal="center" vertical="center" wrapText="1"/>
    </xf>
    <xf numFmtId="42" fontId="31" fillId="0" borderId="1" xfId="5" applyFont="1" applyFill="1" applyBorder="1" applyAlignment="1">
      <alignment horizontal="right" vertical="center"/>
    </xf>
    <xf numFmtId="9" fontId="31" fillId="0" borderId="1" xfId="1" applyFont="1" applyFill="1" applyBorder="1" applyAlignment="1">
      <alignment horizontal="right" vertical="center"/>
    </xf>
    <xf numFmtId="9" fontId="31" fillId="0" borderId="17" xfId="1" applyNumberFormat="1" applyFont="1" applyFill="1" applyBorder="1" applyAlignment="1">
      <alignment horizontal="center" vertical="center"/>
    </xf>
    <xf numFmtId="0" fontId="31" fillId="0" borderId="17" xfId="0" applyFont="1" applyFill="1" applyBorder="1" applyAlignment="1">
      <alignment horizontal="center" vertical="center" wrapText="1"/>
    </xf>
    <xf numFmtId="42" fontId="31" fillId="0" borderId="17" xfId="5" applyFont="1" applyFill="1" applyBorder="1" applyAlignment="1">
      <alignment horizontal="center" vertical="center"/>
    </xf>
    <xf numFmtId="0" fontId="31" fillId="0" borderId="17" xfId="0" applyFont="1" applyFill="1" applyBorder="1" applyAlignment="1">
      <alignment horizontal="center"/>
    </xf>
    <xf numFmtId="0" fontId="37" fillId="27" borderId="33" xfId="0" applyFont="1" applyFill="1" applyBorder="1" applyAlignment="1">
      <alignment horizontal="center"/>
    </xf>
    <xf numFmtId="0" fontId="37" fillId="27" borderId="34" xfId="0" applyFont="1" applyFill="1" applyBorder="1" applyAlignment="1">
      <alignment horizontal="center"/>
    </xf>
    <xf numFmtId="0" fontId="37" fillId="27" borderId="35" xfId="0" applyFont="1" applyFill="1" applyBorder="1" applyAlignment="1">
      <alignment horizontal="center"/>
    </xf>
    <xf numFmtId="0" fontId="31" fillId="0" borderId="17" xfId="0" applyFont="1" applyFill="1" applyBorder="1" applyAlignment="1">
      <alignment horizontal="center" vertical="center"/>
    </xf>
    <xf numFmtId="9" fontId="31" fillId="0" borderId="4" xfId="1" applyFont="1" applyFill="1" applyBorder="1" applyAlignment="1">
      <alignment horizontal="center" vertical="center"/>
    </xf>
    <xf numFmtId="9" fontId="31" fillId="0" borderId="17" xfId="1" applyFont="1" applyFill="1" applyBorder="1" applyAlignment="1">
      <alignment horizontal="center" vertical="center"/>
    </xf>
    <xf numFmtId="9" fontId="31" fillId="0" borderId="18" xfId="1" applyFont="1" applyFill="1" applyBorder="1" applyAlignment="1">
      <alignment horizontal="center" vertical="center"/>
    </xf>
    <xf numFmtId="9" fontId="31" fillId="22" borderId="4" xfId="1" applyNumberFormat="1" applyFont="1" applyFill="1" applyBorder="1" applyAlignment="1">
      <alignment horizontal="center" vertical="center" wrapText="1"/>
    </xf>
    <xf numFmtId="9" fontId="31" fillId="22" borderId="17" xfId="1" applyNumberFormat="1" applyFont="1" applyFill="1" applyBorder="1" applyAlignment="1">
      <alignment horizontal="center" vertical="center" wrapText="1"/>
    </xf>
    <xf numFmtId="9" fontId="31" fillId="22" borderId="18" xfId="1" applyNumberFormat="1" applyFont="1" applyFill="1" applyBorder="1" applyAlignment="1">
      <alignment horizontal="center" vertical="center" wrapText="1"/>
    </xf>
    <xf numFmtId="0" fontId="37" fillId="4" borderId="33" xfId="0" applyFont="1" applyFill="1" applyBorder="1" applyAlignment="1">
      <alignment horizontal="center"/>
    </xf>
    <xf numFmtId="0" fontId="37" fillId="4" borderId="34" xfId="0" applyFont="1" applyFill="1" applyBorder="1" applyAlignment="1">
      <alignment horizontal="center"/>
    </xf>
    <xf numFmtId="0" fontId="37" fillId="4" borderId="35" xfId="0" applyFont="1" applyFill="1" applyBorder="1" applyAlignment="1">
      <alignment horizontal="center"/>
    </xf>
    <xf numFmtId="0" fontId="37" fillId="2" borderId="33" xfId="0" applyFont="1" applyFill="1" applyBorder="1" applyAlignment="1">
      <alignment horizontal="center"/>
    </xf>
    <xf numFmtId="0" fontId="37" fillId="2" borderId="34" xfId="0" applyFont="1" applyFill="1" applyBorder="1" applyAlignment="1">
      <alignment horizontal="center"/>
    </xf>
    <xf numFmtId="0" fontId="37" fillId="2" borderId="35" xfId="0" applyFont="1" applyFill="1" applyBorder="1" applyAlignment="1">
      <alignment horizontal="center"/>
    </xf>
    <xf numFmtId="0" fontId="37" fillId="8" borderId="33" xfId="0" applyFont="1" applyFill="1" applyBorder="1" applyAlignment="1">
      <alignment horizontal="center"/>
    </xf>
    <xf numFmtId="0" fontId="37" fillId="8" borderId="34" xfId="0" applyFont="1" applyFill="1" applyBorder="1" applyAlignment="1">
      <alignment horizontal="center"/>
    </xf>
    <xf numFmtId="0" fontId="37" fillId="8" borderId="35" xfId="0" applyFont="1" applyFill="1" applyBorder="1" applyAlignment="1">
      <alignment horizontal="center"/>
    </xf>
    <xf numFmtId="9" fontId="31" fillId="0" borderId="17" xfId="1" applyFont="1" applyFill="1" applyBorder="1" applyAlignment="1">
      <alignment horizontal="center" vertical="center" wrapText="1"/>
    </xf>
    <xf numFmtId="42" fontId="31" fillId="0" borderId="17" xfId="1" applyNumberFormat="1" applyFont="1" applyFill="1" applyBorder="1" applyAlignment="1">
      <alignment horizontal="center" vertical="center"/>
    </xf>
    <xf numFmtId="0" fontId="36" fillId="0" borderId="4" xfId="0" applyFont="1" applyFill="1" applyBorder="1" applyAlignment="1">
      <alignment horizontal="center" vertical="center"/>
    </xf>
    <xf numFmtId="0" fontId="36" fillId="0" borderId="17" xfId="0" applyFont="1" applyFill="1" applyBorder="1" applyAlignment="1">
      <alignment horizontal="center" vertical="center"/>
    </xf>
    <xf numFmtId="0" fontId="36" fillId="0" borderId="18" xfId="0" applyFont="1" applyFill="1" applyBorder="1" applyAlignment="1">
      <alignment horizontal="center" vertical="center"/>
    </xf>
    <xf numFmtId="0" fontId="0" fillId="0" borderId="0" xfId="0" applyAlignment="1">
      <alignment horizontal="center"/>
    </xf>
    <xf numFmtId="0" fontId="0" fillId="0" borderId="19" xfId="0" applyBorder="1" applyAlignment="1">
      <alignment horizontal="center"/>
    </xf>
    <xf numFmtId="0" fontId="0" fillId="15" borderId="20" xfId="0" applyFill="1" applyBorder="1" applyAlignment="1">
      <alignment horizontal="center"/>
    </xf>
    <xf numFmtId="0" fontId="0" fillId="15" borderId="21" xfId="0" applyFill="1" applyBorder="1" applyAlignment="1">
      <alignment horizontal="center"/>
    </xf>
    <xf numFmtId="0" fontId="0" fillId="15" borderId="22" xfId="0" applyFill="1" applyBorder="1" applyAlignment="1">
      <alignment horizont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left"/>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cellXfs>
  <cellStyles count="14">
    <cellStyle name="HeaderStyle" xfId="4" xr:uid="{00000000-0005-0000-0000-000000000000}"/>
    <cellStyle name="Hipervínculo" xfId="13" builtinId="8"/>
    <cellStyle name="Hipervínculo 2" xfId="11" xr:uid="{00000000-0005-0000-0000-000002000000}"/>
    <cellStyle name="MainTitle" xfId="6" xr:uid="{00000000-0005-0000-0000-000003000000}"/>
    <cellStyle name="Millares [0]" xfId="3" builtinId="6"/>
    <cellStyle name="Millares [0] 2" xfId="10" xr:uid="{00000000-0005-0000-0000-000005000000}"/>
    <cellStyle name="Millares 2" xfId="12" xr:uid="{00000000-0005-0000-0000-000006000000}"/>
    <cellStyle name="Moneda [0]" xfId="5" builtinId="7"/>
    <cellStyle name="Moneda [0] 2" xfId="9" xr:uid="{00000000-0005-0000-0000-000008000000}"/>
    <cellStyle name="Moneda 2" xfId="8" xr:uid="{00000000-0005-0000-0000-000009000000}"/>
    <cellStyle name="Normal" xfId="0" builtinId="0"/>
    <cellStyle name="Normal 2" xfId="2" xr:uid="{00000000-0005-0000-0000-00000B000000}"/>
    <cellStyle name="Normal 3" xfId="7" xr:uid="{00000000-0005-0000-0000-00000C000000}"/>
    <cellStyle name="Porcentaje" xfId="1" builtinId="5"/>
  </cellStyles>
  <dxfs count="10261">
    <dxf>
      <font>
        <color theme="4"/>
      </font>
      <fill>
        <patternFill>
          <bgColor theme="5" tint="0.5999633777886288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rgb="FF00B050"/>
        </patternFill>
      </fill>
    </dxf>
    <dxf>
      <fill>
        <patternFill>
          <bgColor theme="1" tint="0.499984740745262"/>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theme="9"/>
        </patternFill>
      </fill>
    </dxf>
    <dxf>
      <fill>
        <patternFill>
          <bgColor theme="6"/>
        </patternFill>
      </fill>
    </dxf>
    <dxf>
      <font>
        <color rgb="FF9C0006"/>
      </font>
      <fill>
        <patternFill>
          <bgColor theme="5"/>
        </patternFill>
      </fill>
    </dxf>
    <dxf>
      <font>
        <color rgb="FF9C0006"/>
      </font>
      <fill>
        <patternFill>
          <bgColor rgb="FFFFFF00"/>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auto="1"/>
      </font>
      <numFmt numFmtId="13" formatCode="0%"/>
      <fill>
        <patternFill>
          <bgColor theme="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auto="1"/>
      </font>
      <numFmt numFmtId="13" formatCode="0%"/>
      <fill>
        <patternFill>
          <bgColor theme="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ont>
        <color theme="4"/>
      </font>
      <fill>
        <patternFill>
          <bgColor theme="5" tint="0.59996337778862885"/>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
      <fill>
        <patternFill>
          <bgColor rgb="FFFF0000"/>
        </patternFill>
      </fill>
    </dxf>
    <dxf>
      <fill>
        <patternFill>
          <bgColor rgb="FFFFFF00"/>
        </patternFill>
      </fill>
    </dxf>
    <dxf>
      <fill>
        <patternFill>
          <bgColor theme="9"/>
        </patternFill>
      </fill>
    </dxf>
    <dxf>
      <fill>
        <patternFill>
          <bgColor theme="2" tint="-0.499984740745262"/>
        </patternFill>
      </fill>
    </dxf>
    <dxf>
      <font>
        <color theme="0" tint="-0.499984740745262"/>
      </font>
      <numFmt numFmtId="30" formatCode="@"/>
      <fill>
        <patternFill>
          <bgColor theme="0"/>
        </patternFill>
      </fill>
    </dxf>
  </dxfs>
  <tableStyles count="0" defaultTableStyle="TableStyleMedium2" defaultPivotStyle="PivotStyleLight16"/>
  <colors>
    <mruColors>
      <color rgb="FF00ACCA"/>
      <color rgb="FF175099"/>
      <color rgb="FF33569D"/>
      <color rgb="FF1519AB"/>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calcChain" Target="calcChain.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pivotCacheDefinition" Target="pivotCache/pivotCacheDefinition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7.gif"/><Relationship Id="rId13" Type="http://schemas.openxmlformats.org/officeDocument/2006/relationships/hyperlink" Target="#'Cuadro Mando Integral Detallado'!A1"/><Relationship Id="rId18" Type="http://schemas.openxmlformats.org/officeDocument/2006/relationships/image" Target="../media/image11.png"/><Relationship Id="rId3" Type="http://schemas.openxmlformats.org/officeDocument/2006/relationships/hyperlink" Target="https://es.wikipedia.org/wiki/Perspectiva_c%C3%B3nica" TargetMode="External"/><Relationship Id="rId7" Type="http://schemas.openxmlformats.org/officeDocument/2006/relationships/hyperlink" Target="#'Cumplimiento act. relevantes'!A1"/><Relationship Id="rId12" Type="http://schemas.openxmlformats.org/officeDocument/2006/relationships/hyperlink" Target="http://confesionesdemau.blogspot.com/2013/08/clases-de-personas.html" TargetMode="External"/><Relationship Id="rId17" Type="http://schemas.openxmlformats.org/officeDocument/2006/relationships/image" Target="../media/image10.png"/><Relationship Id="rId2" Type="http://schemas.openxmlformats.org/officeDocument/2006/relationships/image" Target="../media/image5.png"/><Relationship Id="rId16" Type="http://schemas.openxmlformats.org/officeDocument/2006/relationships/hyperlink" Target="#'Actividades relevantes Detalle'!A1"/><Relationship Id="rId1" Type="http://schemas.openxmlformats.org/officeDocument/2006/relationships/hyperlink" Target="#'Cumplimiento perspectivas conso'!A1"/><Relationship Id="rId6" Type="http://schemas.openxmlformats.org/officeDocument/2006/relationships/hyperlink" Target="http://www.gazetadebeirute.com/2013/05/qual-o-seu-objetivo.html" TargetMode="External"/><Relationship Id="rId11" Type="http://schemas.openxmlformats.org/officeDocument/2006/relationships/image" Target="../media/image8.gif"/><Relationship Id="rId5" Type="http://schemas.openxmlformats.org/officeDocument/2006/relationships/image" Target="../media/image6.gif"/><Relationship Id="rId15" Type="http://schemas.openxmlformats.org/officeDocument/2006/relationships/hyperlink" Target="http://nancynwilson.com/building-an-online-business-2/" TargetMode="External"/><Relationship Id="rId10" Type="http://schemas.openxmlformats.org/officeDocument/2006/relationships/hyperlink" Target="#'Cumplimiento Dependencias'!A1"/><Relationship Id="rId19" Type="http://schemas.openxmlformats.org/officeDocument/2006/relationships/image" Target="../media/image12.png"/><Relationship Id="rId4" Type="http://schemas.openxmlformats.org/officeDocument/2006/relationships/hyperlink" Target="#'Cumplimiento de objetivos'!A1"/><Relationship Id="rId9" Type="http://schemas.openxmlformats.org/officeDocument/2006/relationships/hyperlink" Target="https://fecla.wordpress.com/2010/05/22/el-monologo" TargetMode="External"/><Relationship Id="rId14" Type="http://schemas.openxmlformats.org/officeDocument/2006/relationships/image" Target="../media/image9.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476250</xdr:colOff>
      <xdr:row>0</xdr:row>
      <xdr:rowOff>76200</xdr:rowOff>
    </xdr:from>
    <xdr:to>
      <xdr:col>1</xdr:col>
      <xdr:colOff>1000125</xdr:colOff>
      <xdr:row>3</xdr:row>
      <xdr:rowOff>123825</xdr:rowOff>
    </xdr:to>
    <xdr:pic>
      <xdr:nvPicPr>
        <xdr:cNvPr id="2" name="Imagen 1" descr="image001 (1)">
          <a:extLst>
            <a:ext uri="{FF2B5EF4-FFF2-40B4-BE49-F238E27FC236}">
              <a16:creationId xmlns:a16="http://schemas.microsoft.com/office/drawing/2014/main" id="{50B77DBB-3ED8-4701-B926-0CA682BFE2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3710"/>
        <a:stretch/>
      </xdr:blipFill>
      <xdr:spPr bwMode="auto">
        <a:xfrm>
          <a:off x="476250" y="76200"/>
          <a:ext cx="12858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1009649</xdr:colOff>
      <xdr:row>0</xdr:row>
      <xdr:rowOff>85725</xdr:rowOff>
    </xdr:from>
    <xdr:to>
      <xdr:col>2</xdr:col>
      <xdr:colOff>504824</xdr:colOff>
      <xdr:row>3</xdr:row>
      <xdr:rowOff>133350</xdr:rowOff>
    </xdr:to>
    <xdr:pic>
      <xdr:nvPicPr>
        <xdr:cNvPr id="3" name="Imagen 1" descr="image001 (1)">
          <a:extLst>
            <a:ext uri="{FF2B5EF4-FFF2-40B4-BE49-F238E27FC236}">
              <a16:creationId xmlns:a16="http://schemas.microsoft.com/office/drawing/2014/main" id="{7F071E6B-BD39-4E06-9A59-DCD0299FB7C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312"/>
        <a:stretch/>
      </xdr:blipFill>
      <xdr:spPr bwMode="auto">
        <a:xfrm>
          <a:off x="1771649" y="85725"/>
          <a:ext cx="18669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230716</xdr:colOff>
      <xdr:row>0</xdr:row>
      <xdr:rowOff>0</xdr:rowOff>
    </xdr:from>
    <xdr:to>
      <xdr:col>1</xdr:col>
      <xdr:colOff>1238250</xdr:colOff>
      <xdr:row>2</xdr:row>
      <xdr:rowOff>264583</xdr:rowOff>
    </xdr:to>
    <xdr:pic>
      <xdr:nvPicPr>
        <xdr:cNvPr id="3" name="Imagen 2">
          <a:extLst>
            <a:ext uri="{FF2B5EF4-FFF2-40B4-BE49-F238E27FC236}">
              <a16:creationId xmlns:a16="http://schemas.microsoft.com/office/drawing/2014/main" id="{2E1BF261-DB3C-45A2-8518-062B61C879F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716" y="0"/>
          <a:ext cx="1991784"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260350</xdr:colOff>
      <xdr:row>0</xdr:row>
      <xdr:rowOff>114298</xdr:rowOff>
    </xdr:from>
    <xdr:to>
      <xdr:col>69</xdr:col>
      <xdr:colOff>317500</xdr:colOff>
      <xdr:row>2</xdr:row>
      <xdr:rowOff>76199</xdr:rowOff>
    </xdr:to>
    <xdr:pic>
      <xdr:nvPicPr>
        <xdr:cNvPr id="4" name="Imagen 3" descr="Image result for LOGO MINSALUD">
          <a:extLst>
            <a:ext uri="{FF2B5EF4-FFF2-40B4-BE49-F238E27FC236}">
              <a16:creationId xmlns:a16="http://schemas.microsoft.com/office/drawing/2014/main" id="{AFF93AD1-46DC-4C46-96F8-2163A16CA4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525600" y="114298"/>
          <a:ext cx="2015066" cy="554568"/>
        </a:xfrm>
        <a:prstGeom prst="rect">
          <a:avLst/>
        </a:prstGeom>
        <a:noFill/>
        <a:ln>
          <a:noFill/>
        </a:ln>
      </xdr:spPr>
    </xdr:pic>
    <xdr:clientData/>
  </xdr:twoCellAnchor>
  <xdr:twoCellAnchor editAs="oneCell">
    <xdr:from>
      <xdr:col>69</xdr:col>
      <xdr:colOff>652992</xdr:colOff>
      <xdr:row>0</xdr:row>
      <xdr:rowOff>112976</xdr:rowOff>
    </xdr:from>
    <xdr:to>
      <xdr:col>71</xdr:col>
      <xdr:colOff>808566</xdr:colOff>
      <xdr:row>2</xdr:row>
      <xdr:rowOff>86783</xdr:rowOff>
    </xdr:to>
    <xdr:pic>
      <xdr:nvPicPr>
        <xdr:cNvPr id="5" name="Imagen 4" descr="Image result for LOGO GOBIERNO DE COLOMBIA">
          <a:extLst>
            <a:ext uri="{FF2B5EF4-FFF2-40B4-BE49-F238E27FC236}">
              <a16:creationId xmlns:a16="http://schemas.microsoft.com/office/drawing/2014/main" id="{5FED1BC7-6A3B-43AF-A5D4-D37372F0FF1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2876159" y="112976"/>
          <a:ext cx="2113491" cy="5664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5</xdr:row>
      <xdr:rowOff>76201</xdr:rowOff>
    </xdr:from>
    <xdr:to>
      <xdr:col>1</xdr:col>
      <xdr:colOff>455791</xdr:colOff>
      <xdr:row>9</xdr:row>
      <xdr:rowOff>85725</xdr:rowOff>
    </xdr:to>
    <xdr:pic>
      <xdr:nvPicPr>
        <xdr:cNvPr id="3" name="Imagen 2">
          <a:hlinkClick xmlns:r="http://schemas.openxmlformats.org/officeDocument/2006/relationships" r:id="rId1"/>
          <a:extLst>
            <a:ext uri="{FF2B5EF4-FFF2-40B4-BE49-F238E27FC236}">
              <a16:creationId xmlns:a16="http://schemas.microsoft.com/office/drawing/2014/main" id="{AC8C6BAF-174F-48E8-A8B3-02EA11BE7E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114300" y="457201"/>
          <a:ext cx="1103491" cy="771524"/>
        </a:xfrm>
        <a:prstGeom prst="rect">
          <a:avLst/>
        </a:prstGeom>
      </xdr:spPr>
    </xdr:pic>
    <xdr:clientData/>
  </xdr:twoCellAnchor>
  <xdr:twoCellAnchor editAs="oneCell">
    <xdr:from>
      <xdr:col>0</xdr:col>
      <xdr:colOff>28576</xdr:colOff>
      <xdr:row>10</xdr:row>
      <xdr:rowOff>66676</xdr:rowOff>
    </xdr:from>
    <xdr:to>
      <xdr:col>1</xdr:col>
      <xdr:colOff>392608</xdr:colOff>
      <xdr:row>15</xdr:row>
      <xdr:rowOff>38100</xdr:rowOff>
    </xdr:to>
    <xdr:pic>
      <xdr:nvPicPr>
        <xdr:cNvPr id="6" name="Imagen 5">
          <a:hlinkClick xmlns:r="http://schemas.openxmlformats.org/officeDocument/2006/relationships" r:id="rId4"/>
          <a:extLst>
            <a:ext uri="{FF2B5EF4-FFF2-40B4-BE49-F238E27FC236}">
              <a16:creationId xmlns:a16="http://schemas.microsoft.com/office/drawing/2014/main" id="{A7B7EBD0-D844-4A86-84BD-F18D901643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837473B0-CC2E-450A-ABE3-18F120FF3D39}">
              <a1611:picAttrSrcUrl xmlns:a1611="http://schemas.microsoft.com/office/drawing/2016/11/main" r:id="rId6"/>
            </a:ext>
          </a:extLst>
        </a:blip>
        <a:stretch>
          <a:fillRect/>
        </a:stretch>
      </xdr:blipFill>
      <xdr:spPr>
        <a:xfrm>
          <a:off x="28576" y="1400176"/>
          <a:ext cx="1126032" cy="923924"/>
        </a:xfrm>
        <a:prstGeom prst="rect">
          <a:avLst/>
        </a:prstGeom>
      </xdr:spPr>
    </xdr:pic>
    <xdr:clientData/>
  </xdr:twoCellAnchor>
  <xdr:twoCellAnchor editAs="oneCell">
    <xdr:from>
      <xdr:col>0</xdr:col>
      <xdr:colOff>0</xdr:colOff>
      <xdr:row>16</xdr:row>
      <xdr:rowOff>104775</xdr:rowOff>
    </xdr:from>
    <xdr:to>
      <xdr:col>1</xdr:col>
      <xdr:colOff>566587</xdr:colOff>
      <xdr:row>22</xdr:row>
      <xdr:rowOff>38099</xdr:rowOff>
    </xdr:to>
    <xdr:pic>
      <xdr:nvPicPr>
        <xdr:cNvPr id="9" name="Imagen 8">
          <a:hlinkClick xmlns:r="http://schemas.openxmlformats.org/officeDocument/2006/relationships" r:id="rId7"/>
          <a:extLst>
            <a:ext uri="{FF2B5EF4-FFF2-40B4-BE49-F238E27FC236}">
              <a16:creationId xmlns:a16="http://schemas.microsoft.com/office/drawing/2014/main" id="{B5B92B5E-1C9C-4D85-883C-7D749376376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837473B0-CC2E-450A-ABE3-18F120FF3D39}">
              <a1611:picAttrSrcUrl xmlns:a1611="http://schemas.microsoft.com/office/drawing/2016/11/main" r:id="rId9"/>
            </a:ext>
          </a:extLst>
        </a:blip>
        <a:stretch>
          <a:fillRect/>
        </a:stretch>
      </xdr:blipFill>
      <xdr:spPr>
        <a:xfrm>
          <a:off x="0" y="2581275"/>
          <a:ext cx="1328587" cy="1076324"/>
        </a:xfrm>
        <a:prstGeom prst="rect">
          <a:avLst/>
        </a:prstGeom>
      </xdr:spPr>
    </xdr:pic>
    <xdr:clientData/>
  </xdr:twoCellAnchor>
  <xdr:twoCellAnchor editAs="oneCell">
    <xdr:from>
      <xdr:col>0</xdr:col>
      <xdr:colOff>0</xdr:colOff>
      <xdr:row>23</xdr:row>
      <xdr:rowOff>49529</xdr:rowOff>
    </xdr:from>
    <xdr:to>
      <xdr:col>1</xdr:col>
      <xdr:colOff>561975</xdr:colOff>
      <xdr:row>27</xdr:row>
      <xdr:rowOff>81914</xdr:rowOff>
    </xdr:to>
    <xdr:pic>
      <xdr:nvPicPr>
        <xdr:cNvPr id="15" name="Imagen 14">
          <a:hlinkClick xmlns:r="http://schemas.openxmlformats.org/officeDocument/2006/relationships" r:id="rId10"/>
          <a:extLst>
            <a:ext uri="{FF2B5EF4-FFF2-40B4-BE49-F238E27FC236}">
              <a16:creationId xmlns:a16="http://schemas.microsoft.com/office/drawing/2014/main" id="{A5F8583F-3E01-45E7-9AAF-07FF5992080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837473B0-CC2E-450A-ABE3-18F120FF3D39}">
              <a1611:picAttrSrcUrl xmlns:a1611="http://schemas.microsoft.com/office/drawing/2016/11/main" r:id="rId12"/>
            </a:ext>
          </a:extLst>
        </a:blip>
        <a:stretch>
          <a:fillRect/>
        </a:stretch>
      </xdr:blipFill>
      <xdr:spPr>
        <a:xfrm>
          <a:off x="0" y="3859529"/>
          <a:ext cx="1323975" cy="794385"/>
        </a:xfrm>
        <a:prstGeom prst="rect">
          <a:avLst/>
        </a:prstGeom>
      </xdr:spPr>
    </xdr:pic>
    <xdr:clientData/>
  </xdr:twoCellAnchor>
  <xdr:twoCellAnchor editAs="oneCell">
    <xdr:from>
      <xdr:col>8</xdr:col>
      <xdr:colOff>514350</xdr:colOff>
      <xdr:row>4</xdr:row>
      <xdr:rowOff>104775</xdr:rowOff>
    </xdr:from>
    <xdr:to>
      <xdr:col>10</xdr:col>
      <xdr:colOff>153789</xdr:colOff>
      <xdr:row>9</xdr:row>
      <xdr:rowOff>103250</xdr:rowOff>
    </xdr:to>
    <xdr:pic>
      <xdr:nvPicPr>
        <xdr:cNvPr id="20" name="Imagen 19">
          <a:hlinkClick xmlns:r="http://schemas.openxmlformats.org/officeDocument/2006/relationships" r:id="rId13"/>
          <a:extLst>
            <a:ext uri="{FF2B5EF4-FFF2-40B4-BE49-F238E27FC236}">
              <a16:creationId xmlns:a16="http://schemas.microsoft.com/office/drawing/2014/main" id="{ADB0B9DE-241D-46E4-A26B-3450CBF6D9A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837473B0-CC2E-450A-ABE3-18F120FF3D39}">
              <a1611:picAttrSrcUrl xmlns:a1611="http://schemas.microsoft.com/office/drawing/2016/11/main" r:id="rId15"/>
            </a:ext>
          </a:extLst>
        </a:blip>
        <a:stretch>
          <a:fillRect/>
        </a:stretch>
      </xdr:blipFill>
      <xdr:spPr>
        <a:xfrm>
          <a:off x="6610350" y="885825"/>
          <a:ext cx="1163439" cy="950975"/>
        </a:xfrm>
        <a:prstGeom prst="rect">
          <a:avLst/>
        </a:prstGeom>
      </xdr:spPr>
    </xdr:pic>
    <xdr:clientData/>
  </xdr:twoCellAnchor>
  <xdr:twoCellAnchor editAs="oneCell">
    <xdr:from>
      <xdr:col>8</xdr:col>
      <xdr:colOff>504825</xdr:colOff>
      <xdr:row>15</xdr:row>
      <xdr:rowOff>9525</xdr:rowOff>
    </xdr:from>
    <xdr:to>
      <xdr:col>10</xdr:col>
      <xdr:colOff>144264</xdr:colOff>
      <xdr:row>20</xdr:row>
      <xdr:rowOff>8000</xdr:rowOff>
    </xdr:to>
    <xdr:pic>
      <xdr:nvPicPr>
        <xdr:cNvPr id="22" name="Imagen 21">
          <a:hlinkClick xmlns:r="http://schemas.openxmlformats.org/officeDocument/2006/relationships" r:id="rId16"/>
          <a:extLst>
            <a:ext uri="{FF2B5EF4-FFF2-40B4-BE49-F238E27FC236}">
              <a16:creationId xmlns:a16="http://schemas.microsoft.com/office/drawing/2014/main" id="{D6445E78-7497-483B-BE28-840188C707E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837473B0-CC2E-450A-ABE3-18F120FF3D39}">
              <a1611:picAttrSrcUrl xmlns:a1611="http://schemas.microsoft.com/office/drawing/2016/11/main" r:id="rId15"/>
            </a:ext>
          </a:extLst>
        </a:blip>
        <a:stretch>
          <a:fillRect/>
        </a:stretch>
      </xdr:blipFill>
      <xdr:spPr>
        <a:xfrm>
          <a:off x="6600825" y="2943225"/>
          <a:ext cx="1163439" cy="950975"/>
        </a:xfrm>
        <a:prstGeom prst="rect">
          <a:avLst/>
        </a:prstGeom>
      </xdr:spPr>
    </xdr:pic>
    <xdr:clientData/>
  </xdr:twoCellAnchor>
  <xdr:twoCellAnchor editAs="oneCell">
    <xdr:from>
      <xdr:col>0</xdr:col>
      <xdr:colOff>0</xdr:colOff>
      <xdr:row>1</xdr:row>
      <xdr:rowOff>9525</xdr:rowOff>
    </xdr:from>
    <xdr:to>
      <xdr:col>1</xdr:col>
      <xdr:colOff>685800</xdr:colOff>
      <xdr:row>3</xdr:row>
      <xdr:rowOff>95250</xdr:rowOff>
    </xdr:to>
    <xdr:pic>
      <xdr:nvPicPr>
        <xdr:cNvPr id="10" name="Imagen 9">
          <a:extLst>
            <a:ext uri="{FF2B5EF4-FFF2-40B4-BE49-F238E27FC236}">
              <a16:creationId xmlns:a16="http://schemas.microsoft.com/office/drawing/2014/main" id="{D48BAAFB-3823-4F57-A982-4010DD1C1B14}"/>
            </a:ext>
          </a:extLst>
        </xdr:cNvPr>
        <xdr:cNvPicPr/>
      </xdr:nvPicPr>
      <xdr:blipFill>
        <a:blip xmlns:r="http://schemas.openxmlformats.org/officeDocument/2006/relationships" r:embed="rId17"/>
        <a:stretch>
          <a:fillRect/>
        </a:stretch>
      </xdr:blipFill>
      <xdr:spPr>
        <a:xfrm>
          <a:off x="0" y="209550"/>
          <a:ext cx="1447800" cy="504825"/>
        </a:xfrm>
        <a:prstGeom prst="rect">
          <a:avLst/>
        </a:prstGeom>
      </xdr:spPr>
    </xdr:pic>
    <xdr:clientData/>
  </xdr:twoCellAnchor>
  <xdr:twoCellAnchor editAs="oneCell">
    <xdr:from>
      <xdr:col>8</xdr:col>
      <xdr:colOff>142875</xdr:colOff>
      <xdr:row>2</xdr:row>
      <xdr:rowOff>7142</xdr:rowOff>
    </xdr:from>
    <xdr:to>
      <xdr:col>9</xdr:col>
      <xdr:colOff>721520</xdr:colOff>
      <xdr:row>2</xdr:row>
      <xdr:rowOff>180975</xdr:rowOff>
    </xdr:to>
    <xdr:pic>
      <xdr:nvPicPr>
        <xdr:cNvPr id="11" name="Imagen 10" descr="Image result for LOGO MINSALUD">
          <a:extLst>
            <a:ext uri="{FF2B5EF4-FFF2-40B4-BE49-F238E27FC236}">
              <a16:creationId xmlns:a16="http://schemas.microsoft.com/office/drawing/2014/main" id="{9E09FA5E-3924-4178-BE96-4CB8ABBFF267}"/>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238875" y="397667"/>
          <a:ext cx="1340645" cy="173833"/>
        </a:xfrm>
        <a:prstGeom prst="rect">
          <a:avLst/>
        </a:prstGeom>
        <a:noFill/>
        <a:ln>
          <a:noFill/>
        </a:ln>
      </xdr:spPr>
    </xdr:pic>
    <xdr:clientData/>
  </xdr:twoCellAnchor>
  <xdr:twoCellAnchor editAs="oneCell">
    <xdr:from>
      <xdr:col>10</xdr:col>
      <xdr:colOff>88106</xdr:colOff>
      <xdr:row>2</xdr:row>
      <xdr:rowOff>2381</xdr:rowOff>
    </xdr:from>
    <xdr:to>
      <xdr:col>11</xdr:col>
      <xdr:colOff>650081</xdr:colOff>
      <xdr:row>3</xdr:row>
      <xdr:rowOff>1587</xdr:rowOff>
    </xdr:to>
    <xdr:pic>
      <xdr:nvPicPr>
        <xdr:cNvPr id="12" name="Imagen 11" descr="Image result for LOGO GOBIERNO DE COLOMBIA">
          <a:extLst>
            <a:ext uri="{FF2B5EF4-FFF2-40B4-BE49-F238E27FC236}">
              <a16:creationId xmlns:a16="http://schemas.microsoft.com/office/drawing/2014/main" id="{2D5CD2ED-EEF8-4345-95FD-0C3C841B7C09}"/>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708106" y="392906"/>
          <a:ext cx="1323975" cy="18970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937532</xdr:colOff>
      <xdr:row>0</xdr:row>
      <xdr:rowOff>0</xdr:rowOff>
    </xdr:from>
    <xdr:to>
      <xdr:col>2</xdr:col>
      <xdr:colOff>1279071</xdr:colOff>
      <xdr:row>3</xdr:row>
      <xdr:rowOff>102918</xdr:rowOff>
    </xdr:to>
    <xdr:pic>
      <xdr:nvPicPr>
        <xdr:cNvPr id="3" name="Imagen 2">
          <a:extLst>
            <a:ext uri="{FF2B5EF4-FFF2-40B4-BE49-F238E27FC236}">
              <a16:creationId xmlns:a16="http://schemas.microsoft.com/office/drawing/2014/main" id="{6F5DCEF8-BD0C-4B63-BBCB-B7C0C3EE276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307" y="0"/>
          <a:ext cx="1827439" cy="683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360963</xdr:colOff>
      <xdr:row>0</xdr:row>
      <xdr:rowOff>101928</xdr:rowOff>
    </xdr:from>
    <xdr:to>
      <xdr:col>19</xdr:col>
      <xdr:colOff>151411</xdr:colOff>
      <xdr:row>2</xdr:row>
      <xdr:rowOff>109598</xdr:rowOff>
    </xdr:to>
    <xdr:pic>
      <xdr:nvPicPr>
        <xdr:cNvPr id="4" name="Imagen 3" descr="Image result for LOGO MINSALUD">
          <a:extLst>
            <a:ext uri="{FF2B5EF4-FFF2-40B4-BE49-F238E27FC236}">
              <a16:creationId xmlns:a16="http://schemas.microsoft.com/office/drawing/2014/main" id="{D2ECCA17-4B78-4A92-B4D0-C5D8860A69D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532190" y="101928"/>
          <a:ext cx="2041812" cy="544534"/>
        </a:xfrm>
        <a:prstGeom prst="rect">
          <a:avLst/>
        </a:prstGeom>
        <a:noFill/>
        <a:ln>
          <a:noFill/>
        </a:ln>
      </xdr:spPr>
    </xdr:pic>
    <xdr:clientData/>
  </xdr:twoCellAnchor>
  <xdr:twoCellAnchor editAs="oneCell">
    <xdr:from>
      <xdr:col>19</xdr:col>
      <xdr:colOff>541315</xdr:colOff>
      <xdr:row>0</xdr:row>
      <xdr:rowOff>107340</xdr:rowOff>
    </xdr:from>
    <xdr:to>
      <xdr:col>21</xdr:col>
      <xdr:colOff>729094</xdr:colOff>
      <xdr:row>2</xdr:row>
      <xdr:rowOff>126916</xdr:rowOff>
    </xdr:to>
    <xdr:pic>
      <xdr:nvPicPr>
        <xdr:cNvPr id="5" name="Imagen 4" descr="Image result for LOGO GOBIERNO DE COLOMBIA">
          <a:extLst>
            <a:ext uri="{FF2B5EF4-FFF2-40B4-BE49-F238E27FC236}">
              <a16:creationId xmlns:a16="http://schemas.microsoft.com/office/drawing/2014/main" id="{59A4BC7C-672A-4AD4-83D8-70086058155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963906" y="107340"/>
          <a:ext cx="2110097" cy="55644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1651907</xdr:colOff>
      <xdr:row>0</xdr:row>
      <xdr:rowOff>0</xdr:rowOff>
    </xdr:from>
    <xdr:to>
      <xdr:col>0</xdr:col>
      <xdr:colOff>2809874</xdr:colOff>
      <xdr:row>2</xdr:row>
      <xdr:rowOff>171450</xdr:rowOff>
    </xdr:to>
    <xdr:pic>
      <xdr:nvPicPr>
        <xdr:cNvPr id="3" name="Imagen 2">
          <a:extLst>
            <a:ext uri="{FF2B5EF4-FFF2-40B4-BE49-F238E27FC236}">
              <a16:creationId xmlns:a16="http://schemas.microsoft.com/office/drawing/2014/main" id="{E7E82635-D0EE-432C-B44F-90E9D6B1AF1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1907" y="0"/>
          <a:ext cx="1157967"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19050</xdr:colOff>
      <xdr:row>1</xdr:row>
      <xdr:rowOff>19051</xdr:rowOff>
    </xdr:from>
    <xdr:to>
      <xdr:col>11</xdr:col>
      <xdr:colOff>857250</xdr:colOff>
      <xdr:row>1</xdr:row>
      <xdr:rowOff>171450</xdr:rowOff>
    </xdr:to>
    <xdr:pic>
      <xdr:nvPicPr>
        <xdr:cNvPr id="4" name="Imagen 3" descr="Image result for LOGO MINSALUD">
          <a:extLst>
            <a:ext uri="{FF2B5EF4-FFF2-40B4-BE49-F238E27FC236}">
              <a16:creationId xmlns:a16="http://schemas.microsoft.com/office/drawing/2014/main" id="{954B97C1-8BC1-40C4-973A-2C4E74C2816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01250" y="209551"/>
          <a:ext cx="838200" cy="152399"/>
        </a:xfrm>
        <a:prstGeom prst="rect">
          <a:avLst/>
        </a:prstGeom>
        <a:noFill/>
        <a:ln>
          <a:noFill/>
        </a:ln>
      </xdr:spPr>
    </xdr:pic>
    <xdr:clientData/>
  </xdr:twoCellAnchor>
  <xdr:twoCellAnchor editAs="oneCell">
    <xdr:from>
      <xdr:col>11</xdr:col>
      <xdr:colOff>904874</xdr:colOff>
      <xdr:row>1</xdr:row>
      <xdr:rowOff>20748</xdr:rowOff>
    </xdr:from>
    <xdr:to>
      <xdr:col>13</xdr:col>
      <xdr:colOff>0</xdr:colOff>
      <xdr:row>1</xdr:row>
      <xdr:rowOff>180975</xdr:rowOff>
    </xdr:to>
    <xdr:pic>
      <xdr:nvPicPr>
        <xdr:cNvPr id="5" name="Imagen 4" descr="Image result for LOGO GOBIERNO DE COLOMBIA">
          <a:extLst>
            <a:ext uri="{FF2B5EF4-FFF2-40B4-BE49-F238E27FC236}">
              <a16:creationId xmlns:a16="http://schemas.microsoft.com/office/drawing/2014/main" id="{F26CB1B0-8577-4808-B32D-9B4929FE969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887074" y="211248"/>
          <a:ext cx="1028701" cy="160227"/>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994682</xdr:colOff>
      <xdr:row>0</xdr:row>
      <xdr:rowOff>0</xdr:rowOff>
    </xdr:from>
    <xdr:ext cx="1157967" cy="552450"/>
    <xdr:pic>
      <xdr:nvPicPr>
        <xdr:cNvPr id="3" name="Imagen 2">
          <a:extLst>
            <a:ext uri="{FF2B5EF4-FFF2-40B4-BE49-F238E27FC236}">
              <a16:creationId xmlns:a16="http://schemas.microsoft.com/office/drawing/2014/main" id="{4B5CA058-ACE8-44AC-A365-0414A72DE0B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682" y="0"/>
          <a:ext cx="1157967" cy="552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19050</xdr:colOff>
      <xdr:row>1</xdr:row>
      <xdr:rowOff>19051</xdr:rowOff>
    </xdr:from>
    <xdr:ext cx="838200" cy="152399"/>
    <xdr:pic>
      <xdr:nvPicPr>
        <xdr:cNvPr id="4" name="Imagen 3" descr="Image result for LOGO MINSALUD">
          <a:extLst>
            <a:ext uri="{FF2B5EF4-FFF2-40B4-BE49-F238E27FC236}">
              <a16:creationId xmlns:a16="http://schemas.microsoft.com/office/drawing/2014/main" id="{D1DE6CF6-C31A-4F3B-A4B0-25058804EF5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6500" y="209551"/>
          <a:ext cx="838200" cy="152399"/>
        </a:xfrm>
        <a:prstGeom prst="rect">
          <a:avLst/>
        </a:prstGeom>
        <a:noFill/>
        <a:ln>
          <a:noFill/>
        </a:ln>
      </xdr:spPr>
    </xdr:pic>
    <xdr:clientData/>
  </xdr:oneCellAnchor>
  <xdr:oneCellAnchor>
    <xdr:from>
      <xdr:col>11</xdr:col>
      <xdr:colOff>904874</xdr:colOff>
      <xdr:row>1</xdr:row>
      <xdr:rowOff>20748</xdr:rowOff>
    </xdr:from>
    <xdr:ext cx="1028701" cy="160227"/>
    <xdr:pic>
      <xdr:nvPicPr>
        <xdr:cNvPr id="5" name="Imagen 4" descr="Image result for LOGO GOBIERNO DE COLOMBIA">
          <a:extLst>
            <a:ext uri="{FF2B5EF4-FFF2-40B4-BE49-F238E27FC236}">
              <a16:creationId xmlns:a16="http://schemas.microsoft.com/office/drawing/2014/main" id="{D492C9B8-627D-41F9-8F40-39235B6EFC3E}"/>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982324" y="211248"/>
          <a:ext cx="1028701" cy="160227"/>
        </a:xfrm>
        <a:prstGeom prst="rect">
          <a:avLst/>
        </a:prstGeom>
        <a:noFill/>
        <a:ln>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994682</xdr:colOff>
      <xdr:row>0</xdr:row>
      <xdr:rowOff>0</xdr:rowOff>
    </xdr:from>
    <xdr:ext cx="1157967" cy="552450"/>
    <xdr:pic>
      <xdr:nvPicPr>
        <xdr:cNvPr id="3" name="Imagen 2">
          <a:extLst>
            <a:ext uri="{FF2B5EF4-FFF2-40B4-BE49-F238E27FC236}">
              <a16:creationId xmlns:a16="http://schemas.microsoft.com/office/drawing/2014/main" id="{2F1E7E94-55B1-4CC5-A7CD-91EEFC1613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682" y="0"/>
          <a:ext cx="1157967" cy="552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19050</xdr:colOff>
      <xdr:row>1</xdr:row>
      <xdr:rowOff>19051</xdr:rowOff>
    </xdr:from>
    <xdr:ext cx="838200" cy="152399"/>
    <xdr:pic>
      <xdr:nvPicPr>
        <xdr:cNvPr id="4" name="Imagen 3" descr="Image result for LOGO MINSALUD">
          <a:extLst>
            <a:ext uri="{FF2B5EF4-FFF2-40B4-BE49-F238E27FC236}">
              <a16:creationId xmlns:a16="http://schemas.microsoft.com/office/drawing/2014/main" id="{6B6D1ABB-6E50-40D0-9E87-C3EAB355B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86975" y="209551"/>
          <a:ext cx="838200" cy="152399"/>
        </a:xfrm>
        <a:prstGeom prst="rect">
          <a:avLst/>
        </a:prstGeom>
        <a:noFill/>
        <a:ln>
          <a:noFill/>
        </a:ln>
      </xdr:spPr>
    </xdr:pic>
    <xdr:clientData/>
  </xdr:oneCellAnchor>
  <xdr:oneCellAnchor>
    <xdr:from>
      <xdr:col>11</xdr:col>
      <xdr:colOff>904874</xdr:colOff>
      <xdr:row>1</xdr:row>
      <xdr:rowOff>20748</xdr:rowOff>
    </xdr:from>
    <xdr:ext cx="1028701" cy="160227"/>
    <xdr:pic>
      <xdr:nvPicPr>
        <xdr:cNvPr id="5" name="Imagen 4" descr="Image result for LOGO GOBIERNO DE COLOMBIA">
          <a:extLst>
            <a:ext uri="{FF2B5EF4-FFF2-40B4-BE49-F238E27FC236}">
              <a16:creationId xmlns:a16="http://schemas.microsoft.com/office/drawing/2014/main" id="{066CA37E-D1DE-4AD7-AA85-1EB499E0778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972799" y="211248"/>
          <a:ext cx="1028701" cy="160227"/>
        </a:xfrm>
        <a:prstGeom prst="rect">
          <a:avLst/>
        </a:prstGeom>
        <a:noFill/>
        <a:ln>
          <a:noFill/>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102751</xdr:colOff>
      <xdr:row>0</xdr:row>
      <xdr:rowOff>2</xdr:rowOff>
    </xdr:from>
    <xdr:to>
      <xdr:col>5</xdr:col>
      <xdr:colOff>781050</xdr:colOff>
      <xdr:row>2</xdr:row>
      <xdr:rowOff>161926</xdr:rowOff>
    </xdr:to>
    <xdr:pic>
      <xdr:nvPicPr>
        <xdr:cNvPr id="3" name="Imagen 2">
          <a:extLst>
            <a:ext uri="{FF2B5EF4-FFF2-40B4-BE49-F238E27FC236}">
              <a16:creationId xmlns:a16="http://schemas.microsoft.com/office/drawing/2014/main" id="{29F421A9-59BA-4BCE-8677-B08DCCB219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51" y="2"/>
          <a:ext cx="1554599" cy="676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114301</xdr:colOff>
      <xdr:row>1</xdr:row>
      <xdr:rowOff>57149</xdr:rowOff>
    </xdr:from>
    <xdr:to>
      <xdr:col>11</xdr:col>
      <xdr:colOff>238125</xdr:colOff>
      <xdr:row>2</xdr:row>
      <xdr:rowOff>95250</xdr:rowOff>
    </xdr:to>
    <xdr:pic>
      <xdr:nvPicPr>
        <xdr:cNvPr id="4" name="Imagen 3" descr="Image result for LOGO MINSALUD">
          <a:extLst>
            <a:ext uri="{FF2B5EF4-FFF2-40B4-BE49-F238E27FC236}">
              <a16:creationId xmlns:a16="http://schemas.microsoft.com/office/drawing/2014/main" id="{AA983C78-848F-4080-A147-F476ABA31C1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34101" y="247649"/>
          <a:ext cx="885824" cy="228601"/>
        </a:xfrm>
        <a:prstGeom prst="rect">
          <a:avLst/>
        </a:prstGeom>
        <a:noFill/>
        <a:ln>
          <a:noFill/>
        </a:ln>
      </xdr:spPr>
    </xdr:pic>
    <xdr:clientData/>
  </xdr:twoCellAnchor>
  <xdr:twoCellAnchor editAs="oneCell">
    <xdr:from>
      <xdr:col>11</xdr:col>
      <xdr:colOff>38100</xdr:colOff>
      <xdr:row>1</xdr:row>
      <xdr:rowOff>57149</xdr:rowOff>
    </xdr:from>
    <xdr:to>
      <xdr:col>12</xdr:col>
      <xdr:colOff>184151</xdr:colOff>
      <xdr:row>2</xdr:row>
      <xdr:rowOff>85724</xdr:rowOff>
    </xdr:to>
    <xdr:pic>
      <xdr:nvPicPr>
        <xdr:cNvPr id="5" name="Imagen 4" descr="Image result for LOGO GOBIERNO DE COLOMBIA">
          <a:extLst>
            <a:ext uri="{FF2B5EF4-FFF2-40B4-BE49-F238E27FC236}">
              <a16:creationId xmlns:a16="http://schemas.microsoft.com/office/drawing/2014/main" id="{5A15B3C3-ED0C-418A-9F59-EA334D05C33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05650" y="247649"/>
          <a:ext cx="908051" cy="2190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149679</xdr:colOff>
      <xdr:row>1</xdr:row>
      <xdr:rowOff>8165</xdr:rowOff>
    </xdr:from>
    <xdr:to>
      <xdr:col>1</xdr:col>
      <xdr:colOff>673554</xdr:colOff>
      <xdr:row>4</xdr:row>
      <xdr:rowOff>55790</xdr:rowOff>
    </xdr:to>
    <xdr:pic>
      <xdr:nvPicPr>
        <xdr:cNvPr id="2" name="Imagen 1" descr="image001 (1)">
          <a:extLst>
            <a:ext uri="{FF2B5EF4-FFF2-40B4-BE49-F238E27FC236}">
              <a16:creationId xmlns:a16="http://schemas.microsoft.com/office/drawing/2014/main" id="{7E741173-DD78-452E-AD0A-B455E7A0026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3710"/>
        <a:stretch/>
      </xdr:blipFill>
      <xdr:spPr bwMode="auto">
        <a:xfrm>
          <a:off x="149679" y="198665"/>
          <a:ext cx="20764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orela.briceno/Documents/Plan%20de%20acci&#243;n/Plan%20Accion%20ADRES%20Vigencia%202018%2030-01-1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FBI6K8AZ\PLAN%20DE%20ACCION%20TALENTO%20HUMANO%20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Alicia.benitez\Documents\PLAN%20DE%20ACCION\Apoyo%20Logistic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Users\Alicia.benitez\Documents\PLAN%20DE%20ACCION\Atencion%20al%20Ciudada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norela.briceno\Documents\Plan%20de%20acci&#243;n\Plan%20Accion%202018\Plan%20Accion%20ADRES%20Vigencia%202018%2026-01-18%20Atenci&#243;n%20al%20Ciudadan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norela.briceno\Documents\Plan%20de%20acci&#243;n\Plan%20Accion%202018\Plan%20Accion%20ADRES%20-%20DAF%20Gesti&#243;n%20Documental.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norela.briceno\Documents\Plan%20de%20acci&#243;n\Plan%20Accion%20ADRES%20Vigencia%202018%20Preliminar%20DTIC%20ADRES%2025-01-1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Ricardo.triana\AppData\Local\Microsoft\Windows\INetCache\Content.Outlook\NSJG1V0A\Plan%20Accion%20ADRES%20DOP%2024-01-20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ricardo.triana\Documents\ADRES\Plan%20de%20Accion\Plan%20Accion%202018\Plan%20Accion%20ADRES%20Vigencia%202018%20DLG%2017-01-1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Users\ricardo.triana\Documents\ADRES\Plan%20de%20Accion\Plan%20Accion%202018\Plan%20Accion%20ADRES%20Vigencia%202018%20DGRFS%2017-01-1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FBI6K8AZ\Copia%20de%20Plan%20Accion%20ADRES%20Vigencia%202018%20con%20Cuadro%20de%20Man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orela.briceno/Documents/Plan%20de%20acci&#243;n/Plan%20Accion%20ADRES%20Vigencia%202018%20Preliminar%20DTIC%20ADRES%2025-01-18.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23KQLUMF\Plan%20Accion%20ADRES%20Vigencia%202018%20V2%20One%20Drive%20DGTI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Users\Alicia.benitez\Documents\PLAN%20DE%20ACCION\Contratacion.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Plan%20Accion%20ADRES%20Vigencia%202018%2026-01-18%20Atenci&#243;n%20al%20Ciudadano.xlsx?BDD5C9D9" TargetMode="External"/><Relationship Id="rId1" Type="http://schemas.openxmlformats.org/officeDocument/2006/relationships/externalLinkPath" Target="file:///\\BDD5C9D9\Plan%20Accion%20ADRES%20Vigencia%202018%2026-01-18%20Atenci&#243;n%20al%20Ciudadano.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Plan%20Accion%20ADRES%20-%20DAF%20Gesti&#243;n%20Documental.xlsx?BDD5C9D9" TargetMode="External"/><Relationship Id="rId1" Type="http://schemas.openxmlformats.org/officeDocument/2006/relationships/externalLinkPath" Target="file:///\\BDD5C9D9\Plan%20Accion%20ADRES%20-%20DAF%20Gesti&#243;n%20Document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orela.briceno/Documents/Plan%20de%20acci&#243;n/Plan%20Accion%20ADRES%20-%20DAF%20y%20OA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magdiela.delacarrera\Documents\PLAN%20DE%20ACCI&#211;N%20GRUPO%20COBRO%20COACTIVO\Copia%20de%20Plan%20Accion%20ADRES%20Vigencia%202018%20Cobro%20Coactivo%2015-01-18%20remitido%20x%20Ricar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orela.briceno\Documents\Plan%20de%20acci&#243;n\Plan%20Accion%20ADRES%20Vigencia%202018%2030-01-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FBI6K8AZ\Plan%20Accion%20ADRES%20Vigencia%202018%20ADRES%2026-01-18%20JCB.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norela.briceno\Documents\Plan%20de%20acci&#243;n\Plan%20Accion%20ADRES%20-%20DAF%20y%20OA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 val="Plan de Accion"/>
      <sheetName val="Plan Adquisiciones"/>
    </sheetNames>
    <sheetDataSet>
      <sheetData sheetId="0">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 sheetId="1"/>
      <sheetData sheetId="2">
        <row r="4">
          <cell r="Z4" t="str">
            <v xml:space="preserve">Codigo Plan de Acción </v>
          </cell>
          <cell r="AA4" t="str">
            <v>Vigencia Futura 2018</v>
          </cell>
          <cell r="AB4" t="str">
            <v xml:space="preserve">Virgencia Corriente </v>
          </cell>
          <cell r="AC4" t="str">
            <v>TOTAL</v>
          </cell>
        </row>
        <row r="5">
          <cell r="Z5" t="str">
            <v>11200-2-1-1</v>
          </cell>
          <cell r="AA5"/>
          <cell r="AB5">
            <v>500000000</v>
          </cell>
          <cell r="AC5">
            <v>500000000</v>
          </cell>
          <cell r="AD5">
            <v>50000000</v>
          </cell>
          <cell r="AE5">
            <v>150000000</v>
          </cell>
          <cell r="AF5">
            <v>150000000</v>
          </cell>
          <cell r="AG5">
            <v>150000000</v>
          </cell>
        </row>
        <row r="6">
          <cell r="Z6" t="str">
            <v>11300-4-1-1</v>
          </cell>
          <cell r="AA6"/>
          <cell r="AB6">
            <v>53187356</v>
          </cell>
          <cell r="AC6">
            <v>53187356</v>
          </cell>
          <cell r="AD6">
            <v>12240000</v>
          </cell>
          <cell r="AE6">
            <v>12240000</v>
          </cell>
          <cell r="AF6">
            <v>13296839</v>
          </cell>
          <cell r="AG6">
            <v>15410517</v>
          </cell>
        </row>
        <row r="7">
          <cell r="Z7" t="str">
            <v>11300-4-2-1</v>
          </cell>
          <cell r="AA7"/>
          <cell r="AB7">
            <v>233813092</v>
          </cell>
          <cell r="AC7">
            <v>233813092</v>
          </cell>
          <cell r="AD7">
            <v>60776640</v>
          </cell>
          <cell r="AE7">
            <v>60776640</v>
          </cell>
          <cell r="AF7">
            <v>58453273</v>
          </cell>
          <cell r="AG7">
            <v>53806539</v>
          </cell>
        </row>
        <row r="8">
          <cell r="Z8" t="str">
            <v>11300-4-4-1</v>
          </cell>
          <cell r="AA8"/>
          <cell r="AB8">
            <v>292066560</v>
          </cell>
          <cell r="AC8">
            <v>292066560</v>
          </cell>
          <cell r="AD8">
            <v>73016640</v>
          </cell>
          <cell r="AE8">
            <v>73016640</v>
          </cell>
          <cell r="AF8">
            <v>73016640</v>
          </cell>
          <cell r="AG8">
            <v>73016640</v>
          </cell>
        </row>
        <row r="9">
          <cell r="Z9" t="str">
            <v>11300-4-5-1</v>
          </cell>
          <cell r="AA9"/>
          <cell r="AB9">
            <v>48960000</v>
          </cell>
          <cell r="AC9">
            <v>48960000</v>
          </cell>
          <cell r="AD9">
            <v>12240000</v>
          </cell>
          <cell r="AE9">
            <v>12240000</v>
          </cell>
          <cell r="AF9">
            <v>12240000</v>
          </cell>
          <cell r="AG9">
            <v>12240000</v>
          </cell>
        </row>
        <row r="10">
          <cell r="Z10" t="str">
            <v>11300-4-6-1</v>
          </cell>
          <cell r="AA10"/>
          <cell r="AB10">
            <v>281973872</v>
          </cell>
          <cell r="AC10">
            <v>281973872</v>
          </cell>
          <cell r="AD10">
            <v>68170101</v>
          </cell>
          <cell r="AE10">
            <v>68170101</v>
          </cell>
          <cell r="AF10">
            <v>70493468</v>
          </cell>
          <cell r="AG10">
            <v>75140202</v>
          </cell>
        </row>
        <row r="11">
          <cell r="Z11" t="str">
            <v>11300-4-8-1</v>
          </cell>
          <cell r="AA11"/>
          <cell r="AB11">
            <v>580945500</v>
          </cell>
          <cell r="AC11">
            <v>580945500</v>
          </cell>
          <cell r="AD11">
            <v>105626454.54545453</v>
          </cell>
          <cell r="AE11">
            <v>158439681.81818178</v>
          </cell>
          <cell r="AF11">
            <v>158439681.81818178</v>
          </cell>
          <cell r="AG11">
            <v>158439681.81818178</v>
          </cell>
        </row>
        <row r="12">
          <cell r="Z12" t="str">
            <v>11400-3-1-1</v>
          </cell>
          <cell r="AA12"/>
          <cell r="AB12">
            <v>100516376</v>
          </cell>
          <cell r="AC12">
            <v>100516376</v>
          </cell>
          <cell r="AD12">
            <v>43249020</v>
          </cell>
          <cell r="AE12">
            <v>12240000</v>
          </cell>
          <cell r="AF12">
            <v>17376839</v>
          </cell>
          <cell r="AG12">
            <v>27650517</v>
          </cell>
        </row>
        <row r="13">
          <cell r="Z13" t="str">
            <v>11400-3-4-2</v>
          </cell>
          <cell r="AA13"/>
          <cell r="AB13">
            <v>48960000</v>
          </cell>
          <cell r="AC13">
            <v>48960000</v>
          </cell>
          <cell r="AD13">
            <v>12240000</v>
          </cell>
          <cell r="AE13">
            <v>12240000</v>
          </cell>
          <cell r="AF13">
            <v>12240000</v>
          </cell>
          <cell r="AG13">
            <v>12240000</v>
          </cell>
        </row>
        <row r="14">
          <cell r="Z14" t="str">
            <v>11400-3-5-1</v>
          </cell>
          <cell r="AA14"/>
          <cell r="AB14">
            <v>164378848</v>
          </cell>
          <cell r="AC14">
            <v>164378848</v>
          </cell>
          <cell r="AD14">
            <v>46231551</v>
          </cell>
          <cell r="AE14">
            <v>46231551</v>
          </cell>
          <cell r="AF14">
            <v>41094712</v>
          </cell>
          <cell r="AG14">
            <v>30821034</v>
          </cell>
        </row>
        <row r="15">
          <cell r="Z15" t="str">
            <v>11400-3-14-1</v>
          </cell>
          <cell r="AA15"/>
          <cell r="AB15">
            <v>55000000</v>
          </cell>
          <cell r="AC15">
            <v>55000000</v>
          </cell>
          <cell r="AD15">
            <v>55000000</v>
          </cell>
          <cell r="AE15">
            <v>0</v>
          </cell>
          <cell r="AF15">
            <v>0</v>
          </cell>
          <cell r="AG15">
            <v>0</v>
          </cell>
        </row>
        <row r="16">
          <cell r="Z16" t="str">
            <v>11500-3-1-1</v>
          </cell>
          <cell r="AA16"/>
          <cell r="AB16">
            <v>36720000</v>
          </cell>
          <cell r="AC16">
            <v>36720000</v>
          </cell>
          <cell r="AD16">
            <v>6885000</v>
          </cell>
          <cell r="AE16">
            <v>6885000</v>
          </cell>
          <cell r="AF16">
            <v>6885000</v>
          </cell>
          <cell r="AG16">
            <v>6885000</v>
          </cell>
        </row>
        <row r="17">
          <cell r="Z17" t="str">
            <v>11500-3-3-1</v>
          </cell>
          <cell r="AA17"/>
          <cell r="AB17">
            <v>0</v>
          </cell>
          <cell r="AC17">
            <v>0</v>
          </cell>
          <cell r="AD17">
            <v>0</v>
          </cell>
          <cell r="AE17">
            <v>0</v>
          </cell>
          <cell r="AF17">
            <v>0</v>
          </cell>
          <cell r="AG17">
            <v>0</v>
          </cell>
        </row>
        <row r="18">
          <cell r="Z18" t="str">
            <v>11500-3-6-1</v>
          </cell>
          <cell r="AA18"/>
          <cell r="AB18">
            <v>195840000</v>
          </cell>
          <cell r="AC18">
            <v>195840000</v>
          </cell>
          <cell r="AD18">
            <v>48960000</v>
          </cell>
          <cell r="AE18">
            <v>48960000</v>
          </cell>
          <cell r="AF18">
            <v>48960000</v>
          </cell>
          <cell r="AG18">
            <v>48960000</v>
          </cell>
        </row>
        <row r="19">
          <cell r="Z19" t="str">
            <v>11600-3-2-1</v>
          </cell>
          <cell r="AA19"/>
          <cell r="AB19">
            <v>2614240473</v>
          </cell>
          <cell r="AC19">
            <v>2614240473</v>
          </cell>
          <cell r="AD19">
            <v>52857142.857142858</v>
          </cell>
          <cell r="AE19">
            <v>183571428.57142857</v>
          </cell>
          <cell r="AF19">
            <v>1037030914.9714285</v>
          </cell>
          <cell r="AG19">
            <v>1340780986.5999999</v>
          </cell>
        </row>
        <row r="20">
          <cell r="Z20" t="str">
            <v>11600-3-3-1</v>
          </cell>
          <cell r="AA20"/>
          <cell r="AB20">
            <v>1024732093</v>
          </cell>
          <cell r="AC20">
            <v>1024732093</v>
          </cell>
          <cell r="AD20">
            <v>0</v>
          </cell>
          <cell r="AE20">
            <v>104606000</v>
          </cell>
          <cell r="AF20">
            <v>341169837.19999999</v>
          </cell>
          <cell r="AG20">
            <v>578956255.79999995</v>
          </cell>
        </row>
        <row r="21">
          <cell r="Z21" t="str">
            <v>11600-3-4-1</v>
          </cell>
          <cell r="AA21"/>
          <cell r="AB21">
            <v>180000000</v>
          </cell>
          <cell r="AC21">
            <v>180000000</v>
          </cell>
          <cell r="AD21">
            <v>0</v>
          </cell>
          <cell r="AE21">
            <v>0</v>
          </cell>
          <cell r="AF21">
            <v>90000000</v>
          </cell>
          <cell r="AG21">
            <v>90000000</v>
          </cell>
        </row>
        <row r="22">
          <cell r="Z22" t="str">
            <v>11600-3-5-1</v>
          </cell>
          <cell r="AA22"/>
          <cell r="AB22">
            <v>815594000</v>
          </cell>
          <cell r="AC22">
            <v>815594000</v>
          </cell>
          <cell r="AD22">
            <v>54431766.233766235</v>
          </cell>
          <cell r="AE22">
            <v>222866935.06493509</v>
          </cell>
          <cell r="AF22">
            <v>285366935.06493509</v>
          </cell>
          <cell r="AG22">
            <v>252928363.63636363</v>
          </cell>
        </row>
        <row r="23">
          <cell r="Z23" t="str">
            <v>11600-3-6-1</v>
          </cell>
          <cell r="AA23"/>
          <cell r="AB23">
            <v>816000000</v>
          </cell>
          <cell r="AC23">
            <v>816000000</v>
          </cell>
          <cell r="AD23">
            <v>0</v>
          </cell>
          <cell r="AE23">
            <v>0</v>
          </cell>
          <cell r="AF23">
            <v>408000000</v>
          </cell>
          <cell r="AG23">
            <v>408000000</v>
          </cell>
        </row>
        <row r="24">
          <cell r="Z24" t="str">
            <v>11600-3-7-1</v>
          </cell>
          <cell r="AA24"/>
          <cell r="AB24">
            <v>48960000</v>
          </cell>
          <cell r="AC24">
            <v>48960000</v>
          </cell>
          <cell r="AD24">
            <v>12240000</v>
          </cell>
          <cell r="AE24">
            <v>12240000</v>
          </cell>
          <cell r="AF24">
            <v>12240000</v>
          </cell>
          <cell r="AG24">
            <v>12240000</v>
          </cell>
        </row>
        <row r="25">
          <cell r="Z25" t="str">
            <v>11600-3-8-1</v>
          </cell>
          <cell r="AA25"/>
          <cell r="AB25">
            <v>146880000</v>
          </cell>
          <cell r="AC25">
            <v>146880000</v>
          </cell>
          <cell r="AD25">
            <v>36720000</v>
          </cell>
          <cell r="AE25">
            <v>36720000</v>
          </cell>
          <cell r="AF25">
            <v>36720000</v>
          </cell>
          <cell r="AG25">
            <v>36720000</v>
          </cell>
        </row>
        <row r="26">
          <cell r="Z26" t="str">
            <v>11600-3-9-1</v>
          </cell>
          <cell r="AA26"/>
          <cell r="AB26">
            <v>576178068</v>
          </cell>
          <cell r="AC26">
            <v>576178068</v>
          </cell>
          <cell r="AD26">
            <v>144044517</v>
          </cell>
          <cell r="AE26">
            <v>144044517</v>
          </cell>
          <cell r="AF26">
            <v>144044517</v>
          </cell>
          <cell r="AG26">
            <v>144044517</v>
          </cell>
        </row>
        <row r="27">
          <cell r="Z27" t="str">
            <v>11700-2-8-1</v>
          </cell>
          <cell r="AA27"/>
          <cell r="AB27">
            <v>321766980</v>
          </cell>
          <cell r="AC27">
            <v>321766980</v>
          </cell>
          <cell r="AD27">
            <v>104921745</v>
          </cell>
          <cell r="AE27">
            <v>72281745</v>
          </cell>
          <cell r="AF27">
            <v>72281745</v>
          </cell>
          <cell r="AG27">
            <v>72281745</v>
          </cell>
        </row>
        <row r="28">
          <cell r="Z28" t="str">
            <v>11700-2-10-2</v>
          </cell>
          <cell r="AA28"/>
          <cell r="AB28">
            <v>800000000</v>
          </cell>
          <cell r="AC28">
            <v>800000000</v>
          </cell>
          <cell r="AD28">
            <v>80000000</v>
          </cell>
          <cell r="AE28">
            <v>240000000</v>
          </cell>
          <cell r="AF28">
            <v>240000000</v>
          </cell>
          <cell r="AG28">
            <v>240000000</v>
          </cell>
        </row>
        <row r="29">
          <cell r="Z29" t="str">
            <v>11700-2-11-1</v>
          </cell>
          <cell r="AA29"/>
          <cell r="AB29">
            <v>6000000</v>
          </cell>
          <cell r="AC29">
            <v>6000000</v>
          </cell>
          <cell r="AD29">
            <v>1090909.0909090908</v>
          </cell>
          <cell r="AE29">
            <v>1636363.6363636362</v>
          </cell>
          <cell r="AF29">
            <v>1636363.6363636362</v>
          </cell>
          <cell r="AG29">
            <v>1636363.6363636362</v>
          </cell>
        </row>
        <row r="30">
          <cell r="Z30" t="str">
            <v>11700-2-11-1</v>
          </cell>
          <cell r="AA30"/>
          <cell r="AB30">
            <v>6000000</v>
          </cell>
          <cell r="AC30">
            <v>6000000</v>
          </cell>
          <cell r="AD30">
            <v>1090909.0909090908</v>
          </cell>
          <cell r="AE30">
            <v>1636363.6363636362</v>
          </cell>
          <cell r="AF30">
            <v>1636363.6363636362</v>
          </cell>
          <cell r="AG30">
            <v>1636363.6363636362</v>
          </cell>
        </row>
        <row r="31">
          <cell r="Z31" t="str">
            <v>11700-2-13-1</v>
          </cell>
          <cell r="AA31"/>
          <cell r="AB31">
            <v>27880404</v>
          </cell>
          <cell r="AC31">
            <v>27880404</v>
          </cell>
          <cell r="AD31">
            <v>6970101</v>
          </cell>
          <cell r="AE31">
            <v>6970101</v>
          </cell>
          <cell r="AF31">
            <v>6970101</v>
          </cell>
          <cell r="AG31">
            <v>6970101</v>
          </cell>
        </row>
        <row r="32">
          <cell r="Z32" t="str">
            <v>11700-2-13-2</v>
          </cell>
          <cell r="AA32"/>
          <cell r="AB32">
            <v>48960000</v>
          </cell>
          <cell r="AC32">
            <v>48960000</v>
          </cell>
          <cell r="AD32">
            <v>12240000</v>
          </cell>
          <cell r="AE32">
            <v>12240000</v>
          </cell>
          <cell r="AF32">
            <v>12240000</v>
          </cell>
          <cell r="AG32">
            <v>12240000</v>
          </cell>
        </row>
        <row r="33">
          <cell r="Z33" t="str">
            <v>11700-2-14-1</v>
          </cell>
          <cell r="AA33"/>
          <cell r="AB33">
            <v>60000000</v>
          </cell>
          <cell r="AC33">
            <v>60000000</v>
          </cell>
          <cell r="AD33">
            <v>10909090.909090908</v>
          </cell>
          <cell r="AE33">
            <v>16363636.363636363</v>
          </cell>
          <cell r="AF33">
            <v>16363636.363636363</v>
          </cell>
          <cell r="AG33">
            <v>16363636.363636363</v>
          </cell>
        </row>
        <row r="34">
          <cell r="Z34" t="str">
            <v>11700-2-15-1</v>
          </cell>
          <cell r="AA34"/>
          <cell r="AB34">
            <v>2468609473</v>
          </cell>
          <cell r="AC34">
            <v>2468609473</v>
          </cell>
          <cell r="AD34">
            <v>5709090.9090909092</v>
          </cell>
          <cell r="AE34">
            <v>5563636.3636363633</v>
          </cell>
          <cell r="AF34">
            <v>1097359970.2636366</v>
          </cell>
          <cell r="AG34">
            <v>1359976775.4636364</v>
          </cell>
        </row>
        <row r="35">
          <cell r="Z35" t="str">
            <v>11700-2-16-1</v>
          </cell>
          <cell r="AA35"/>
          <cell r="AB35">
            <v>150000000</v>
          </cell>
          <cell r="AC35">
            <v>150000000</v>
          </cell>
          <cell r="AD35">
            <v>0</v>
          </cell>
          <cell r="AE35">
            <v>0</v>
          </cell>
          <cell r="AF35">
            <v>60000000</v>
          </cell>
          <cell r="AG35">
            <v>90000000</v>
          </cell>
        </row>
        <row r="36">
          <cell r="Z36" t="str">
            <v>11700-2-16-1</v>
          </cell>
          <cell r="AA36"/>
          <cell r="AB36">
            <v>150000000</v>
          </cell>
          <cell r="AC36">
            <v>150000000</v>
          </cell>
          <cell r="AD36">
            <v>0</v>
          </cell>
          <cell r="AE36">
            <v>0</v>
          </cell>
          <cell r="AF36">
            <v>60000000</v>
          </cell>
          <cell r="AG36">
            <v>90000000</v>
          </cell>
        </row>
        <row r="37">
          <cell r="Z37" t="str">
            <v>11700-2-17-1</v>
          </cell>
          <cell r="AA37"/>
          <cell r="AB37">
            <v>497391434</v>
          </cell>
          <cell r="AC37">
            <v>497391434</v>
          </cell>
          <cell r="AD37">
            <v>0</v>
          </cell>
          <cell r="AE37">
            <v>0</v>
          </cell>
          <cell r="AF37">
            <v>248695717</v>
          </cell>
          <cell r="AG37">
            <v>248695717</v>
          </cell>
        </row>
        <row r="38">
          <cell r="Z38" t="str">
            <v>11700-2-17-2</v>
          </cell>
          <cell r="AA38"/>
          <cell r="AB38">
            <v>0</v>
          </cell>
          <cell r="AC38">
            <v>0</v>
          </cell>
          <cell r="AD38">
            <v>0</v>
          </cell>
          <cell r="AE38">
            <v>0</v>
          </cell>
          <cell r="AF38">
            <v>0</v>
          </cell>
          <cell r="AG38">
            <v>0</v>
          </cell>
        </row>
        <row r="39">
          <cell r="Z39" t="str">
            <v>11900-3-1-1</v>
          </cell>
          <cell r="AA39"/>
          <cell r="AB39">
            <v>254442984</v>
          </cell>
          <cell r="AC39">
            <v>254442984</v>
          </cell>
          <cell r="AD39">
            <v>63610746</v>
          </cell>
          <cell r="AE39">
            <v>63610746</v>
          </cell>
          <cell r="AF39">
            <v>63610746</v>
          </cell>
          <cell r="AG39">
            <v>63610746</v>
          </cell>
        </row>
        <row r="40">
          <cell r="Z40" t="str">
            <v>11900-3-2-1</v>
          </cell>
          <cell r="AA40"/>
          <cell r="AB40">
            <v>294388072</v>
          </cell>
          <cell r="AC40">
            <v>294388072</v>
          </cell>
          <cell r="AD40">
            <v>24093915</v>
          </cell>
          <cell r="AE40">
            <v>24093915</v>
          </cell>
          <cell r="AF40">
            <v>73597018</v>
          </cell>
          <cell r="AG40">
            <v>172603224</v>
          </cell>
        </row>
        <row r="41">
          <cell r="Z41" t="str">
            <v>11900-3-4-1</v>
          </cell>
          <cell r="AA41"/>
          <cell r="AB41">
            <v>140708456</v>
          </cell>
          <cell r="AC41">
            <v>140708456</v>
          </cell>
          <cell r="AD41">
            <v>52765671</v>
          </cell>
          <cell r="AE41">
            <v>52765671</v>
          </cell>
          <cell r="AF41">
            <v>35177114</v>
          </cell>
          <cell r="AG41">
            <v>0</v>
          </cell>
        </row>
        <row r="42">
          <cell r="Z42" t="str">
            <v>11900-3-5-1</v>
          </cell>
          <cell r="AA42"/>
          <cell r="AB42">
            <v>48960000</v>
          </cell>
          <cell r="AC42">
            <v>48960000</v>
          </cell>
          <cell r="AD42">
            <v>12240000</v>
          </cell>
          <cell r="AE42">
            <v>12240000</v>
          </cell>
          <cell r="AF42">
            <v>12240000</v>
          </cell>
          <cell r="AG42">
            <v>12240000</v>
          </cell>
        </row>
        <row r="43">
          <cell r="Z43" t="str">
            <v>11900-3-6-1</v>
          </cell>
          <cell r="AA43"/>
          <cell r="AB43">
            <v>53164884</v>
          </cell>
          <cell r="AC43">
            <v>53164884</v>
          </cell>
          <cell r="AD43">
            <v>13291221</v>
          </cell>
          <cell r="AE43">
            <v>13291221</v>
          </cell>
          <cell r="AF43">
            <v>13291221</v>
          </cell>
          <cell r="AG43">
            <v>13291221</v>
          </cell>
        </row>
        <row r="44">
          <cell r="Z44" t="str">
            <v>11900-3-7-1</v>
          </cell>
          <cell r="AA44"/>
          <cell r="AB44">
            <v>35443256</v>
          </cell>
          <cell r="AC44">
            <v>35443256</v>
          </cell>
          <cell r="AD44">
            <v>13291221</v>
          </cell>
          <cell r="AE44">
            <v>13291221</v>
          </cell>
          <cell r="AF44">
            <v>8860814</v>
          </cell>
          <cell r="AG44">
            <v>0</v>
          </cell>
        </row>
        <row r="45">
          <cell r="Z45" t="str">
            <v>11900-3-9-1</v>
          </cell>
          <cell r="AA45"/>
          <cell r="AB45">
            <v>595641936</v>
          </cell>
          <cell r="AC45">
            <v>595641936</v>
          </cell>
          <cell r="AD45">
            <v>77660484</v>
          </cell>
          <cell r="AE45">
            <v>77660484</v>
          </cell>
          <cell r="AF45">
            <v>148910484</v>
          </cell>
          <cell r="AG45">
            <v>291410484</v>
          </cell>
        </row>
        <row r="46">
          <cell r="Z46" t="str">
            <v>11900-3-10-3</v>
          </cell>
          <cell r="AA46"/>
          <cell r="AB46">
            <v>55760808</v>
          </cell>
          <cell r="AC46">
            <v>55760808</v>
          </cell>
          <cell r="AD46">
            <v>13940202</v>
          </cell>
          <cell r="AE46">
            <v>13940202</v>
          </cell>
          <cell r="AF46">
            <v>13940202</v>
          </cell>
          <cell r="AG46">
            <v>13940202</v>
          </cell>
        </row>
        <row r="47">
          <cell r="Z47" t="str">
            <v>12000-2-2-1</v>
          </cell>
          <cell r="AA47"/>
          <cell r="AB47">
            <v>61642068</v>
          </cell>
          <cell r="AC47">
            <v>61642068</v>
          </cell>
          <cell r="AD47">
            <v>15410517</v>
          </cell>
          <cell r="AE47">
            <v>15410517</v>
          </cell>
          <cell r="AF47">
            <v>15410517</v>
          </cell>
          <cell r="AG47">
            <v>15410517</v>
          </cell>
        </row>
        <row r="76">
          <cell r="G76">
            <v>35443256</v>
          </cell>
        </row>
        <row r="77">
          <cell r="G77">
            <v>35443256</v>
          </cell>
        </row>
        <row r="78">
          <cell r="G78">
            <v>32640000</v>
          </cell>
        </row>
        <row r="79">
          <cell r="G79">
            <v>144328579</v>
          </cell>
        </row>
        <row r="80">
          <cell r="G80">
            <v>150000000</v>
          </cell>
        </row>
        <row r="81">
          <cell r="G81">
            <v>109144568</v>
          </cell>
        </row>
        <row r="89">
          <cell r="G89">
            <v>32640000</v>
          </cell>
        </row>
        <row r="173">
          <cell r="G173">
            <v>17721628</v>
          </cell>
        </row>
        <row r="174">
          <cell r="G174">
            <v>17721628</v>
          </cell>
        </row>
        <row r="175">
          <cell r="G175">
            <v>16320000</v>
          </cell>
        </row>
        <row r="176">
          <cell r="H176">
            <v>54572288</v>
          </cell>
        </row>
        <row r="184">
          <cell r="G184">
            <v>16320000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TAB. REF. PA"/>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Hoja1"/>
      <sheetName val="Plan Adquisiciones"/>
      <sheetName val="TAB. REF. PA"/>
    </sheetNames>
    <sheetDataSet>
      <sheetData sheetId="0"/>
      <sheetData sheetId="1"/>
      <sheetData sheetId="2">
        <row r="5">
          <cell r="Z5" t="str">
            <v>11200-2-1-1</v>
          </cell>
          <cell r="AA5"/>
          <cell r="AB5">
            <v>500000000</v>
          </cell>
          <cell r="AC5">
            <v>500000000</v>
          </cell>
          <cell r="AD5">
            <v>50000000</v>
          </cell>
        </row>
        <row r="6">
          <cell r="Z6" t="str">
            <v>11300-4-1-1</v>
          </cell>
          <cell r="AA6"/>
          <cell r="AB6">
            <v>53187356</v>
          </cell>
          <cell r="AC6">
            <v>53187356</v>
          </cell>
          <cell r="AD6">
            <v>12240000</v>
          </cell>
        </row>
        <row r="7">
          <cell r="Z7" t="str">
            <v>11300-4-2-1</v>
          </cell>
          <cell r="AA7"/>
          <cell r="AB7">
            <v>233813092</v>
          </cell>
          <cell r="AC7">
            <v>233813092</v>
          </cell>
          <cell r="AD7">
            <v>60776640</v>
          </cell>
        </row>
        <row r="8">
          <cell r="Z8" t="str">
            <v>11300-4-4-1</v>
          </cell>
          <cell r="AA8"/>
          <cell r="AB8">
            <v>292066560</v>
          </cell>
          <cell r="AC8">
            <v>292066560</v>
          </cell>
          <cell r="AD8">
            <v>73016640</v>
          </cell>
        </row>
        <row r="9">
          <cell r="Z9" t="str">
            <v>11300-4-5-1</v>
          </cell>
          <cell r="AA9"/>
          <cell r="AB9">
            <v>48960000</v>
          </cell>
          <cell r="AC9">
            <v>48960000</v>
          </cell>
          <cell r="AD9">
            <v>12240000</v>
          </cell>
        </row>
        <row r="10">
          <cell r="Z10" t="str">
            <v>11300-4-6-1</v>
          </cell>
          <cell r="AA10"/>
          <cell r="AB10">
            <v>281973872</v>
          </cell>
          <cell r="AC10">
            <v>281973872</v>
          </cell>
          <cell r="AD10">
            <v>68170101</v>
          </cell>
        </row>
        <row r="11">
          <cell r="Z11" t="str">
            <v>11300-4-8-1</v>
          </cell>
          <cell r="AA11"/>
          <cell r="AB11">
            <v>580945500</v>
          </cell>
          <cell r="AC11">
            <v>580945500</v>
          </cell>
          <cell r="AD11">
            <v>105626454.54545453</v>
          </cell>
        </row>
        <row r="12">
          <cell r="Z12" t="str">
            <v>11400-3-1-1</v>
          </cell>
          <cell r="AA12"/>
          <cell r="AB12">
            <v>100516376</v>
          </cell>
          <cell r="AC12">
            <v>100516376</v>
          </cell>
          <cell r="AD12">
            <v>43249020</v>
          </cell>
        </row>
        <row r="13">
          <cell r="Z13" t="str">
            <v>11400-3-4-2</v>
          </cell>
          <cell r="AA13"/>
          <cell r="AB13">
            <v>48960000</v>
          </cell>
          <cell r="AC13">
            <v>48960000</v>
          </cell>
          <cell r="AD13">
            <v>12240000</v>
          </cell>
        </row>
        <row r="14">
          <cell r="Z14" t="str">
            <v>11400-3-5-1</v>
          </cell>
          <cell r="AA14"/>
          <cell r="AB14">
            <v>164378848</v>
          </cell>
          <cell r="AC14">
            <v>164378848</v>
          </cell>
          <cell r="AD14">
            <v>46231551</v>
          </cell>
        </row>
        <row r="15">
          <cell r="Z15" t="str">
            <v>11400-3-14-1</v>
          </cell>
          <cell r="AA15"/>
          <cell r="AB15">
            <v>55000000</v>
          </cell>
          <cell r="AC15">
            <v>55000000</v>
          </cell>
          <cell r="AD15">
            <v>55000000</v>
          </cell>
        </row>
        <row r="16">
          <cell r="Z16" t="str">
            <v>11500-3-1-1</v>
          </cell>
          <cell r="AA16"/>
          <cell r="AB16">
            <v>48960000</v>
          </cell>
          <cell r="AC16">
            <v>48960000</v>
          </cell>
          <cell r="AD16">
            <v>12240000</v>
          </cell>
        </row>
        <row r="17">
          <cell r="Z17" t="str">
            <v>11500-3-3-1</v>
          </cell>
          <cell r="AA17"/>
          <cell r="AB17">
            <v>195840000</v>
          </cell>
          <cell r="AC17">
            <v>195840000</v>
          </cell>
          <cell r="AD17">
            <v>48960000</v>
          </cell>
        </row>
        <row r="18">
          <cell r="Z18" t="str">
            <v>11500-3-6-1</v>
          </cell>
          <cell r="AA18"/>
          <cell r="AB18">
            <v>30882027540</v>
          </cell>
          <cell r="AC18">
            <v>30882027540</v>
          </cell>
          <cell r="AD18">
            <v>0</v>
          </cell>
        </row>
        <row r="19">
          <cell r="Z19" t="str">
            <v>11600-3-2-1</v>
          </cell>
          <cell r="AA19"/>
          <cell r="AB19">
            <v>2614240473</v>
          </cell>
          <cell r="AC19">
            <v>2614240473</v>
          </cell>
          <cell r="AD19">
            <v>55884502.857142858</v>
          </cell>
        </row>
        <row r="20">
          <cell r="Z20" t="str">
            <v>11600-3-3-1</v>
          </cell>
          <cell r="AA20"/>
          <cell r="AB20">
            <v>1024732093</v>
          </cell>
          <cell r="AC20">
            <v>1024732093</v>
          </cell>
          <cell r="AD20">
            <v>0</v>
          </cell>
        </row>
        <row r="21">
          <cell r="Z21" t="str">
            <v>11600-3-4-1</v>
          </cell>
          <cell r="AA21"/>
          <cell r="AB21">
            <v>180000000</v>
          </cell>
          <cell r="AC21">
            <v>180000000</v>
          </cell>
          <cell r="AD21">
            <v>0</v>
          </cell>
        </row>
        <row r="22">
          <cell r="Z22" t="str">
            <v>11600-3-5-1</v>
          </cell>
          <cell r="AA22"/>
          <cell r="AB22">
            <v>815594000</v>
          </cell>
          <cell r="AC22">
            <v>815594000</v>
          </cell>
          <cell r="AD22">
            <v>54431766.233766235</v>
          </cell>
        </row>
        <row r="23">
          <cell r="Z23" t="str">
            <v>11600-3-6-1</v>
          </cell>
          <cell r="AA23"/>
          <cell r="AB23">
            <v>816000000</v>
          </cell>
          <cell r="AC23">
            <v>816000000</v>
          </cell>
          <cell r="AD23">
            <v>0</v>
          </cell>
        </row>
        <row r="24">
          <cell r="Z24" t="str">
            <v>11600-3-7-1</v>
          </cell>
          <cell r="AA24"/>
          <cell r="AB24">
            <v>48960000</v>
          </cell>
          <cell r="AC24">
            <v>48960000</v>
          </cell>
          <cell r="AD24">
            <v>12240000</v>
          </cell>
        </row>
        <row r="25">
          <cell r="Z25" t="str">
            <v>11600-3-8-1</v>
          </cell>
          <cell r="AA25"/>
          <cell r="AB25">
            <v>146880000</v>
          </cell>
          <cell r="AC25">
            <v>146880000</v>
          </cell>
          <cell r="AD25">
            <v>36720000</v>
          </cell>
        </row>
        <row r="26">
          <cell r="Z26" t="str">
            <v>11600-3-9-1</v>
          </cell>
          <cell r="AA26"/>
          <cell r="AB26">
            <v>563496000</v>
          </cell>
          <cell r="AC26">
            <v>563496000</v>
          </cell>
          <cell r="AD26">
            <v>140874000</v>
          </cell>
        </row>
        <row r="27">
          <cell r="Z27" t="str">
            <v>11700-2-7-1</v>
          </cell>
          <cell r="AA27"/>
          <cell r="AB27">
            <v>329126980</v>
          </cell>
          <cell r="AC27">
            <v>329126980</v>
          </cell>
          <cell r="AD27">
            <v>76281745</v>
          </cell>
        </row>
        <row r="28">
          <cell r="Z28" t="str">
            <v>11700-2-9-2</v>
          </cell>
          <cell r="AA28"/>
          <cell r="AB28">
            <v>800000000</v>
          </cell>
          <cell r="AC28">
            <v>800000000</v>
          </cell>
          <cell r="AD28">
            <v>80000000</v>
          </cell>
        </row>
        <row r="29">
          <cell r="Z29" t="str">
            <v>11700-2-10-1</v>
          </cell>
          <cell r="AA29"/>
          <cell r="AB29">
            <v>6000000</v>
          </cell>
          <cell r="AC29">
            <v>6000000</v>
          </cell>
          <cell r="AD29">
            <v>1090909.0909090908</v>
          </cell>
        </row>
        <row r="30">
          <cell r="Z30" t="str">
            <v>11700-2-11-1</v>
          </cell>
          <cell r="AA30"/>
          <cell r="AB30">
            <v>139384920</v>
          </cell>
          <cell r="AC30">
            <v>139384920</v>
          </cell>
          <cell r="AD30">
            <v>19321230</v>
          </cell>
        </row>
        <row r="31">
          <cell r="Z31" t="str">
            <v>11700-2-12-1</v>
          </cell>
          <cell r="AA31"/>
          <cell r="AB31">
            <v>58933468</v>
          </cell>
          <cell r="AC31">
            <v>58933468</v>
          </cell>
          <cell r="AD31">
            <v>13940000</v>
          </cell>
        </row>
        <row r="32">
          <cell r="Z32" t="str">
            <v>11700-2-12-2</v>
          </cell>
          <cell r="AA32"/>
          <cell r="AB32">
            <v>34906936</v>
          </cell>
          <cell r="AC32">
            <v>34906936</v>
          </cell>
          <cell r="AD32">
            <v>6970101</v>
          </cell>
        </row>
        <row r="33">
          <cell r="Z33" t="str">
            <v>11700-2-13-1</v>
          </cell>
          <cell r="AA33"/>
          <cell r="AB33">
            <v>60000000</v>
          </cell>
          <cell r="AC33">
            <v>60000000</v>
          </cell>
          <cell r="AD33">
            <v>10909090.909090908</v>
          </cell>
        </row>
        <row r="34">
          <cell r="Z34" t="str">
            <v>11700-2-14-1</v>
          </cell>
          <cell r="AA34"/>
          <cell r="AB34">
            <v>2468609473</v>
          </cell>
          <cell r="AC34">
            <v>2468609473</v>
          </cell>
          <cell r="AD34">
            <v>5709090.9090909092</v>
          </cell>
        </row>
        <row r="35">
          <cell r="Z35" t="str">
            <v>11700-2-15-1</v>
          </cell>
          <cell r="AA35"/>
          <cell r="AB35">
            <v>150000000</v>
          </cell>
          <cell r="AC35">
            <v>150000000</v>
          </cell>
          <cell r="AD35">
            <v>0</v>
          </cell>
        </row>
        <row r="36">
          <cell r="Z36" t="str">
            <v>11700-2-16-1</v>
          </cell>
          <cell r="AA36"/>
          <cell r="AB36">
            <v>497391434</v>
          </cell>
          <cell r="AC36">
            <v>497391434</v>
          </cell>
          <cell r="AD36">
            <v>0</v>
          </cell>
        </row>
        <row r="37">
          <cell r="Z37" t="str">
            <v>11700-2-17-1</v>
          </cell>
          <cell r="AA37"/>
          <cell r="AB37">
            <v>561418987.5</v>
          </cell>
          <cell r="AC37">
            <v>561418987.5</v>
          </cell>
          <cell r="AD37">
            <v>112500000</v>
          </cell>
        </row>
        <row r="38">
          <cell r="Z38" t="str">
            <v>11700-2-17-2</v>
          </cell>
          <cell r="AA38"/>
          <cell r="AB38">
            <v>32640000</v>
          </cell>
          <cell r="AC38">
            <v>32640000</v>
          </cell>
          <cell r="AD38">
            <v>32640000</v>
          </cell>
        </row>
        <row r="39">
          <cell r="Z39" t="str">
            <v>11900-3-1-1</v>
          </cell>
          <cell r="AA39"/>
          <cell r="AB39">
            <v>307607868</v>
          </cell>
          <cell r="AC39">
            <v>307607868</v>
          </cell>
          <cell r="AD39">
            <v>76901967</v>
          </cell>
        </row>
        <row r="40">
          <cell r="Z40" t="str">
            <v>11900-3-2-1</v>
          </cell>
          <cell r="AA40"/>
          <cell r="AB40">
            <v>739005208</v>
          </cell>
          <cell r="AC40">
            <v>739005208</v>
          </cell>
          <cell r="AD40">
            <v>199041219</v>
          </cell>
        </row>
        <row r="41">
          <cell r="Z41" t="str">
            <v>11900-3-4-1</v>
          </cell>
          <cell r="AA41"/>
          <cell r="AB41">
            <v>387129875</v>
          </cell>
          <cell r="AC41">
            <v>387129875</v>
          </cell>
          <cell r="AD41">
            <v>41705585.172727272</v>
          </cell>
        </row>
        <row r="42">
          <cell r="Z42" t="str">
            <v>11900-3-5-1</v>
          </cell>
          <cell r="AA42"/>
          <cell r="AB42">
            <v>41933468</v>
          </cell>
          <cell r="AC42">
            <v>41933468</v>
          </cell>
          <cell r="AD42">
            <v>12240000</v>
          </cell>
        </row>
        <row r="43">
          <cell r="Z43" t="str">
            <v>11900-3-6-1</v>
          </cell>
          <cell r="AA43"/>
          <cell r="AB43">
            <v>102124884</v>
          </cell>
          <cell r="AC43">
            <v>102124884</v>
          </cell>
          <cell r="AD43">
            <v>25531221</v>
          </cell>
        </row>
        <row r="44">
          <cell r="Z44" t="str">
            <v>11900-3-7-1</v>
          </cell>
          <cell r="AA44"/>
          <cell r="AB44">
            <v>44736724</v>
          </cell>
          <cell r="AC44">
            <v>44736724</v>
          </cell>
          <cell r="AD44">
            <v>13291221</v>
          </cell>
        </row>
        <row r="45">
          <cell r="Z45" t="str">
            <v>11900-3-9-1</v>
          </cell>
          <cell r="AA45"/>
          <cell r="AB45">
            <v>542477052</v>
          </cell>
          <cell r="AC45">
            <v>542477052</v>
          </cell>
          <cell r="AD45">
            <v>64369263</v>
          </cell>
        </row>
        <row r="46">
          <cell r="Z46" t="str">
            <v>11900-3-10-3</v>
          </cell>
          <cell r="AA46"/>
          <cell r="AB46">
            <v>37173872</v>
          </cell>
          <cell r="AC46">
            <v>37173872</v>
          </cell>
          <cell r="AD46">
            <v>13940202</v>
          </cell>
        </row>
        <row r="47">
          <cell r="Z47" t="str">
            <v>12000-2-2-1</v>
          </cell>
          <cell r="AA47"/>
          <cell r="AB47">
            <v>61642068</v>
          </cell>
          <cell r="AC47">
            <v>61642068</v>
          </cell>
          <cell r="AD47">
            <v>15410517</v>
          </cell>
        </row>
      </sheetData>
      <sheetData sheetId="3">
        <row r="5">
          <cell r="A5">
            <v>11200</v>
          </cell>
          <cell r="B5" t="str">
            <v>Dirección General</v>
          </cell>
        </row>
        <row r="6">
          <cell r="A6">
            <v>11300</v>
          </cell>
          <cell r="B6" t="str">
            <v>Dirección de Gestión de Recursos Financieros de Salud</v>
          </cell>
        </row>
        <row r="7">
          <cell r="A7">
            <v>11400</v>
          </cell>
          <cell r="B7" t="str">
            <v>Dirección de Liquidaciones y Garantías</v>
          </cell>
        </row>
        <row r="8">
          <cell r="A8">
            <v>11420</v>
          </cell>
          <cell r="B8" t="str">
            <v xml:space="preserve">Subdirección  Liquidaciones </v>
          </cell>
        </row>
        <row r="9">
          <cell r="A9">
            <v>11430</v>
          </cell>
          <cell r="B9" t="str">
            <v xml:space="preserve">Subdirección de Garantías </v>
          </cell>
        </row>
        <row r="10">
          <cell r="A10">
            <v>11500</v>
          </cell>
          <cell r="B10" t="str">
            <v xml:space="preserve">Dirección de Otras Prestaciones  </v>
          </cell>
        </row>
        <row r="11">
          <cell r="A11">
            <v>11600</v>
          </cell>
          <cell r="B11" t="str">
            <v>Dirección de Gestión de Tecnología de la Información y la Comunicación</v>
          </cell>
        </row>
        <row r="12">
          <cell r="A12">
            <v>11700</v>
          </cell>
          <cell r="B12" t="str">
            <v>Dirección Administrativa y Financiera</v>
          </cell>
        </row>
        <row r="13">
          <cell r="A13">
            <v>11800</v>
          </cell>
          <cell r="B13" t="str">
            <v>Oficina de Control Interno</v>
          </cell>
        </row>
        <row r="14">
          <cell r="A14">
            <v>11900</v>
          </cell>
          <cell r="B14" t="str">
            <v>Oficina Asesora Jurídica</v>
          </cell>
        </row>
        <row r="15">
          <cell r="A15">
            <v>12000</v>
          </cell>
          <cell r="B15" t="str">
            <v>Oficina Asesora de Planeación y Control de Riegos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DAF y OAJ"/>
      <sheetName val="Plan Adquisiciones"/>
      <sheetName val="TAB. REF. PA"/>
    </sheetNames>
    <sheetDataSet>
      <sheetData sheetId="0"/>
      <sheetData sheetId="1"/>
      <sheetData sheetId="2">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DAF y OAJ"/>
      <sheetName val="Plan Adquisiciones"/>
      <sheetName val="TAB. REF. PA"/>
    </sheetNames>
    <sheetDataSet>
      <sheetData sheetId="0"/>
      <sheetData sheetId="1"/>
      <sheetData sheetId="2">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DAF y OAJ"/>
      <sheetName val="Plan Adquisiciones"/>
      <sheetName val="TAB. REF. PA"/>
    </sheetNames>
    <sheetDataSet>
      <sheetData sheetId="0"/>
      <sheetData sheetId="1">
        <row r="5">
          <cell r="Z5" t="str">
            <v>11200-2-1-1</v>
          </cell>
          <cell r="AA5"/>
          <cell r="AB5">
            <v>500000000</v>
          </cell>
          <cell r="AC5">
            <v>500000000</v>
          </cell>
          <cell r="AD5">
            <v>50000000</v>
          </cell>
          <cell r="AE5">
            <v>150000000</v>
          </cell>
          <cell r="AF5">
            <v>150000000</v>
          </cell>
          <cell r="AG5">
            <v>150000000</v>
          </cell>
        </row>
        <row r="6">
          <cell r="Z6" t="str">
            <v>11300-4-1-1</v>
          </cell>
          <cell r="AA6"/>
          <cell r="AB6">
            <v>53187356</v>
          </cell>
          <cell r="AC6">
            <v>53187356</v>
          </cell>
          <cell r="AD6">
            <v>12240000</v>
          </cell>
          <cell r="AE6">
            <v>12240000</v>
          </cell>
          <cell r="AF6">
            <v>13296839</v>
          </cell>
          <cell r="AG6">
            <v>15410517</v>
          </cell>
        </row>
        <row r="7">
          <cell r="Z7" t="str">
            <v>11300-4-2-1</v>
          </cell>
          <cell r="AA7"/>
          <cell r="AB7">
            <v>233813092</v>
          </cell>
          <cell r="AC7">
            <v>233813092</v>
          </cell>
          <cell r="AD7">
            <v>60776640</v>
          </cell>
          <cell r="AE7">
            <v>60776640</v>
          </cell>
          <cell r="AF7">
            <v>58453273</v>
          </cell>
          <cell r="AG7">
            <v>53806539</v>
          </cell>
        </row>
        <row r="8">
          <cell r="Z8" t="str">
            <v>11300-4-4-1</v>
          </cell>
          <cell r="AA8"/>
          <cell r="AB8">
            <v>292066560</v>
          </cell>
          <cell r="AC8">
            <v>292066560</v>
          </cell>
          <cell r="AD8">
            <v>73016640</v>
          </cell>
          <cell r="AE8">
            <v>73016640</v>
          </cell>
          <cell r="AF8">
            <v>73016640</v>
          </cell>
          <cell r="AG8">
            <v>73016640</v>
          </cell>
        </row>
        <row r="9">
          <cell r="Z9" t="str">
            <v>11300-4-5-1</v>
          </cell>
          <cell r="AA9"/>
          <cell r="AB9">
            <v>48960000</v>
          </cell>
          <cell r="AC9">
            <v>48960000</v>
          </cell>
          <cell r="AD9">
            <v>12240000</v>
          </cell>
          <cell r="AE9">
            <v>12240000</v>
          </cell>
          <cell r="AF9">
            <v>12240000</v>
          </cell>
          <cell r="AG9">
            <v>12240000</v>
          </cell>
        </row>
        <row r="10">
          <cell r="Z10" t="str">
            <v>11300-4-6-1</v>
          </cell>
          <cell r="AA10"/>
          <cell r="AB10">
            <v>281973872</v>
          </cell>
          <cell r="AC10">
            <v>281973872</v>
          </cell>
          <cell r="AD10">
            <v>68170101</v>
          </cell>
          <cell r="AE10">
            <v>68170101</v>
          </cell>
          <cell r="AF10">
            <v>70493468</v>
          </cell>
          <cell r="AG10">
            <v>75140202</v>
          </cell>
        </row>
        <row r="11">
          <cell r="Z11" t="str">
            <v>11300-4-8-1</v>
          </cell>
          <cell r="AA11"/>
          <cell r="AB11">
            <v>580945500</v>
          </cell>
          <cell r="AC11">
            <v>580945500</v>
          </cell>
          <cell r="AD11">
            <v>105626454.54545453</v>
          </cell>
          <cell r="AE11">
            <v>158439681.81818178</v>
          </cell>
          <cell r="AF11">
            <v>158439681.81818178</v>
          </cell>
          <cell r="AG11">
            <v>158439681.81818178</v>
          </cell>
        </row>
        <row r="12">
          <cell r="Z12" t="str">
            <v>11400-3-1-1</v>
          </cell>
          <cell r="AA12"/>
          <cell r="AB12">
            <v>100516376</v>
          </cell>
          <cell r="AC12">
            <v>100516376</v>
          </cell>
          <cell r="AD12">
            <v>43249020</v>
          </cell>
          <cell r="AE12">
            <v>12240000</v>
          </cell>
          <cell r="AF12">
            <v>17376839</v>
          </cell>
          <cell r="AG12">
            <v>27650517</v>
          </cell>
        </row>
        <row r="13">
          <cell r="Z13" t="str">
            <v>11400-3-4-2</v>
          </cell>
          <cell r="AA13"/>
          <cell r="AB13">
            <v>48960000</v>
          </cell>
          <cell r="AC13">
            <v>48960000</v>
          </cell>
          <cell r="AD13">
            <v>12240000</v>
          </cell>
          <cell r="AE13">
            <v>12240000</v>
          </cell>
          <cell r="AF13">
            <v>12240000</v>
          </cell>
          <cell r="AG13">
            <v>12240000</v>
          </cell>
        </row>
        <row r="14">
          <cell r="Z14" t="str">
            <v>11400-3-5-1</v>
          </cell>
          <cell r="AA14"/>
          <cell r="AB14">
            <v>164378848</v>
          </cell>
          <cell r="AC14">
            <v>164378848</v>
          </cell>
          <cell r="AD14">
            <v>46231551</v>
          </cell>
          <cell r="AE14">
            <v>46231551</v>
          </cell>
          <cell r="AF14">
            <v>41094712</v>
          </cell>
          <cell r="AG14">
            <v>30821034</v>
          </cell>
        </row>
        <row r="15">
          <cell r="Z15" t="str">
            <v>11400-3-14-1</v>
          </cell>
          <cell r="AA15"/>
          <cell r="AB15">
            <v>55000000</v>
          </cell>
          <cell r="AC15">
            <v>55000000</v>
          </cell>
          <cell r="AD15">
            <v>55000000</v>
          </cell>
          <cell r="AE15">
            <v>0</v>
          </cell>
          <cell r="AF15">
            <v>0</v>
          </cell>
          <cell r="AG15">
            <v>0</v>
          </cell>
        </row>
        <row r="16">
          <cell r="Z16" t="str">
            <v>11500-3-1-1</v>
          </cell>
          <cell r="AA16"/>
          <cell r="AB16">
            <v>48960000</v>
          </cell>
          <cell r="AC16">
            <v>48960000</v>
          </cell>
          <cell r="AD16">
            <v>12240000</v>
          </cell>
          <cell r="AE16">
            <v>12240000</v>
          </cell>
          <cell r="AF16">
            <v>12240000</v>
          </cell>
          <cell r="AG16">
            <v>12240000</v>
          </cell>
        </row>
        <row r="17">
          <cell r="Z17" t="str">
            <v>11500-3-3-1</v>
          </cell>
          <cell r="AA17"/>
          <cell r="AB17">
            <v>195840000</v>
          </cell>
          <cell r="AC17">
            <v>195840000</v>
          </cell>
          <cell r="AD17">
            <v>48960000</v>
          </cell>
          <cell r="AE17">
            <v>48960000</v>
          </cell>
          <cell r="AF17">
            <v>48960000</v>
          </cell>
          <cell r="AG17">
            <v>48960000</v>
          </cell>
        </row>
        <row r="18">
          <cell r="Z18" t="str">
            <v>11500-3-6-1</v>
          </cell>
          <cell r="AA18"/>
          <cell r="AB18">
            <v>30882027540</v>
          </cell>
          <cell r="AC18">
            <v>30882027540</v>
          </cell>
          <cell r="AD18">
            <v>0</v>
          </cell>
          <cell r="AE18">
            <v>7720506885</v>
          </cell>
          <cell r="AF18">
            <v>11580760327.5</v>
          </cell>
          <cell r="AG18">
            <v>11580760327.5</v>
          </cell>
        </row>
        <row r="19">
          <cell r="Z19" t="str">
            <v>11600-3-2-1</v>
          </cell>
          <cell r="AA19"/>
          <cell r="AB19">
            <v>2614240473</v>
          </cell>
          <cell r="AC19">
            <v>2614240473</v>
          </cell>
          <cell r="AD19">
            <v>52857142.857142858</v>
          </cell>
          <cell r="AE19">
            <v>183571428.57142857</v>
          </cell>
          <cell r="AF19">
            <v>1037030914.9714285</v>
          </cell>
          <cell r="AG19">
            <v>1340780986.5999999</v>
          </cell>
        </row>
        <row r="20">
          <cell r="Z20" t="str">
            <v>11600-3-3-1</v>
          </cell>
          <cell r="AA20"/>
          <cell r="AB20">
            <v>1024732093</v>
          </cell>
          <cell r="AC20">
            <v>1024732093</v>
          </cell>
          <cell r="AD20">
            <v>0</v>
          </cell>
          <cell r="AE20">
            <v>104606000</v>
          </cell>
          <cell r="AF20">
            <v>341169837.19999999</v>
          </cell>
          <cell r="AG20">
            <v>578956255.79999995</v>
          </cell>
        </row>
        <row r="21">
          <cell r="Z21" t="str">
            <v>11600-3-4-1</v>
          </cell>
          <cell r="AA21"/>
          <cell r="AB21">
            <v>180000000</v>
          </cell>
          <cell r="AC21">
            <v>180000000</v>
          </cell>
          <cell r="AD21">
            <v>0</v>
          </cell>
          <cell r="AE21">
            <v>0</v>
          </cell>
          <cell r="AF21">
            <v>90000000</v>
          </cell>
          <cell r="AG21">
            <v>90000000</v>
          </cell>
        </row>
        <row r="22">
          <cell r="Z22" t="str">
            <v>11600-3-5-1</v>
          </cell>
          <cell r="AA22"/>
          <cell r="AB22">
            <v>815594000</v>
          </cell>
          <cell r="AC22">
            <v>815594000</v>
          </cell>
          <cell r="AD22">
            <v>54431766.233766235</v>
          </cell>
          <cell r="AE22">
            <v>222866935.06493509</v>
          </cell>
          <cell r="AF22">
            <v>285366935.06493509</v>
          </cell>
          <cell r="AG22">
            <v>252928363.63636363</v>
          </cell>
        </row>
        <row r="23">
          <cell r="Z23" t="str">
            <v>11600-3-6-1</v>
          </cell>
          <cell r="AA23"/>
          <cell r="AB23">
            <v>816000000</v>
          </cell>
          <cell r="AC23">
            <v>816000000</v>
          </cell>
          <cell r="AD23">
            <v>0</v>
          </cell>
          <cell r="AE23">
            <v>0</v>
          </cell>
          <cell r="AF23">
            <v>408000000</v>
          </cell>
          <cell r="AG23">
            <v>408000000</v>
          </cell>
        </row>
        <row r="24">
          <cell r="Z24" t="str">
            <v>11600-3-7-1</v>
          </cell>
          <cell r="AA24"/>
          <cell r="AB24">
            <v>48960000</v>
          </cell>
          <cell r="AC24">
            <v>48960000</v>
          </cell>
          <cell r="AD24">
            <v>12240000</v>
          </cell>
          <cell r="AE24">
            <v>12240000</v>
          </cell>
          <cell r="AF24">
            <v>12240000</v>
          </cell>
          <cell r="AG24">
            <v>12240000</v>
          </cell>
        </row>
        <row r="25">
          <cell r="Z25" t="str">
            <v>11600-3-8-1</v>
          </cell>
          <cell r="AA25"/>
          <cell r="AB25">
            <v>146880000</v>
          </cell>
          <cell r="AC25">
            <v>146880000</v>
          </cell>
          <cell r="AD25">
            <v>36720000</v>
          </cell>
          <cell r="AE25">
            <v>36720000</v>
          </cell>
          <cell r="AF25">
            <v>36720000</v>
          </cell>
          <cell r="AG25">
            <v>36720000</v>
          </cell>
        </row>
        <row r="26">
          <cell r="Z26" t="str">
            <v>11600-3-9-1</v>
          </cell>
          <cell r="AA26"/>
          <cell r="AB26">
            <v>576178068</v>
          </cell>
          <cell r="AC26">
            <v>576178068</v>
          </cell>
          <cell r="AD26">
            <v>144044517</v>
          </cell>
          <cell r="AE26">
            <v>144044517</v>
          </cell>
          <cell r="AF26">
            <v>144044517</v>
          </cell>
          <cell r="AG26">
            <v>144044517</v>
          </cell>
        </row>
        <row r="27">
          <cell r="Z27" t="str">
            <v>11700-2-7-1</v>
          </cell>
          <cell r="AA27"/>
          <cell r="AB27">
            <v>329126980</v>
          </cell>
          <cell r="AC27">
            <v>329126980</v>
          </cell>
          <cell r="AD27">
            <v>76281745</v>
          </cell>
          <cell r="AE27">
            <v>84281745</v>
          </cell>
          <cell r="AF27">
            <v>84281745</v>
          </cell>
          <cell r="AG27">
            <v>84281745</v>
          </cell>
        </row>
        <row r="28">
          <cell r="Z28" t="str">
            <v>11700-2-9-2</v>
          </cell>
          <cell r="AA28"/>
          <cell r="AB28">
            <v>800000000</v>
          </cell>
          <cell r="AC28">
            <v>800000000</v>
          </cell>
          <cell r="AD28">
            <v>80000000</v>
          </cell>
          <cell r="AE28">
            <v>240000000</v>
          </cell>
          <cell r="AF28">
            <v>240000000</v>
          </cell>
          <cell r="AG28">
            <v>240000000</v>
          </cell>
        </row>
        <row r="29">
          <cell r="Z29" t="str">
            <v>11700-2-10-1</v>
          </cell>
          <cell r="AA29"/>
          <cell r="AB29">
            <v>6000000</v>
          </cell>
          <cell r="AC29">
            <v>6000000</v>
          </cell>
          <cell r="AD29">
            <v>1090909.0909090908</v>
          </cell>
          <cell r="AE29">
            <v>1636363.6363636362</v>
          </cell>
          <cell r="AF29">
            <v>1636363.6363636362</v>
          </cell>
          <cell r="AG29">
            <v>1636363.6363636362</v>
          </cell>
        </row>
        <row r="30">
          <cell r="Z30" t="str">
            <v>11700-2-11-1</v>
          </cell>
          <cell r="AA30"/>
          <cell r="AB30">
            <v>139384920</v>
          </cell>
          <cell r="AC30">
            <v>139384920</v>
          </cell>
          <cell r="AD30">
            <v>19321230</v>
          </cell>
          <cell r="AE30">
            <v>19321230</v>
          </cell>
          <cell r="AF30">
            <v>19321230</v>
          </cell>
          <cell r="AG30">
            <v>81421230</v>
          </cell>
        </row>
        <row r="31">
          <cell r="Z31" t="str">
            <v>11700-2-12-1</v>
          </cell>
          <cell r="AA31"/>
          <cell r="AB31">
            <v>58933468</v>
          </cell>
          <cell r="AC31">
            <v>58933468</v>
          </cell>
          <cell r="AD31">
            <v>13940000</v>
          </cell>
          <cell r="AE31">
            <v>17340000</v>
          </cell>
          <cell r="AF31">
            <v>15583367</v>
          </cell>
          <cell r="AG31">
            <v>12070101</v>
          </cell>
        </row>
        <row r="32">
          <cell r="Z32" t="str">
            <v>11700-2-12-2</v>
          </cell>
          <cell r="AA32"/>
          <cell r="AB32">
            <v>34906936</v>
          </cell>
          <cell r="AC32">
            <v>34906936</v>
          </cell>
          <cell r="AD32">
            <v>6970101</v>
          </cell>
          <cell r="AE32">
            <v>6970101</v>
          </cell>
          <cell r="AF32">
            <v>8726734</v>
          </cell>
          <cell r="AG32">
            <v>12240000</v>
          </cell>
        </row>
        <row r="33">
          <cell r="Z33" t="str">
            <v>11700-2-13-1</v>
          </cell>
          <cell r="AA33"/>
          <cell r="AB33">
            <v>60000000</v>
          </cell>
          <cell r="AC33">
            <v>60000000</v>
          </cell>
          <cell r="AD33">
            <v>10909090.909090908</v>
          </cell>
          <cell r="AE33">
            <v>16363636.363636363</v>
          </cell>
          <cell r="AF33">
            <v>16363636.363636363</v>
          </cell>
          <cell r="AG33">
            <v>16363636.363636363</v>
          </cell>
        </row>
        <row r="34">
          <cell r="Z34" t="str">
            <v>11700-2-14-1</v>
          </cell>
          <cell r="AA34"/>
          <cell r="AB34">
            <v>2468609473</v>
          </cell>
          <cell r="AC34">
            <v>2468609473</v>
          </cell>
          <cell r="AD34">
            <v>5709090.9090909092</v>
          </cell>
          <cell r="AE34">
            <v>5563636.3636363633</v>
          </cell>
          <cell r="AF34">
            <v>1097359970.2636366</v>
          </cell>
          <cell r="AG34">
            <v>1359976775.4636364</v>
          </cell>
        </row>
        <row r="35">
          <cell r="Z35" t="str">
            <v>11700-2-15-1</v>
          </cell>
          <cell r="AA35"/>
          <cell r="AB35">
            <v>150000000</v>
          </cell>
          <cell r="AC35">
            <v>150000000</v>
          </cell>
          <cell r="AD35">
            <v>0</v>
          </cell>
          <cell r="AE35">
            <v>0</v>
          </cell>
          <cell r="AF35">
            <v>60000000</v>
          </cell>
          <cell r="AG35">
            <v>90000000</v>
          </cell>
        </row>
        <row r="36">
          <cell r="Z36" t="str">
            <v>11700-2-16-1</v>
          </cell>
          <cell r="AA36"/>
          <cell r="AB36">
            <v>497391434</v>
          </cell>
          <cell r="AC36">
            <v>497391434</v>
          </cell>
          <cell r="AD36">
            <v>0</v>
          </cell>
          <cell r="AE36">
            <v>0</v>
          </cell>
          <cell r="AF36">
            <v>248695717</v>
          </cell>
          <cell r="AG36">
            <v>248695717</v>
          </cell>
        </row>
        <row r="37">
          <cell r="Z37" t="str">
            <v>11700-2-17-1</v>
          </cell>
          <cell r="AA37"/>
          <cell r="AB37">
            <v>561418987.5</v>
          </cell>
          <cell r="AC37">
            <v>561418987.5</v>
          </cell>
          <cell r="AD37">
            <v>112500000</v>
          </cell>
          <cell r="AE37">
            <v>112500000</v>
          </cell>
          <cell r="AF37">
            <v>174671595</v>
          </cell>
          <cell r="AG37">
            <v>161747392.5</v>
          </cell>
        </row>
        <row r="38">
          <cell r="Z38" t="str">
            <v>11700-2-17-2</v>
          </cell>
          <cell r="AA38"/>
          <cell r="AB38">
            <v>32640000</v>
          </cell>
          <cell r="AC38">
            <v>32640000</v>
          </cell>
          <cell r="AD38">
            <v>32640000</v>
          </cell>
          <cell r="AE38">
            <v>0</v>
          </cell>
          <cell r="AF38">
            <v>0</v>
          </cell>
          <cell r="AG38">
            <v>0</v>
          </cell>
        </row>
        <row r="39">
          <cell r="Z39" t="str">
            <v>11900-3-1-1</v>
          </cell>
          <cell r="AA39"/>
          <cell r="AB39">
            <v>307607868</v>
          </cell>
          <cell r="AC39">
            <v>307607868</v>
          </cell>
          <cell r="AD39">
            <v>76901967</v>
          </cell>
          <cell r="AE39">
            <v>76901967</v>
          </cell>
          <cell r="AF39">
            <v>76901967</v>
          </cell>
          <cell r="AG39">
            <v>76901967</v>
          </cell>
        </row>
        <row r="40">
          <cell r="Z40" t="str">
            <v>11900-3-2-1</v>
          </cell>
          <cell r="AA40"/>
          <cell r="AB40">
            <v>739005208</v>
          </cell>
          <cell r="AC40">
            <v>739005208</v>
          </cell>
          <cell r="AD40">
            <v>199041219</v>
          </cell>
          <cell r="AE40">
            <v>199041219</v>
          </cell>
          <cell r="AF40">
            <v>184751302</v>
          </cell>
          <cell r="AG40">
            <v>156171468</v>
          </cell>
        </row>
        <row r="41">
          <cell r="Z41" t="str">
            <v>11900-3-4-1</v>
          </cell>
          <cell r="AA41"/>
          <cell r="AB41">
            <v>387129875</v>
          </cell>
          <cell r="AC41">
            <v>387129875</v>
          </cell>
          <cell r="AD41">
            <v>41705585.172727272</v>
          </cell>
          <cell r="AE41">
            <v>84207664.609090909</v>
          </cell>
          <cell r="AF41">
            <v>107407988.60909091</v>
          </cell>
          <cell r="AG41">
            <v>153808636.60909092</v>
          </cell>
        </row>
        <row r="42">
          <cell r="Z42" t="str">
            <v>11900-3-5-1</v>
          </cell>
          <cell r="AA42"/>
          <cell r="AB42">
            <v>41933468</v>
          </cell>
          <cell r="AC42">
            <v>41933468</v>
          </cell>
          <cell r="AD42">
            <v>12240000</v>
          </cell>
          <cell r="AE42">
            <v>12240000</v>
          </cell>
          <cell r="AF42">
            <v>10483367</v>
          </cell>
          <cell r="AG42">
            <v>6970101</v>
          </cell>
        </row>
        <row r="43">
          <cell r="Z43" t="str">
            <v>11900-3-6-1</v>
          </cell>
          <cell r="AA43"/>
          <cell r="AB43">
            <v>102124884</v>
          </cell>
          <cell r="AC43">
            <v>102124884</v>
          </cell>
          <cell r="AD43">
            <v>25531221</v>
          </cell>
          <cell r="AE43">
            <v>25531221</v>
          </cell>
          <cell r="AF43">
            <v>25531221</v>
          </cell>
          <cell r="AG43">
            <v>25531221</v>
          </cell>
        </row>
        <row r="44">
          <cell r="Z44" t="str">
            <v>11900-3-7-1</v>
          </cell>
          <cell r="AA44"/>
          <cell r="AB44">
            <v>44736724</v>
          </cell>
          <cell r="AC44">
            <v>44736724</v>
          </cell>
          <cell r="AD44">
            <v>13291221</v>
          </cell>
          <cell r="AE44">
            <v>13291221</v>
          </cell>
          <cell r="AF44">
            <v>11184181</v>
          </cell>
          <cell r="AG44">
            <v>6970101</v>
          </cell>
        </row>
        <row r="45">
          <cell r="Z45" t="str">
            <v>11900-3-9-1</v>
          </cell>
          <cell r="AA45"/>
          <cell r="AB45">
            <v>542477052</v>
          </cell>
          <cell r="AC45">
            <v>542477052</v>
          </cell>
          <cell r="AD45">
            <v>64369263</v>
          </cell>
          <cell r="AE45">
            <v>64369263</v>
          </cell>
          <cell r="AF45">
            <v>135619263</v>
          </cell>
          <cell r="AG45">
            <v>278119263</v>
          </cell>
        </row>
        <row r="46">
          <cell r="Z46" t="str">
            <v>11900-3-10-3</v>
          </cell>
          <cell r="AA46"/>
          <cell r="AB46">
            <v>37173872</v>
          </cell>
          <cell r="AC46">
            <v>37173872</v>
          </cell>
          <cell r="AD46">
            <v>13940202</v>
          </cell>
          <cell r="AE46">
            <v>13940202</v>
          </cell>
          <cell r="AF46">
            <v>9293468</v>
          </cell>
          <cell r="AG46">
            <v>0</v>
          </cell>
        </row>
        <row r="47">
          <cell r="Z47" t="str">
            <v>12000-2-2-1</v>
          </cell>
          <cell r="AA47"/>
          <cell r="AB47">
            <v>61642068</v>
          </cell>
          <cell r="AC47">
            <v>61642068</v>
          </cell>
          <cell r="AD47">
            <v>15410517</v>
          </cell>
          <cell r="AE47">
            <v>15410517</v>
          </cell>
          <cell r="AF47">
            <v>15410517</v>
          </cell>
          <cell r="AG47">
            <v>15410517</v>
          </cell>
        </row>
      </sheetData>
      <sheetData sheetId="2">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Plan Adquisiciones"/>
      <sheetName val="TAB. REF. PA"/>
    </sheetNames>
    <sheetDataSet>
      <sheetData sheetId="0" refreshError="1"/>
      <sheetData sheetId="1" refreshError="1"/>
      <sheetData sheetId="2" refreshError="1">
        <row r="4">
          <cell r="A4">
            <v>11200</v>
          </cell>
          <cell r="B4" t="str">
            <v>Dirección General</v>
          </cell>
        </row>
        <row r="5">
          <cell r="A5">
            <v>11300</v>
          </cell>
          <cell r="B5" t="str">
            <v>Dirección de Gestión de Recursos Financieros de Salud</v>
          </cell>
        </row>
        <row r="6">
          <cell r="A6">
            <v>11400</v>
          </cell>
          <cell r="B6" t="str">
            <v>Dirección de Liquidaciones y Garantías</v>
          </cell>
        </row>
        <row r="7">
          <cell r="A7">
            <v>11420</v>
          </cell>
          <cell r="B7" t="str">
            <v xml:space="preserve">Subdirección  Liquidaciones </v>
          </cell>
        </row>
        <row r="8">
          <cell r="A8">
            <v>11430</v>
          </cell>
          <cell r="B8" t="str">
            <v xml:space="preserve">Subdirección de Garantías </v>
          </cell>
        </row>
        <row r="9">
          <cell r="A9">
            <v>11500</v>
          </cell>
          <cell r="B9" t="str">
            <v xml:space="preserve">Dirección de Otras Prestaciones  </v>
          </cell>
        </row>
        <row r="10">
          <cell r="A10">
            <v>11600</v>
          </cell>
          <cell r="B10" t="str">
            <v>Dirección de Gestión de Tecnología de la Información y la Comunicación</v>
          </cell>
        </row>
        <row r="11">
          <cell r="A11">
            <v>11700</v>
          </cell>
          <cell r="B11" t="str">
            <v>Dirección Administrativa y Financiera</v>
          </cell>
        </row>
        <row r="12">
          <cell r="A12">
            <v>11800</v>
          </cell>
          <cell r="B12" t="str">
            <v>Oficina de Control Interno</v>
          </cell>
        </row>
        <row r="13">
          <cell r="A13">
            <v>11900</v>
          </cell>
          <cell r="B13" t="str">
            <v>Oficina Asesora Jurídica</v>
          </cell>
        </row>
        <row r="14">
          <cell r="A14">
            <v>12000</v>
          </cell>
          <cell r="B14" t="str">
            <v>Oficina Asesora de Planeación y Control de Riegos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REF. PA"/>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norela.briceno/AppData/Local/Microsoft/Windows/INetCache/Content.Outlook/FBI6K8AZ/Plan%20Accion%20ADRES%20Vigencia%202018%2029-01-18%20power%20point.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ARDO ANDRES VARON VILLAREAL" refreshedDate="43129.535882870368" createdVersion="6" refreshedVersion="6" minRefreshableVersion="3" recordCount="194" xr:uid="{00000000-000A-0000-FFFF-FFFF09000000}">
  <cacheSource type="worksheet">
    <worksheetSource ref="A4:K198" sheet="Plan Adquisiciones" r:id="rId2"/>
  </cacheSource>
  <cacheFields count="11">
    <cacheField name="Código UNSPSC" numFmtId="0">
      <sharedItems containsBlank="1" containsMixedTypes="1" containsNumber="1" containsInteger="1" minValue="5512802" maxValue="931415506"/>
    </cacheField>
    <cacheField name="Descripción" numFmtId="0">
      <sharedItems containsBlank="1" longText="1"/>
    </cacheField>
    <cacheField name="Fecha estimada de inicio de proceso de selección (mes)" numFmtId="0">
      <sharedItems containsString="0" containsBlank="1" containsNumber="1" containsInteger="1" minValue="1" maxValue="11"/>
    </cacheField>
    <cacheField name="Duración estimada del contrato (intervalo: días, meses, años)" numFmtId="0">
      <sharedItems containsString="0" containsBlank="1" containsNumber="1" containsInteger="1" minValue="1" maxValue="11"/>
    </cacheField>
    <cacheField name="Modalidad de selección " numFmtId="0">
      <sharedItems containsBlank="1"/>
    </cacheField>
    <cacheField name="Fuente de los recursos" numFmtId="0">
      <sharedItems containsString="0" containsBlank="1" containsNumber="1" containsInteger="1" minValue="1" maxValue="1"/>
    </cacheField>
    <cacheField name="Valor total estimado " numFmtId="41">
      <sharedItems containsSemiMixedTypes="0" containsString="0" containsNumber="1" minValue="0" maxValue="47311456995.5"/>
    </cacheField>
    <cacheField name="Valor estimado en la vigencia actual" numFmtId="41">
      <sharedItems containsSemiMixedTypes="0" containsString="0" containsNumber="1" minValue="0" maxValue="47311456995.5"/>
    </cacheField>
    <cacheField name="¿Se requieren vigencias futuras?" numFmtId="0">
      <sharedItems containsString="0" containsBlank="1" containsNumber="1" containsInteger="1" minValue="0" maxValue="0"/>
    </cacheField>
    <cacheField name="Estado de solicitud de vigencias futuras" numFmtId="0">
      <sharedItems containsString="0" containsBlank="1" containsNumber="1" containsInteger="1" minValue="0" maxValue="0"/>
    </cacheField>
    <cacheField name="Dependencia ADRES" numFmtId="0">
      <sharedItems containsBlank="1" count="15">
        <s v="Dirección de Gestión de Recursos Financieros de Salud"/>
        <s v="Oficina Asesora de Planeación y Control de Riesgo"/>
        <s v="Dirección de Liquidaciones y Garantías - Subdirección de Liquidaciones del Aseguramiento"/>
        <s v="Dirección de Liquidaciones y Garantías - Subdirección de Garantías"/>
        <s v="Dirección de Gestión de Tecnología de la Información y la Comunicación"/>
        <s v="Dirección Otras Prestaciones"/>
        <s v="Oficina Asesora Jurídica - Grupo de Acciones Constitucionales y Tutelas"/>
        <s v="Oficina Asesora Jurídica - Grupo de Representación Judicial"/>
        <s v="Oficina Asesora Jurídica - Grupo de Cobro Coactivo"/>
        <s v="Dirección Administrativa y Financiera - Grupo de Contratación"/>
        <s v="Oficina Asesora Jurídica"/>
        <s v="Dirección Administrativa y Financiera"/>
        <s v="Dirección Administrativa y Financiera - Grupo de Talento Humano"/>
        <m/>
        <s v="Dirección Gener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4">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26977168"/>
    <n v="269771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18586936"/>
    <n v="18586936"/>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26977168"/>
    <n v="269771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1"/>
    <n v="8"/>
    <s v="CCE-16"/>
    <n v="1"/>
    <n v="32640000"/>
    <n v="32640000"/>
    <n v="0"/>
    <n v="0"/>
    <x v="0"/>
  </r>
  <r>
    <n v="93151501"/>
    <s v="Apoyar técnicamente las actividades, planes, programas y demás acciones relacionadas con la gestión y las operaciones presupuestales, contables y de tesorería de los recursos financieros del  Sistema General de Seguridad Social en Salud, que administra la ADRES en cumplimiento de lo establecido por los artículos 66 y 67 de la Ley 1753 de 2015"/>
    <n v="1"/>
    <n v="8"/>
    <s v="CCE-16"/>
    <n v="1"/>
    <n v="32640000"/>
    <n v="32640000"/>
    <n v="0"/>
    <n v="0"/>
    <x v="0"/>
  </r>
  <r>
    <n v="84121701"/>
    <s v="Constituir una fiducia pública para el manejo del portafolio de inversiones marginales que resulte de la operación de la ADRES "/>
    <n v="1"/>
    <n v="11"/>
    <s v="CCE-16"/>
    <n v="1"/>
    <n v="518845499.99999994"/>
    <n v="518845499.99999994"/>
    <n v="0"/>
    <n v="0"/>
    <x v="0"/>
  </r>
  <r>
    <n v="801016000"/>
    <s v="Realizar la custodia, administración, compensación y liquidación de valores en depósito de los títulos valores de propiedad de la ADRES y/o generados del portafolio de inversiones marginales que resulte de la operación de la entidad."/>
    <n v="1"/>
    <n v="11"/>
    <s v="CCE-16"/>
    <n v="1"/>
    <n v="62100000"/>
    <n v="62100000"/>
    <n v="0"/>
    <n v="0"/>
    <x v="0"/>
  </r>
  <r>
    <n v="93151501"/>
    <s v="Apoyar el levantamiento de procesos al interior de la ADRES, de acuerdo a lo definido en MIPG, alineado con el decreto 1429 de 2017, brindando acompañamiento y asesoría en actividades relacionadas con requerimientos que la Oficina de Planeación y Control de Riesgos requiera con el fin de planear, hacer verificar y Actuar con respecto a lineamientos, normas y leyes que de acuerdo a la normatividad vigente aplique para la Administradora de los recursos del Sistema General de Seguridad Social en Salud ADRES"/>
    <n v="1"/>
    <n v="8"/>
    <s v="CCE-16"/>
    <n v="1"/>
    <n v="41094712"/>
    <n v="41094712"/>
    <n v="0"/>
    <n v="0"/>
    <x v="1"/>
  </r>
  <r>
    <n v="80101604"/>
    <s v="Apoyar a la Dirección de Liquidaciones y Garantías de la ADRES en el desarrollo de las actividades de liquidación y reconocimiento de prestaciones económicas y devolución de aportes a los afiliados  al régimen especial y exceptuado."/>
    <n v="1"/>
    <n v="8"/>
    <s v="CCE-16"/>
    <n v="1"/>
    <n v="41094712"/>
    <n v="41094712"/>
    <n v="0"/>
    <n v="0"/>
    <x v="2"/>
  </r>
  <r>
    <n v="8111801"/>
    <s v="Apoyar a la Dirección de Liquidaciones y Garantías de la ADRES en el desarrollo de las actividades de los procesos de compensación del régimen contributivo de salud, y de la liquidación y reconocimiento de prestaciones económicas a los afiliados  al régimen contributivo y a los regímenes especial y exceptuado con ingresos adicionales"/>
    <n v="1"/>
    <n v="8"/>
    <s v="CCE-16"/>
    <n v="1"/>
    <n v="32640000"/>
    <n v="32640000"/>
    <n v="0"/>
    <n v="0"/>
    <x v="2"/>
  </r>
  <r>
    <n v="8111801"/>
    <s v="Apoyar a la Dirección de Liquidaciones y Garantías de la ADRES en el desarrollo de las actividades del proceso de reintegro de recursos apropiados sin justa causa"/>
    <n v="1"/>
    <n v="8"/>
    <s v="CCE-16"/>
    <n v="1"/>
    <n v="32640000"/>
    <n v="32640000"/>
    <n v="0"/>
    <n v="0"/>
    <x v="2"/>
  </r>
  <r>
    <n v="80101604"/>
    <s v="Apoyar a la Dirección de Liquidaciones y Garantías de la ADRES en el desarrollo de las actividades de liquidación y reconocimiento de prestaciones económicas y devolución de aportes a los afiliados  al régimen especial y exceptuado."/>
    <n v="1"/>
    <n v="8"/>
    <s v="CCE-16"/>
    <n v="1"/>
    <n v="41094712"/>
    <n v="41094712"/>
    <n v="0"/>
    <n v="0"/>
    <x v="2"/>
  </r>
  <r>
    <n v="8111801"/>
    <s v="Apoyar a la Dirección de Liquidaciones y Garantías de la ADRES en el desarrollo de las actividades de los procesos de compensación del régimen contributivo de salud y sus procesos complementarios y de la liquidación y reconocimiento de prestaciones económicas a los afiliados  al régimen contributivo y a los regímenes especial y exceptuado con ingresos adicionales"/>
    <n v="1"/>
    <n v="8"/>
    <s v="CCE-16"/>
    <m/>
    <n v="41094712"/>
    <n v="41094712"/>
    <n v="0"/>
    <n v="0"/>
    <x v="2"/>
  </r>
  <r>
    <n v="80101604"/>
    <s v="Asesorar a la Dirección de liquidaciones y garantías, en lo concerniente a las operaciones que se realizan con cargo de los mecanismos de Garantías, teniendo en cuenta la normatividad legal vigente."/>
    <n v="1"/>
    <n v="2"/>
    <s v="CCE-16"/>
    <m/>
    <n v="31009020"/>
    <n v="31009020"/>
    <n v="0"/>
    <n v="0"/>
    <x v="3"/>
  </r>
  <r>
    <s v="43232605-43232304"/>
    <s v="Adquisición, soporte técnico y capacitación del software Stata 15 en sus versiones SE y MP para la Administradora de los Recursos del Sistema de Seguridad Social en Salud – ADRES."/>
    <n v="1"/>
    <n v="3"/>
    <s v="CCE-16"/>
    <m/>
    <n v="55000000"/>
    <n v="55000000"/>
    <n v="0"/>
    <n v="0"/>
    <x v="3"/>
  </r>
  <r>
    <n v="81111811"/>
    <s v="Apoyar técnicamente a la Entidad en los procesos relacionados con el soporte a la infraestructura tecnológica, conectividad, de ofimática y periféricos, que permiten el normal funcionamiento de sus operaciones en la sede de la misma."/>
    <n v="1"/>
    <n v="8"/>
    <s v="CCE-16"/>
    <m/>
    <n v="32640000"/>
    <n v="32640000"/>
    <n v="0"/>
    <n v="0"/>
    <x v="4"/>
  </r>
  <r>
    <n v="81111801"/>
    <s v="Apoyar la gestión de los procesos y procedimientos misionales y tecnológicos de la Base de Datos Única de Afiliados – BDUA brindando la asistencia técnica necesaria a los actores del proceso bajo la normativa vigente."/>
    <n v="1"/>
    <n v="8"/>
    <s v="CCE-16"/>
    <m/>
    <n v="32640000"/>
    <n v="32640000"/>
    <n v="0"/>
    <n v="0"/>
    <x v="4"/>
  </r>
  <r>
    <n v="81111801"/>
    <s v="Apoyar la gestión de los procesos y procedimientos misionales y tecnológicos de la Base de Datos Única de Afiliados – BDUA brindando la asistencia técnica necesaria a los actores del proceso bajo la normativa vigente"/>
    <n v="1"/>
    <n v="8"/>
    <s v="CCE-16"/>
    <m/>
    <n v="32640000"/>
    <n v="32640000"/>
    <n v="0"/>
    <n v="0"/>
    <x v="4"/>
  </r>
  <r>
    <n v="81111801"/>
    <s v="Apoyar la gestión de los procesos y procedimientos misionales y tecnológicos de la Base de Datos Única de Afiliados – BDUA brindando la asistencia técnica necesaria a los actores del proceso bajo la normativa vigente."/>
    <n v="1"/>
    <n v="8"/>
    <s v="CCE-16"/>
    <m/>
    <n v="32640000"/>
    <n v="32640000"/>
    <n v="0"/>
    <n v="0"/>
    <x v="4"/>
  </r>
  <r>
    <n v="81111811"/>
    <s v="Apoyar técnicamente a la Dirección de Gestión de Tecnologías de Información y Comunicaciones en el proceso de desarrollo, soporte, mantenimiento, actualización e integración de los aplicativos que soportan las operaciones misionales de la Entidad"/>
    <n v="1"/>
    <n v="8"/>
    <s v="CCE-16"/>
    <m/>
    <n v="32640000"/>
    <n v="32640000"/>
    <n v="0"/>
    <n v="0"/>
    <x v="4"/>
  </r>
  <r>
    <n v="81111811"/>
    <s v="Apoyar a la Dirección de Gestión de Tecnologías de Información y Comunicaciones en el proceso de desarrollo, soporte, mantenimiento, actualización e integración de los aplicativos que soportan las operaciones misionales de la Entidad"/>
    <n v="1"/>
    <n v="8"/>
    <s v="CCE-16"/>
    <m/>
    <n v="35443256"/>
    <n v="35443256"/>
    <n v="0"/>
    <n v="0"/>
    <x v="4"/>
  </r>
  <r>
    <n v="931515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1"/>
    <n v="8"/>
    <s v="CCE-16"/>
    <m/>
    <n v="64250440"/>
    <n v="6425044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1"/>
    <n v="8"/>
    <s v="CCE-16"/>
    <m/>
    <n v="64250440"/>
    <n v="6425044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1"/>
    <n v="8"/>
    <s v="CCE-16"/>
    <m/>
    <n v="64250440"/>
    <n v="64250440"/>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1"/>
    <n v="8"/>
    <s v="CCE-16"/>
    <m/>
    <n v="41094712"/>
    <n v="41094712"/>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1"/>
    <n v="8"/>
    <s v="CCE-16"/>
    <m/>
    <n v="41094712"/>
    <n v="41094712"/>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1"/>
    <n v="8"/>
    <s v="CCE-16"/>
    <m/>
    <n v="41094712"/>
    <n v="41094712"/>
    <n v="0"/>
    <n v="0"/>
    <x v="4"/>
  </r>
  <r>
    <s v="83111602 - 83112304 "/>
    <s v="Servicio de Conectividad"/>
    <n v="11"/>
    <n v="1"/>
    <s v="CCE-99"/>
    <m/>
    <n v="30273600"/>
    <n v="30273600"/>
    <n v="0"/>
    <n v="0"/>
    <x v="4"/>
  </r>
  <r>
    <n v="81112003"/>
    <s v="Adquirir el servicio de Nube Privada para la ADRES"/>
    <n v="7"/>
    <n v="5"/>
    <s v="CCE-99"/>
    <m/>
    <n v="2102398716"/>
    <n v="2102398716"/>
    <n v="0"/>
    <n v="0"/>
    <x v="4"/>
  </r>
  <r>
    <n v="43233201"/>
    <s v="Renovación del licenciamiento del software Crypto-Vault para las actividades de aseguramiento criptográfico digital de los archivos recibidos y remitidos por la Administradora de los Recursos del Sistema General de Seguridad Social en Salud - ADRES en cumplimiento de la operación de administración de los recursos financieros del Sistema General de Seguridad Social en Salud"/>
    <n v="7"/>
    <n v="5"/>
    <s v="CCE-10"/>
    <m/>
    <n v="22706093"/>
    <n v="22706093"/>
    <n v="0"/>
    <n v="0"/>
    <x v="4"/>
  </r>
  <r>
    <n v="81112200"/>
    <s v="Prestar el servicio de soporte y administración de la plataforma de gestión documental DOCUMENTUM y la solución de correspondencia de la ADRES"/>
    <n v="1"/>
    <n v="11"/>
    <s v="CCE-16"/>
    <m/>
    <n v="239904000"/>
    <n v="239904000"/>
    <n v="0"/>
    <n v="0"/>
    <x v="4"/>
  </r>
  <r>
    <s v="43231507 - 81112303 - 43232604_x000a_"/>
    <s v="Adquirir licencias Microsoft, el soporte de las mismas y demás servicios conexos."/>
    <n v="7"/>
    <n v="5"/>
    <s v="CCE-99"/>
    <m/>
    <n v="437946000"/>
    <n v="437946000"/>
    <n v="0"/>
    <n v="0"/>
    <x v="4"/>
  </r>
  <r>
    <n v="81112401"/>
    <s v="Servicio de arrendamiento de Equipos Tecnológicos y Periféricos"/>
    <n v="11"/>
    <n v="1"/>
    <s v="CCE-99"/>
    <m/>
    <n v="11568157"/>
    <n v="11568157"/>
    <n v="0"/>
    <n v="0"/>
    <x v="4"/>
  </r>
  <r>
    <n v="43201800"/>
    <s v="Adquirir los elementos de infraestructura tecnológica"/>
    <n v="4"/>
    <n v="8"/>
    <s v="CCE-99"/>
    <m/>
    <n v="10000000"/>
    <n v="10000000"/>
    <n v="0"/>
    <n v="0"/>
    <x v="4"/>
  </r>
  <r>
    <n v="43201800"/>
    <s v="Adquirir un Robot de cintas LTO6  para copias de respaldo de información de la nube privada de la entidad"/>
    <n v="4"/>
    <n v="8"/>
    <s v="CCE-07"/>
    <m/>
    <n v="90000000"/>
    <n v="90000000"/>
    <n v="0"/>
    <n v="0"/>
    <x v="4"/>
  </r>
  <r>
    <s v="43201800  -40101707"/>
    <s v="Adquisición de servidores y switches core "/>
    <n v="5"/>
    <n v="7"/>
    <s v="CCE-99"/>
    <m/>
    <n v="370000000"/>
    <n v="370000000"/>
    <n v="0"/>
    <n v="0"/>
    <x v="4"/>
  </r>
  <r>
    <n v="8116711"/>
    <s v="Servicio de videoconferencia gubernamental y adquisición de equipos"/>
    <n v="5"/>
    <n v="7"/>
    <s v="CCE-06"/>
    <m/>
    <n v="75690000"/>
    <n v="75690000"/>
    <n v="0"/>
    <n v="0"/>
    <x v="4"/>
  </r>
  <r>
    <n v="43231507"/>
    <s v="Renovación del licenciamiento Microsoft Dinamycs  ERP "/>
    <n v="4"/>
    <n v="8"/>
    <s v="CCE-99"/>
    <m/>
    <n v="68424000"/>
    <n v="68424000"/>
    <n v="0"/>
    <n v="0"/>
    <x v="4"/>
  </r>
  <r>
    <n v="43231500"/>
    <s v="Renovación Licenciamiento actual SGD DOCUMENTUN"/>
    <n v="3"/>
    <n v="9"/>
    <s v="CCE-06"/>
    <m/>
    <n v="145656000"/>
    <n v="145656000"/>
    <n v="0"/>
    <n v="0"/>
    <x v="4"/>
  </r>
  <r>
    <n v="8111707"/>
    <s v="Nuevos desarrollos y mantenimiento de aplicaciones"/>
    <n v="6"/>
    <n v="6"/>
    <s v="CCE-04"/>
    <m/>
    <n v="816000000"/>
    <n v="816000000"/>
    <n v="0"/>
    <n v="0"/>
    <x v="4"/>
  </r>
  <r>
    <s v="80101500  - 81111800  - 80101600 - 92121700"/>
    <s v="Apoyo técnico para la implementación del Modelo de Seguridad y Privacidad de la Información"/>
    <n v="6"/>
    <n v="6"/>
    <s v="CCE-04"/>
    <m/>
    <n v="180000000"/>
    <n v="180000000"/>
    <n v="0"/>
    <n v="0"/>
    <x v="4"/>
  </r>
  <r>
    <n v="83111507"/>
    <s v="Adquirir la Prestación de Servicios BPO-Mesa de ayuda, mediante Acuerdo Marco de Precios"/>
    <n v="4"/>
    <n v="8"/>
    <s v="CCE-09"/>
    <m/>
    <n v="500000000"/>
    <n v="500000000"/>
    <n v="0"/>
    <n v="0"/>
    <x v="4"/>
  </r>
  <r>
    <n v="43231507"/>
    <s v="Adquirir el licenciamiento en la nube de la solución Dynamics 365 enterprise para atención a incidentes en mesa de ayuda."/>
    <n v="4"/>
    <n v="8"/>
    <s v="CCE-09"/>
    <m/>
    <n v="350000000"/>
    <n v="350000000"/>
    <n v="0"/>
    <n v="0"/>
    <x v="4"/>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1"/>
    <n v="8"/>
    <s v="CCE-16"/>
    <m/>
    <n v="32640000"/>
    <n v="32640000"/>
    <n v="0"/>
    <n v="0"/>
    <x v="5"/>
  </r>
  <r>
    <n v="81112002"/>
    <s v="Apoyar a la Dirección de Otras Prestaciones de la ADRES con el análisis, verificación y cruce de la información de las fuentes internas y externas, involucradas en los procesos de recobros y reclamaciones, efectuando las validaciones que se consideren pertinente al interior del proceso "/>
    <n v="1"/>
    <n v="8"/>
    <s v="CCE-16"/>
    <m/>
    <n v="32640000"/>
    <n v="32640000"/>
    <n v="0"/>
    <n v="0"/>
    <x v="5"/>
  </r>
  <r>
    <n v="80101505"/>
    <s v="Realizar la auditoría integral en salud, jurídica y financiera a las solicitudes de recobro por servicios y tecnologías no incluidas en el Plan de Beneficios en Salud con cargo a la UPC y a las reclamaciones por los eventos de que trata el Artículo 167 de la Ley 100 de 1993 con cargo a los recursos del Fondo de Solidaridad y Garantía – FOSYGA del Sistema General de Seguridad Social en Salud o quien haga sus veces."/>
    <n v="4"/>
    <n v="8"/>
    <s v="CCE-04"/>
    <m/>
    <n v="30882027540"/>
    <n v="30882027540"/>
    <n v="0"/>
    <n v="0"/>
    <x v="5"/>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26977168"/>
    <n v="26977168"/>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26977168"/>
    <n v="26977168"/>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26977168"/>
    <n v="26977168"/>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1"/>
    <n v="8"/>
    <s v="CCE-16"/>
    <m/>
    <n v="51523280"/>
    <n v="51523280"/>
    <n v="0"/>
    <n v="0"/>
    <x v="6"/>
  </r>
  <r>
    <n v="93151507"/>
    <s v="Prestación de servicios de apoyo técnico a la Oficina Asesora Jurídica, Grupo de Acciones Constitucionales en asuntos relacionados con el mismo ( tutelas, sentencias e incidentes), provenientes de los Despachos Judiciales a nivel nacional, con fundamento en las normas constitucionales y legales vigentes. "/>
    <n v="1"/>
    <n v="8"/>
    <s v="CCE-16"/>
    <m/>
    <n v="18586936"/>
    <n v="18586936"/>
    <n v="0"/>
    <n v="0"/>
    <x v="6"/>
  </r>
  <r>
    <n v="93151507"/>
    <s v="Apoyo a la Oficina Asesora Jurídica de la ADRES en actividades que tienen que ver con el registro, clasificación y control de la documentación en las bases de datos destinadas para esta finalidad y manejo de correspondencia. "/>
    <n v="1"/>
    <n v="8"/>
    <s v="CCE-16"/>
    <m/>
    <n v="18586936"/>
    <n v="18586936"/>
    <n v="0"/>
    <n v="0"/>
    <x v="6"/>
  </r>
  <r>
    <n v="801617000"/>
    <s v="Tramitar consultas y peticiones de carácter jurídico y frente al contenido de actos administrativos y mantener actualizada la información de normas constitucionales y legales y demás asuntos de competencia de la ADRES."/>
    <n v="1"/>
    <n v="8"/>
    <s v="CCE-16"/>
    <m/>
    <n v="35443256"/>
    <n v="35443256"/>
    <n v="0"/>
    <n v="0"/>
    <x v="6"/>
  </r>
  <r>
    <n v="80121700"/>
    <s v="Apoyar a la Oficina Asesora Jurídica en dar respuesta a los recursos o revocatorias directas contra los actos administrativos expedidos por Colpensiones, derechos de petición, reclamaciones administrativas, solicitudes de ampliación de medidas de embargo y en general las actuaciones jurídicas relacionadas con las funciones de la entidad. "/>
    <n v="1"/>
    <n v="8"/>
    <s v="CCE-16"/>
    <m/>
    <n v="35443256"/>
    <n v="35443256"/>
    <n v="0"/>
    <n v="0"/>
    <x v="7"/>
  </r>
  <r>
    <n v="80121700"/>
    <s v="Apoyar a la Oficina Asesora Jurídica en dar respuesta a los recursos o revocatorias directas contra los actos administrativos expedidos por Colpensiones, derechos de petición, reclamaciones administrativas, solicitudes de aplicación de medidas de embargo y en general las actuaciones jurídicas relacionadas con las funciones de la entidad. "/>
    <n v="1"/>
    <n v="8"/>
    <s v="CCE-16"/>
    <m/>
    <n v="32640000"/>
    <n v="32640000"/>
    <n v="0"/>
    <n v="0"/>
    <x v="7"/>
  </r>
  <r>
    <n v="80121609"/>
    <s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
    <n v="2"/>
    <n v="10"/>
    <s v="CCE-06"/>
    <m/>
    <n v="144328579"/>
    <n v="144328579"/>
    <n v="0"/>
    <n v="0"/>
    <x v="7"/>
  </r>
  <r>
    <n v="80121700"/>
    <s v="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
    <n v="1"/>
    <n v="11"/>
    <s v="CCE-16"/>
    <m/>
    <n v="150000000"/>
    <n v="150000000"/>
    <n v="0"/>
    <n v="0"/>
    <x v="7"/>
  </r>
  <r>
    <n v="80121500"/>
    <s v="Ejercer la representación judicial en los procesos penales en que sea parte la Administradora de los Recursos del Sistema General de Seguridad Social en Salud – Administradora de los Recursos del Sistema General de Seguridad Social en Salud - ADRES."/>
    <n v="1"/>
    <n v="8"/>
    <s v="CCE-16"/>
    <m/>
    <n v="109144568"/>
    <n v="109144568"/>
    <n v="0"/>
    <n v="0"/>
    <x v="7"/>
  </r>
  <r>
    <n v="80121706"/>
    <s v="Ejercer la representación judicial y extrajudicial en los procesos en que sea parte la Administradora de los Recursos del Sistema General de Seguridad Social en Salud – ADRES o contra el entonces FOSYGA "/>
    <n v="1"/>
    <n v="8"/>
    <s v="CCE-16"/>
    <m/>
    <n v="76458016"/>
    <n v="76458016"/>
    <n v="0"/>
    <n v="0"/>
    <x v="7"/>
  </r>
  <r>
    <n v="80121706"/>
    <s v="Ejercer la representación judicial y extrajudicial en los procesos en que sea parte a Administradora de los Recursos del Sistema General de Seguridad Social en Salud - ADRES o contra el entonces FOSYGA en los Departamentos de Valle del Cauca, Cauca y Nariño"/>
    <n v="1"/>
    <n v="8"/>
    <s v="CCE-16"/>
    <m/>
    <n v="64250440"/>
    <n v="64250440"/>
    <n v="0"/>
    <n v="0"/>
    <x v="7"/>
  </r>
  <r>
    <n v="80121706"/>
    <s v="Ejercer la representación judicial y extrajudicial en los procesos en que sea parte a Administradora de los Recursos del Sistema General de Seguridad Social en Salud - ADRES o contra el entonces FOSYGA en el  Departamentos de Antioquia"/>
    <n v="1"/>
    <n v="8"/>
    <s v="CCE-16"/>
    <m/>
    <n v="66957080"/>
    <n v="66957080"/>
    <n v="0"/>
    <n v="0"/>
    <x v="7"/>
  </r>
  <r>
    <n v="80121706"/>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1"/>
    <n v="8"/>
    <s v="CCE-16"/>
    <m/>
    <n v="73258024"/>
    <n v="73258024"/>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1"/>
    <n v="8"/>
    <s v="CCE-16"/>
    <m/>
    <n v="76458016"/>
    <n v="76458016"/>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1"/>
    <n v="8"/>
    <s v="CCE-16"/>
    <m/>
    <n v="64250440"/>
    <n v="64250440"/>
    <n v="0"/>
    <n v="0"/>
    <x v="7"/>
  </r>
  <r>
    <n v="80121700"/>
    <s v="Apoyar a la Oficina Asesora Jurídica en las actividades relacionadas con el ejercicio de las funciones de la Secretaría Técnica  del Comité de Conciliación; así como en las actividades asociadas en la funcionalidad, registro y control del Sistema Único de Gestión e información de la actividad litigiosa del Estado - Ekoqui. "/>
    <n v="1"/>
    <n v="8"/>
    <s v="CCE-16"/>
    <m/>
    <n v="35443256"/>
    <n v="35443256"/>
    <n v="0"/>
    <n v="0"/>
    <x v="7"/>
  </r>
  <r>
    <n v="93151507"/>
    <s v="Apoyar a la Oficina Asesora Jurídica de la ADRES en las actividades administrativas derivadas de la función de defensa judicial y extrajudicial de la Entidad"/>
    <n v="1"/>
    <n v="8"/>
    <s v="CCE-16"/>
    <m/>
    <n v="32640000"/>
    <n v="32640000"/>
    <n v="0"/>
    <n v="0"/>
    <x v="7"/>
  </r>
  <r>
    <n v="93151507"/>
    <s v="Adelantar las actividades técnicas requeridas por la Oficina Asesora Jurídica para el cumplimiento de la gestión de la Administradora de los Recursos del Sistema General de Seguridad Social en Salud - ADRES"/>
    <n v="1"/>
    <n v="8"/>
    <s v="CCE-16"/>
    <m/>
    <n v="18586936"/>
    <n v="18586936"/>
    <n v="0"/>
    <n v="0"/>
    <x v="8"/>
  </r>
  <r>
    <n v="93151507"/>
    <s v="Adelantar las actividades técnicas requeridas por la Oficina Asesora Jurídica para el cumplimiento de la gestión de la Administradora de los Recursos del Sistema General de Seguridad Social en Salud - ADRES"/>
    <n v="1"/>
    <n v="8"/>
    <s v="CCE-16"/>
    <m/>
    <n v="18586936"/>
    <n v="18586936"/>
    <n v="0"/>
    <n v="0"/>
    <x v="8"/>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1"/>
    <n v="8"/>
    <s v="CCE-16"/>
    <m/>
    <n v="64250440"/>
    <n v="6425044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1"/>
    <n v="8"/>
    <s v="CCE-16"/>
    <m/>
    <n v="64250440"/>
    <n v="6425044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1"/>
    <n v="8"/>
    <s v="CCE-16"/>
    <m/>
    <n v="64250440"/>
    <n v="64250440"/>
    <n v="0"/>
    <n v="0"/>
    <x v="9"/>
  </r>
  <r>
    <n v="93151507"/>
    <s v="Brindar asesoría y acompañamiento jurídico a la Administradora de los Recursos del Sistema General de la Seguridad Social en Salud – ADRES en los temas derivados de la actividad jurídica, judicial y contractual que adelanta la entidad."/>
    <n v="1"/>
    <n v="8"/>
    <s v="CCE-16"/>
    <m/>
    <n v="30000000"/>
    <n v="30000000"/>
    <n v="0"/>
    <n v="0"/>
    <x v="10"/>
  </r>
  <r>
    <n v="80121704"/>
    <s v="Prestación de servicios de asesoría jurídica y acompañamiento a la Administradora de los Recursos del Sistema General de Seguridad Social en Salud - ADRES - en el estudio, análisis y definición del procedimiento administrativo y/o de las actuaciones que deban adelantarse y de las decisiones que deban proferirse en sede administrativa por razón y/o con ocasión de las circunstancias que han sobrevenido a la adjudicación del Concurso de Méritos Abierto CMA-DAFPS-001-2017 cuyo objeto lo constituyó &quot;la contratación de la auditoría integral en salud, jurídica y financiera a las solicitudes de recobro por servicios y tecnologías no incluidas en el Plan de Beneficios en Salud con cargo a la UPC y a las reclamaciones por los eventos de que trata el Artículo 167 de la Ley 100 de 1993 con cargo a los recursos del que fue el Fondo de Solidaridad y Garantía - FOSYGA - del Sistema General de Seguridad Social en Salud&quot;. El presente contrato de prestación de servicios profesionales no incluye la atención de actuaciones o procesos judiciales ni comporta la obligación de llevar la representación judicial de la ADRES"/>
    <n v="1"/>
    <n v="8"/>
    <s v="CCE-16"/>
    <m/>
    <n v="141651368"/>
    <n v="141651368"/>
    <n v="0"/>
    <n v="0"/>
    <x v="10"/>
  </r>
  <r>
    <n v="83121704"/>
    <s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 "/>
    <n v="1"/>
    <n v="8"/>
    <s v="CCE-16"/>
    <m/>
    <n v="300000000"/>
    <n v="300000000"/>
    <n v="0"/>
    <n v="0"/>
    <x v="11"/>
  </r>
  <r>
    <n v="81112200"/>
    <s v="Adquisición software de grabación de audio y video, así como su adecuación a necesidades de la Dirección Administrativa y Financiera "/>
    <n v="2"/>
    <n v="1"/>
    <s v="CCE-10"/>
    <m/>
    <n v="32640000"/>
    <n v="32640000"/>
    <n v="0"/>
    <n v="0"/>
    <x v="9"/>
  </r>
  <r>
    <n v="83121700"/>
    <s v="Publicar en el Diario Oficial los actos administrativos de carácter general y los demás expedidos por la Administradora de los Recursos del Sistema General de Seguridad Social en Salud -ADRES, que deban ser publicados en dicho medio"/>
    <n v="1"/>
    <n v="11"/>
    <s v="CCE-16"/>
    <m/>
    <n v="60000000"/>
    <n v="60000000"/>
    <n v="0"/>
    <n v="0"/>
    <x v="11"/>
  </r>
  <r>
    <n v="80131502"/>
    <s v="El arrendador del inmueble ubicado en la Avenida Calle 26 No. 69 – 76 de la ciudad de Bogotá entrega para uso y goce a título de arrendamiento de dos (2) plantas de las oficinas identificadas con los números 1701, 1702, 1703, 1704 y 1705, para el funcionamiento de la Entidad Administradora de los Recursos del Sistema General de Seguridad Social en Salud – (ADRES), completamente dotados (incluido el mobiliario) de conformidad con las especificaciones técnicas establecidas por la ADRES."/>
    <n v="7"/>
    <n v="5"/>
    <s v="CCE-16"/>
    <m/>
    <n v="1314952495"/>
    <n v="1314952495"/>
    <n v="0"/>
    <n v="0"/>
    <x v="11"/>
  </r>
  <r>
    <n v="85122201"/>
    <s v="Realizar los exámenes médicos pre-ocupacionales y exámenes médicos post-ocupacionales y exámenes médicos post-incapacidad para los servidores públicos de la Entidad"/>
    <n v="2"/>
    <n v="11"/>
    <s v="CCE-10"/>
    <m/>
    <n v="6000000"/>
    <n v="6000000"/>
    <n v="0"/>
    <n v="0"/>
    <x v="12"/>
  </r>
  <r>
    <n v="55121802"/>
    <s v="Contratar el servicio de elaboración e impresión de carnets de identificación para los funcionarios y contratistas de la Administradora de los Recursos del Sistema General de Seguridad Social en Salud – ADRES, de acuerdo al diseño establecido por la entidad"/>
    <n v="2"/>
    <n v="11"/>
    <s v="CCE-10"/>
    <m/>
    <n v="400000"/>
    <n v="400000"/>
    <n v="0"/>
    <n v="0"/>
    <x v="11"/>
  </r>
  <r>
    <s v="83111507-43231502"/>
    <s v="Prestar los servicios de centro de contacto con el fin de brindar la atención, respuesta inmediata, seguimiento a solicitudes de los ciudadanos, empresas y servidores públicos."/>
    <n v="7"/>
    <n v="5"/>
    <s v="CCE-99"/>
    <m/>
    <n v="228778987.5"/>
    <n v="228778987.5"/>
    <n v="0"/>
    <n v="0"/>
    <x v="11"/>
  </r>
  <r>
    <n v="5512802"/>
    <s v="Suministro de tiquetes aéreos a nivel nacional e internacional para el desplazamiento de servidores públicos y/o contratistas de la Administradora de los Recursos del Sistema General de Seguridad Social en Salud - ADRES"/>
    <n v="7"/>
    <n v="5"/>
    <s v="CCE-99"/>
    <m/>
    <n v="150000000"/>
    <n v="150000000"/>
    <n v="0"/>
    <n v="0"/>
    <x v="11"/>
  </r>
  <r>
    <s v="44111500-4411900-44101800-44121500-44121700-44121800-44121900-44122000-44122100-14111500"/>
    <s v="Suministro y distribución de elementos, útiles de oficina y papelería para las diferentes dependencias de la Entidad"/>
    <n v="7"/>
    <n v="5"/>
    <s v="CCE-99"/>
    <m/>
    <n v="80000000"/>
    <n v="80000000"/>
    <n v="0"/>
    <n v="0"/>
    <x v="11"/>
  </r>
  <r>
    <s v="92101501-92121701"/>
    <s v="Prestación de servicio de vigilancia y seguridad privada para la Administradora de los recursos del Sistema General de Seguridad Social en Salud – ADRES"/>
    <n v="7"/>
    <n v="5"/>
    <s v="CCE-06"/>
    <m/>
    <n v="63000000"/>
    <n v="63000000"/>
    <n v="0"/>
    <n v="0"/>
    <x v="11"/>
  </r>
  <r>
    <n v="93131800"/>
    <s v="Brindar capacitación en temas de gestión de riesgo y manejo de desastre a través de la creación de brigadas en la entidad. "/>
    <n v="2"/>
    <n v="11"/>
    <s v="CCE-10"/>
    <m/>
    <n v="20000000"/>
    <n v="20000000"/>
    <n v="0"/>
    <n v="0"/>
    <x v="11"/>
  </r>
  <r>
    <n v="80161801"/>
    <s v="Prestación del servicio integral de impresión, fotocopiado y digitalización de documentos, incluido el  suministro de equipos, mantenimiento, insumos y el personal de operación que se requiera para atender los requerimientos de las dependencias de la ADRES"/>
    <n v="7"/>
    <n v="5"/>
    <s v="CCE-07"/>
    <m/>
    <n v="60000000"/>
    <n v="60000000"/>
    <n v="0"/>
    <n v="0"/>
    <x v="11"/>
  </r>
  <r>
    <s v="84131500-84131600"/>
    <s v="Contratar la intermediación de seguros y de asesoría integral en la estructuración, contratación y manejo del programa de seguros de la Administradora de los Recursos"/>
    <n v="5"/>
    <n v="7"/>
    <s v="CCE-996"/>
    <m/>
    <n v="0"/>
    <n v="0"/>
    <n v="0"/>
    <m/>
    <x v="11"/>
  </r>
  <r>
    <n v="841315000"/>
    <s v="Contratar los seguros que amparen los intereses patrimoniales actuales y futuros, así como los bienes de propiedad de la administradora de los recursos del sistema general de seguridad social en salud - ADRES, que estén bajo su responsabilidad y custodia y aquellos que sean adquiridos para desarrollar las funciones inherentes a su actividad y cualquier otra póliza de seguros que requiera la entidad en el desarrollo de su actividad"/>
    <n v="7"/>
    <n v="5"/>
    <s v="CCE-06"/>
    <m/>
    <n v="649006531"/>
    <n v="649006531"/>
    <n v="0"/>
    <n v="0"/>
    <x v="11"/>
  </r>
  <r>
    <n v="76111501"/>
    <s v="Prestación estación de servicio integral de aseo y cafetería incluida la maquinaria y el suministro de insumos, que permita mantener en condiciones de salubridad y adecuadas las instalaciones de ADRES ubicada en la Calle 26 No. 69 - 76 Edificio Elemento Torre UNO"/>
    <n v="6"/>
    <n v="6"/>
    <s v="CCE-99"/>
    <m/>
    <n v="108475447"/>
    <n v="108475447"/>
    <n v="0"/>
    <n v="0"/>
    <x v="11"/>
  </r>
  <r>
    <n v="20102301"/>
    <s v="Prestar el servicio de transporte terrestre automotor para el desplazamiento de los funcionarios y contratistas de la Administradora de los Recursos del Sistema General de Seguridad Social en Salud – ADRES, de acuerdo a la necesidad de desplazamiento que se requiera en cumplimiento de deberes institucionales y actividades propias de la entidad_x000a_"/>
    <n v="7"/>
    <n v="1"/>
    <s v="CCE-06"/>
    <m/>
    <n v="170775000"/>
    <n v="170775000"/>
    <n v="0"/>
    <n v="0"/>
    <x v="11"/>
  </r>
  <r>
    <n v="46191601"/>
    <s v="Compra  y carga de  extintores Solkaflam y botiquines de emergencia portátiles para la sede de la Administradora de los Recursos del Sistema General de Seguridad Social en Salud - ADRES "/>
    <n v="2"/>
    <n v="1"/>
    <s v="CCE-10"/>
    <m/>
    <n v="2000000"/>
    <n v="2000000"/>
    <n v="0"/>
    <n v="0"/>
    <x v="11"/>
  </r>
  <r>
    <n v="93151507"/>
    <s v="Implementación de MIPG MECI en cumplimiento de la Ley  Decreto 1595 de 2005, y SIGI (Ley 1712 de 2014)"/>
    <n v="4"/>
    <n v="8"/>
    <s v="CCE-04"/>
    <m/>
    <n v="200000000"/>
    <n v="200000000"/>
    <n v="0"/>
    <n v="0"/>
    <x v="13"/>
  </r>
  <r>
    <n v="931415506"/>
    <s v="Realizar actividades de capacitación, fortalecimiento del programa de bienestar social e incentivos de la ADRES, con el fin de mantener y mejorar las condiciones de los funcionarios de la entidad. "/>
    <n v="2"/>
    <n v="10"/>
    <s v="CCE-06"/>
    <m/>
    <n v="800000000"/>
    <n v="800000000"/>
    <n v="0"/>
    <n v="0"/>
    <x v="12"/>
  </r>
  <r>
    <n v="81111811"/>
    <s v="Mantenimiento,  soporte y capacitación a la herramienta informática de nómina, recurso humano así como el enlace al ERP "/>
    <n v="11"/>
    <n v="1"/>
    <s v="CCE-06"/>
    <m/>
    <n v="62099999.999999993"/>
    <n v="62099999.999999993"/>
    <n v="0"/>
    <n v="0"/>
    <x v="12"/>
  </r>
  <r>
    <n v="80111501"/>
    <s v="Apoyar a la Dirección Administrativa y Financiera, en la gestión y seguimiento de las situaciones y novedades administrativas que tienen afectación en la liquidación de la nómina, prestaciones sociales y demás reconocimientos económicos del personal de la ADRES. "/>
    <n v="1"/>
    <n v="8"/>
    <s v="CCE-16"/>
    <m/>
    <n v="51523280"/>
    <n v="51523280"/>
    <n v="0"/>
    <n v="0"/>
    <x v="12"/>
  </r>
  <r>
    <n v="80111620"/>
    <s v="Apoyar a la Dirección Administrativa y Financiera en las actividades correspondientes a la generación de certificaciones laborales de los funcionarios activos e inactivos, certificaciones dirigidas a entidades bancarias, certificaciones solicitadas por los entes de control, así como la actualización, foliación y archivo de los documentos generados con ocasión de las diferentes novedades producidas durante el ingreso permanencia y retiro del personal vinculado a la entidad así como las demás actividades que se deriven de la gestión para el desarrollo del Talento Humano"/>
    <n v="1"/>
    <n v="8"/>
    <s v="CCE-16"/>
    <m/>
    <n v="32640000"/>
    <n v="32640000"/>
    <n v="0"/>
    <n v="0"/>
    <x v="12"/>
  </r>
  <r>
    <n v="80111620"/>
    <s v="Apoyar a la Dirección Administrativa y Financiera en las actividades operativas dirigidas a la Gestión Documental hojas de vida y demás documentos generados por ocasión de las novedades de personal, de la Administradora de los Recursos del Sistema General de Seguridad Social en Salud – ADRES"/>
    <n v="1"/>
    <n v="8"/>
    <s v="CCE-16"/>
    <m/>
    <n v="18586936"/>
    <n v="18586936"/>
    <n v="0"/>
    <n v="0"/>
    <x v="12"/>
  </r>
  <r>
    <n v="80111702"/>
    <s v="Realizar el estudio de seguridad, visita domiciliaria y verificación de la información de la Hoja de Vida y antecedentes financieros de los funcionarios de la entidad. "/>
    <n v="2"/>
    <n v="10"/>
    <s v="CCE-10"/>
    <m/>
    <n v="17000000"/>
    <n v="17000000"/>
    <n v="0"/>
    <n v="0"/>
    <x v="12"/>
  </r>
  <r>
    <n v="78102201"/>
    <s v="Prestación del servicio de gestión de correspondencia, mensajería expresa masiva para la Administradora de los Recursos del Sistema de Seguridad Social en Salud-ADRES y de  gestión documental en el archivo de la entidad. "/>
    <n v="6"/>
    <n v="6"/>
    <s v="CCE-99"/>
    <m/>
    <n v="497391434"/>
    <n v="497391434"/>
    <n v="0"/>
    <n v="0"/>
    <x v="11"/>
  </r>
  <r>
    <n v="82101801"/>
    <s v=" Conceptualización, diseño y ejecución de estrategias de campaña Marketing para la ADRES."/>
    <n v="1"/>
    <n v="10"/>
    <s v="CCE-04"/>
    <m/>
    <n v="500000000"/>
    <n v="500000000"/>
    <n v="0"/>
    <n v="0"/>
    <x v="14"/>
  </r>
  <r>
    <n v="82101504"/>
    <s v="Contratar la publicación en un diario de amplia circulación, con el fin de dar cumplimiento a lo señalado en el artículo 115 del Decreto 019 de 2012."/>
    <n v="2"/>
    <n v="10"/>
    <s v="CCE-06 "/>
    <m/>
    <n v="40000000"/>
    <n v="40000000"/>
    <n v="0"/>
    <n v="0"/>
    <x v="11"/>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3488584"/>
    <n v="13488584"/>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9293468"/>
    <n v="9293468"/>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3488584"/>
    <n v="13488584"/>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
    <n v="8"/>
    <n v="4"/>
    <s v="CCE-16"/>
    <n v="1"/>
    <n v="16320000"/>
    <n v="16320000"/>
    <n v="0"/>
    <n v="0"/>
    <x v="0"/>
  </r>
  <r>
    <n v="93151501"/>
    <s v="Apoyar técnicamente las actividades, planes, programas y demás acciones relacionadas con la gestión y las operaciones presupuestales, contables y de tesorería de los recursos financieros del  Sistema General de Seguridad Social en Salud, que administra la ADRES en cumplimiento de lo establecido por los artículos 66 y 67 de la Ley 1753 de 2015"/>
    <n v="8"/>
    <n v="4"/>
    <s v="CCE-16"/>
    <n v="1"/>
    <n v="20547356"/>
    <n v="20547356"/>
    <n v="0"/>
    <n v="0"/>
    <x v="0"/>
  </r>
  <r>
    <n v="93151501"/>
    <s v="Apoyar el levantamiento de procesos al interior de la ADRES, de acuerdo a lo definido en MIPG, alineado con el decreto 1429 de 2017, brindando acompañamiento y asesoría en actividades relacionadas con requerimientos que la Oficina de Planeación y Control de Riesgos requiera con el fin de planear, hacer verificar y Actuar con respecto a lineamientos, normas y leyes que de acuerdo a la normatividad vigente aplique para la Administradora de los recursos del Sistema General de Seguridad Social en Salud ADRES"/>
    <n v="8"/>
    <n v="4"/>
    <s v="CCE-16"/>
    <n v="1"/>
    <n v="20547356"/>
    <n v="20547356"/>
    <n v="0"/>
    <n v="0"/>
    <x v="13"/>
  </r>
  <r>
    <n v="80101604"/>
    <s v="Apoyar a la Dirección de Liquidaciones y Garantías de la ADRES en el desarrollo de las actividades de liquidación y reconocimiento de prestaciones económicas y devolución de aportes a los afiliados  al régimen especial y exceptuado."/>
    <n v="8"/>
    <n v="4"/>
    <s v="CCE-16"/>
    <n v="1"/>
    <n v="20547356"/>
    <n v="20547356"/>
    <n v="0"/>
    <n v="0"/>
    <x v="2"/>
  </r>
  <r>
    <n v="8111801"/>
    <s v="Apoyar a la Dirección de Liquidaciones y Garantías de la ADRES en el desarrollo de las actividades de los procesos de compensación del régimen contributivo de salud, y de la liquidación y reconocimiento de prestaciones económicas a los afiliados  al régimen contributivo y a los regímenes especial y exceptuado con ingresos adicionales"/>
    <n v="8"/>
    <n v="4"/>
    <s v="CCE-16"/>
    <n v="1"/>
    <n v="16320000"/>
    <n v="16320000"/>
    <n v="0"/>
    <n v="0"/>
    <x v="2"/>
  </r>
  <r>
    <n v="8111801"/>
    <s v="Apoyar a la Dirección de Liquidaciones y Garantías de la ADRES en el desarrollo de las actividades del proceso de reintegro de recursos apropiados sin justa causa"/>
    <n v="8"/>
    <n v="4"/>
    <s v="CCE-16"/>
    <n v="1"/>
    <n v="16320000"/>
    <n v="16320000"/>
    <n v="0"/>
    <n v="0"/>
    <x v="2"/>
  </r>
  <r>
    <n v="80101604"/>
    <s v="Apoyar a la Dirección de Liquidaciones y Garantías de la ADRES en el desarrollo de las actividades de liquidación y reconocimiento de prestaciones económicas y devolución de aportes a los afiliados  al régimen especial y exceptuado."/>
    <n v="8"/>
    <n v="4"/>
    <s v="CCE-16"/>
    <n v="1"/>
    <n v="20547356"/>
    <n v="20547356"/>
    <n v="0"/>
    <n v="0"/>
    <x v="2"/>
  </r>
  <r>
    <n v="8111801"/>
    <s v="Apoyar a la Dirección de Liquidaciones y Garantías de la ADRES en el desarrollo de las actividades de los procesos de compensación del régimen contributivo de salud y sus procesos complementarios y de la liquidación y reconocimiento de prestaciones económicas a los afiliados  al régimen contributivo y a los regímenes especial y exceptuado con ingresos adicionales"/>
    <n v="8"/>
    <n v="4"/>
    <s v="CCE-16"/>
    <m/>
    <n v="20547356"/>
    <n v="20547356"/>
    <n v="0"/>
    <n v="0"/>
    <x v="2"/>
  </r>
  <r>
    <n v="81111811"/>
    <s v="Apoyar técnicamente a la Entidad en los procesos relacionados con el soporte a la infraestructura tecnológica, conectividad, de ofimática y periféricos, que permiten el normal funcionamiento de sus operaciones en la sede de la misma."/>
    <n v="8"/>
    <n v="4"/>
    <s v="CCE-16"/>
    <n v="1"/>
    <n v="16320000"/>
    <n v="16320000"/>
    <n v="0"/>
    <n v="0"/>
    <x v="4"/>
  </r>
  <r>
    <n v="81111801"/>
    <s v="Apoyar la gestión de los procesos y procedimientos misionales y tecnológicos de la Base de Datos Única de Afiliados – BDUA brindando la asistencia técnica necesaria a los actores del proceso bajo la normativa vigente."/>
    <n v="8"/>
    <n v="4"/>
    <s v="CCE-16"/>
    <n v="1"/>
    <n v="16320000"/>
    <n v="16320000"/>
    <n v="0"/>
    <n v="0"/>
    <x v="4"/>
  </r>
  <r>
    <n v="81111801"/>
    <s v="Apoyar la gestión de los procesos y procedimientos misionales y tecnológicos de la Base de Datos Única de Afiliados – BDUA brindando la asistencia técnica necesaria a los actores del proceso bajo la normativa vigente"/>
    <n v="8"/>
    <n v="4"/>
    <s v="CCE-16"/>
    <n v="1"/>
    <n v="16320000"/>
    <n v="16320000"/>
    <n v="0"/>
    <n v="0"/>
    <x v="4"/>
  </r>
  <r>
    <n v="81111801"/>
    <s v="Apoyar la gestión de los procesos y procedimientos misionales y tecnológicos de la Base de Datos Única de Afiliados – BDUA brindando la asistencia técnica necesaria a los actores del proceso bajo la normativa vigente."/>
    <n v="8"/>
    <n v="4"/>
    <s v="CCE-16"/>
    <n v="1"/>
    <n v="16320000"/>
    <n v="16320000"/>
    <n v="0"/>
    <n v="0"/>
    <x v="4"/>
  </r>
  <r>
    <n v="81111811"/>
    <s v="Apoyar técnicamente a la Dirección de Gestión de Tecnologías de Información y Comunicaciones en el proceso de desarrollo, soporte, mantenimiento, actualización e integración de los aplicativos que soportan las operaciones misionales de la Entidad"/>
    <n v="8"/>
    <n v="4"/>
    <s v="CCE-16"/>
    <n v="1"/>
    <n v="16320000"/>
    <n v="16320000"/>
    <n v="0"/>
    <n v="0"/>
    <x v="4"/>
  </r>
  <r>
    <n v="81111811"/>
    <s v="Apoyar a la Dirección de Gestión de Tecnologías de Información y Comunicaciones en el proceso de desarrollo, soporte, mantenimiento, actualización e integración de los aplicativos que soportan las operaciones misionales de la Entidad"/>
    <n v="8"/>
    <n v="4"/>
    <s v="CCE-16"/>
    <n v="1"/>
    <n v="17721628"/>
    <n v="17721628"/>
    <n v="0"/>
    <n v="0"/>
    <x v="4"/>
  </r>
  <r>
    <n v="931515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8"/>
    <n v="4"/>
    <s v="CCE-16"/>
    <n v="1"/>
    <n v="32125220"/>
    <n v="3212522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8"/>
    <n v="4"/>
    <s v="CCE-16"/>
    <n v="1"/>
    <n v="32125220"/>
    <n v="32125220"/>
    <n v="0"/>
    <n v="0"/>
    <x v="4"/>
  </r>
  <r>
    <n v="81111801"/>
    <s v="Apoyar a la Entidad en el proceso de soporte, mantenimiento, actualización e integración del software que soporta los procesos de auditoría integral en salud, jurídica y financiera a los recobros por servicios y tecnología no POS y reclamaciones por accidentes de tránsito y eventos catastróficos y terroristas."/>
    <n v="8"/>
    <n v="4"/>
    <s v="CCE-16"/>
    <n v="1"/>
    <n v="32125220"/>
    <n v="32125220"/>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8"/>
    <n v="4"/>
    <s v="CCE-16"/>
    <n v="1"/>
    <n v="20547356"/>
    <n v="20547356"/>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8"/>
    <n v="4"/>
    <s v="CCE-16"/>
    <n v="1"/>
    <n v="20547356"/>
    <n v="20547356"/>
    <n v="0"/>
    <n v="0"/>
    <x v="4"/>
  </r>
  <r>
    <n v="81111801"/>
    <s v="Apoyar a la Entidad en el proceso de soporte a usuarios y mantenimiento del software que soporta los procesos de auditoría integral en salud, jurídica y financiera a los recobros por servicios y tecnología NO POS y reclamaciones por accidentes de tránsito y eventos catastróficos y terroristas"/>
    <n v="8"/>
    <n v="4"/>
    <s v="CCE-16"/>
    <n v="1"/>
    <n v="20547356"/>
    <n v="20547356"/>
    <n v="0"/>
    <n v="0"/>
    <x v="4"/>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s v="93151501  - 85101701"/>
    <s v="Apoyar técnicamente a la Dirección de Otras Prestaciones de la ADRES con la supervisión de los contratos suscritos para adelantar la auditoría integral de otras prestaciones por conceptos de los servicios de salud determinados por el Ministerio de Salud y Protección Social; de las prestaciones de servicios de salud a víctimas de eventos de origen natural, de eventos terroristas y de las víctimas de accidentes de tránsito cuando no exista cobertura por parte del SOAT así como con el seguimiento de los procesos de preradicación, radicación, preauditoría, auditoría integral, a fin de avalar el reconocimiento y pago de otras prestaciones y de reclamaciones e indemnizaciones a las víctimas de eventos de origen natural, de eventos terroristas y de las víctimas de accidentes de tránsito cuando no exista cobertura por parte del SOAT"/>
    <n v="8"/>
    <n v="4"/>
    <s v="CCE-16"/>
    <n v="1"/>
    <n v="16320000"/>
    <n v="16320000"/>
    <n v="0"/>
    <n v="0"/>
    <x v="5"/>
  </r>
  <r>
    <n v="81112002"/>
    <s v="Apoyar a la Dirección de Otras Prestaciones de la ADRES con el análisis, verificación y cruce de la información de las fuentes internas y externas, involucradas en los procesos de recobros y reclamaciones, efectuando las validaciones que se consideren pertinente al interior del proceso "/>
    <n v="8"/>
    <n v="4"/>
    <s v="CCE-16"/>
    <n v="1"/>
    <n v="16320000"/>
    <n v="16320000"/>
    <n v="0"/>
    <n v="0"/>
    <x v="5"/>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13488584"/>
    <n v="13488584"/>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13488584"/>
    <n v="13488584"/>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13488584"/>
    <n v="13488584"/>
    <n v="0"/>
    <n v="0"/>
    <x v="6"/>
  </r>
  <r>
    <n v="80121700"/>
    <s v="Tramitar las acciones constitucionales y demás asuntos derivados de éstas, que se instauren contra la Administradora de los Recursos del Sistema General de Seguridad Social en Salud - ADRES o contra el entonces FOSYGA y representar extrajudicialmente a la entidad cuando así lo requiera "/>
    <n v="8"/>
    <n v="4"/>
    <s v="CCE-16"/>
    <n v="1"/>
    <n v="25761640"/>
    <n v="25761640"/>
    <n v="0"/>
    <n v="0"/>
    <x v="6"/>
  </r>
  <r>
    <n v="93151507"/>
    <s v="Prestación de servicios de apoyo técnico a la Oficina Asesora Jurídica, Grupo de Acciones Constitucionales en asuntos relacionados con el mismo ( tutelas, sentencias e incidentes), provenientes de los Despachos Judiciales a nivel nacional, con fundamento en las normas constitucionales y legales vigentes. "/>
    <n v="8"/>
    <n v="4"/>
    <s v="CCE-16"/>
    <n v="1"/>
    <n v="9293468"/>
    <n v="9293468"/>
    <n v="0"/>
    <n v="0"/>
    <x v="6"/>
  </r>
  <r>
    <n v="93151507"/>
    <s v="Apoyo a la Oficina Asesora Jurídica de la ADRES en actividades que tienen que ver con el registro, clasificación y control de la documentación en las bases de datos destinadas para esta finalidad y manejo de correspondencia. "/>
    <n v="8"/>
    <n v="4"/>
    <s v="CCE-16"/>
    <n v="1"/>
    <n v="9293468"/>
    <n v="9293468"/>
    <n v="0"/>
    <n v="0"/>
    <x v="6"/>
  </r>
  <r>
    <n v="801617000"/>
    <s v="Tramitar consultas y peticiones de carácter jurídico y frente al contenido de actos administrativos y mantener actualizada la información de normas constitucionales y legales y demás asuntos de competencia de la ADRES."/>
    <n v="8"/>
    <n v="4"/>
    <s v="CCE-16"/>
    <n v="1"/>
    <n v="17721628"/>
    <n v="17721628"/>
    <n v="0"/>
    <n v="0"/>
    <x v="6"/>
  </r>
  <r>
    <n v="80121700"/>
    <s v="Apoyar a la Oficina Asesora Jurídica en dar respuesta a los recursos o revocatorias directas contra los actos administrativos expedidos por Colpensiones, derechos de petición, reclamaciones administrativas, solicitudes de ampliación de medidas de embargo y en general las actuaciones jurídicas relacionadas con las funciones de la entidad. "/>
    <n v="8"/>
    <n v="4"/>
    <s v="CCE-16"/>
    <n v="1"/>
    <n v="17721628"/>
    <n v="17721628"/>
    <n v="0"/>
    <n v="0"/>
    <x v="7"/>
  </r>
  <r>
    <n v="80121700"/>
    <s v="Apoyar a la Oficina Asesora Jurídica en dar respuesta a los recursos o revocatorias directas contra los actos administrativos expedidos por Colpensiones, derechos de petición, reclamaciones administrativas, solicitudes de aplicación de medidas de embargo y en general las actuaciones jurídicas relacionadas con las funciones de la entidad. "/>
    <n v="8"/>
    <n v="4"/>
    <s v="CCE-16"/>
    <n v="1"/>
    <n v="16320000"/>
    <n v="16320000"/>
    <n v="0"/>
    <n v="0"/>
    <x v="7"/>
  </r>
  <r>
    <n v="80121500"/>
    <s v="Ejercer la representación judicial en los procesos penales en que sea parte la Administradora de los Recursos del Sistema General de Seguridad Social en Salud – Administradora de los Recursos del Sistema General de Seguridad Social en Salud - ADRES."/>
    <n v="8"/>
    <n v="4"/>
    <s v="CCE-16"/>
    <n v="1"/>
    <n v="54572288"/>
    <n v="54572288"/>
    <n v="0"/>
    <n v="0"/>
    <x v="7"/>
  </r>
  <r>
    <n v="80121706"/>
    <s v="Ejercer la representación judicial y extrajudicial en los procesos en que sea parte la Administradora de los Recursos del Sistema General de Seguridad Social en Salud – ADRES o contra el entonces FOSYGA "/>
    <n v="8"/>
    <n v="4"/>
    <s v="CCE-16"/>
    <n v="1"/>
    <n v="38229008"/>
    <n v="38229008"/>
    <n v="0"/>
    <n v="0"/>
    <x v="7"/>
  </r>
  <r>
    <n v="80121706"/>
    <s v="Ejercer la representación judicial y extrajudicial en los procesos en que sea parte a Administradora de los Recursos del Sistema General de Seguridad Social en Salud - ADRES o contra el entonces FOSYGA en los Departamentos de Valle del Cauca, Cauca y Nariño"/>
    <n v="8"/>
    <n v="4"/>
    <s v="CCE-16"/>
    <n v="1"/>
    <n v="32125220"/>
    <n v="32125220"/>
    <n v="0"/>
    <n v="0"/>
    <x v="7"/>
  </r>
  <r>
    <n v="80121706"/>
    <s v="Ejercer la representación judicial y extrajudicial en los procesos en que sea parte a Administradora de los Recursos del Sistema General de Seguridad Social en Salud - ADRES o contra el entonces FOSYGA en el  Departamentos de Antioquia"/>
    <n v="8"/>
    <n v="4"/>
    <s v="CCE-16"/>
    <n v="1"/>
    <n v="33478540"/>
    <n v="33478540"/>
    <n v="0"/>
    <n v="0"/>
    <x v="7"/>
  </r>
  <r>
    <n v="80121706"/>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8"/>
    <n v="4"/>
    <s v="CCE-16"/>
    <n v="1"/>
    <n v="38229008"/>
    <n v="38229008"/>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8"/>
    <n v="4"/>
    <s v="CCE-16"/>
    <n v="1"/>
    <n v="38229008"/>
    <n v="38229008"/>
    <n v="0"/>
    <n v="0"/>
    <x v="7"/>
  </r>
  <r>
    <n v="80121700"/>
    <s v="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
    <n v="8"/>
    <n v="4"/>
    <s v="CCE-16"/>
    <n v="1"/>
    <n v="32125220"/>
    <n v="32125220"/>
    <n v="0"/>
    <n v="0"/>
    <x v="7"/>
  </r>
  <r>
    <n v="80121700"/>
    <s v="Apoyar a la Oficina Asesora Jurídica en las actividades relacionadas con el ejercicio de las funciones de la Secretaría Técnica  del Comité de Conciliación; así como en las actividades asociadas en la funcionalidad, registro y control del Sistema Único de Gestión e información de la actividad litigiosa del Estado - Ekoqui. "/>
    <n v="8"/>
    <n v="4"/>
    <s v="CCE-16"/>
    <n v="1"/>
    <n v="17721628"/>
    <n v="17721628"/>
    <n v="0"/>
    <n v="0"/>
    <x v="7"/>
  </r>
  <r>
    <n v="93151507"/>
    <s v="Apoyar a la Oficina Asesora Jurídica de la ADRES en las actividades administrativas derivadas de la función de defensa judicial y extrajudicial de la Entidad"/>
    <n v="8"/>
    <n v="4"/>
    <s v="CCE-16"/>
    <n v="1"/>
    <n v="16320000"/>
    <n v="16320000"/>
    <n v="0"/>
    <n v="0"/>
    <x v="7"/>
  </r>
  <r>
    <n v="93151507"/>
    <s v="Adelantar las actividades técnicas requeridas por la Oficina Asesora Jurídica para el cumplimiento de la gestión de la Administradora de los Recursos del Sistema General de Seguridad Social en Salud - ADRES"/>
    <n v="8"/>
    <n v="4"/>
    <s v="CCE-16"/>
    <n v="1"/>
    <n v="9293468"/>
    <n v="9293468"/>
    <n v="0"/>
    <n v="0"/>
    <x v="8"/>
  </r>
  <r>
    <n v="93151507"/>
    <s v="Adelantar las actividades técnicas requeridas por la Oficina Asesora Jurídica para el cumplimiento de la gestión de la Administradora de los Recursos del Sistema General de Seguridad Social en Salud - ADRES"/>
    <n v="8"/>
    <n v="4"/>
    <s v="CCE-16"/>
    <n v="1"/>
    <n v="9293468"/>
    <n v="9293468"/>
    <n v="0"/>
    <n v="0"/>
    <x v="8"/>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8"/>
    <n v="4"/>
    <s v="CCE-16"/>
    <n v="1"/>
    <n v="32125220"/>
    <n v="3212522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8"/>
    <n v="4"/>
    <s v="CCE-16"/>
    <n v="1"/>
    <n v="32125220"/>
    <n v="32125220"/>
    <n v="0"/>
    <n v="0"/>
    <x v="9"/>
  </r>
  <r>
    <n v="80121704"/>
    <s v="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
    <n v="8"/>
    <n v="4"/>
    <s v="CCE-16"/>
    <n v="1"/>
    <n v="32125220"/>
    <n v="32125220"/>
    <n v="0"/>
    <n v="0"/>
    <x v="9"/>
  </r>
  <r>
    <n v="93151507"/>
    <s v="Brindar asesoría y acompañamiento jurídico a la Administradora de los Recursos del Sistema General de la Seguridad Social en Salud – ADRES en los temas derivados de la actividad jurídica, judicial y contractual que adelanta la entidad."/>
    <n v="8"/>
    <n v="4"/>
    <s v="CCE-16"/>
    <n v="1"/>
    <n v="70825684"/>
    <n v="70825684"/>
    <n v="0"/>
    <n v="0"/>
    <x v="10"/>
  </r>
  <r>
    <n v="80121704"/>
    <s v="Prestación de servicios de asesoría jurídica y acompañamiento a la Administradora de los Recursos del Sistema General de Seguridad Social en Salud - ADRES - en el estudio, análisis y definición del procedimiento administrativo y/o de las actuaciones que deban adelantarse y de las decisiones que deban proferirse en sede administrativa por razón y/o con ocasión de las circunstancias que han sobrevenido a la adjudicación del Concurso de Méritos Abierto CMA-DAFPS-001-2017 cuyo objeto lo constituyó &quot;la contratación de la auditoría integral en salud, jurídica y financiera a las solicitudes de recobro por servicios y tecnologías no incluidas en el Plan de Beneficios en Salud con cargo a la UPC y a las reclamaciones por los eventos de que trata el Artículo 167 de la Ley 100 de 1993 con cargo a los recursos del que fue el Fondo de Solidaridad y Garantía - FOSYGA - del Sistema General de Seguridad Social en Salud&quot;. El presente contrato de prestación de servicios profesionales no incluye la atención de actuaciones o procesos judiciales ni comporta la obligación de llevar la representación judicial de la ADRES"/>
    <n v="8"/>
    <n v="4"/>
    <s v="CCE-16"/>
    <n v="1"/>
    <n v="300000000"/>
    <n v="300000000"/>
    <n v="0"/>
    <n v="0"/>
    <x v="10"/>
  </r>
  <r>
    <n v="83121704"/>
    <s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 "/>
    <n v="1"/>
    <n v="8"/>
    <s v="CCE-16"/>
    <n v="1"/>
    <n v="32640000"/>
    <n v="32640000"/>
    <n v="0"/>
    <n v="0"/>
    <x v="11"/>
  </r>
  <r>
    <n v="80111501"/>
    <s v="Apoyar a la Dirección Administrativa y Financiera, en la gestión y seguimiento de las situaciones y novedades administrativas que tienen afectación en la liquidación de la nómina, prestaciones sociales y demás reconocimientos económicos del personal de la ADRES. "/>
    <n v="8"/>
    <n v="4"/>
    <s v="CCE-16"/>
    <n v="1"/>
    <n v="25761640"/>
    <n v="25761640"/>
    <n v="0"/>
    <n v="0"/>
    <x v="12"/>
  </r>
  <r>
    <n v="80111620"/>
    <s v="Apoyar a la Dirección Administrativa y Financiera en las actividades correspondientes a la generación de certificaciones laborales de los funcionarios activos e inactivos, certificaciones dirigidas a entidades bancarias, certificaciones solicitadas por los entes de control, así como la actualización, foliación y archivo de los documentos generados con ocasión de las diferentes novedades producidas durante el ingreso permanencia y retiro del personal vinculado a la entidad así como las demás actividades que se deriven de la gestión para el desarrollo del Talento Humano"/>
    <n v="8"/>
    <n v="4"/>
    <s v="CCE-16"/>
    <n v="1"/>
    <n v="16320000"/>
    <n v="16320000"/>
    <n v="0"/>
    <n v="0"/>
    <x v="12"/>
  </r>
  <r>
    <n v="80111620"/>
    <s v="Apoyar a la Dirección Administrativa y Financiera en las actividades operativas dirigidas a la Gestión Documental hojas de vida y demás documentos generados por ocasión de las novedades de personal, de la Administradora de los Recursos del Sistema General de Seguridad Social en Salud – ADRES"/>
    <n v="8"/>
    <n v="4"/>
    <s v="CCE-16"/>
    <n v="1"/>
    <n v="9293468"/>
    <n v="9293468"/>
    <n v="0"/>
    <n v="0"/>
    <x v="12"/>
  </r>
  <r>
    <m/>
    <m/>
    <m/>
    <m/>
    <m/>
    <m/>
    <n v="47311456995.5"/>
    <n v="47311456995.5"/>
    <m/>
    <m/>
    <x v="13"/>
  </r>
  <r>
    <n v="83121704"/>
    <s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 "/>
    <n v="9"/>
    <n v="4"/>
    <s v="CCE-16"/>
    <n v="1"/>
    <n v="16320000"/>
    <n v="16320000"/>
    <n v="0"/>
    <n v="0"/>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Dinámica6"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19" firstHeaderRow="1" firstDataRow="1" firstDataCol="1"/>
  <pivotFields count="11">
    <pivotField subtotalTop="0" showAll="0"/>
    <pivotField subtotalTop="0" showAll="0"/>
    <pivotField subtotalTop="0" showAll="0"/>
    <pivotField subtotalTop="0" showAll="0"/>
    <pivotField subtotalTop="0" showAll="0"/>
    <pivotField subtotalTop="0" showAll="0"/>
    <pivotField dataField="1" numFmtId="41" subtotalTop="0" showAll="0"/>
    <pivotField numFmtId="41" subtotalTop="0" showAll="0"/>
    <pivotField subtotalTop="0" showAll="0"/>
    <pivotField subtotalTop="0" showAll="0"/>
    <pivotField axis="axisRow" subtotalTop="0" showAll="0">
      <items count="16">
        <item x="11"/>
        <item x="9"/>
        <item x="12"/>
        <item x="0"/>
        <item x="4"/>
        <item x="3"/>
        <item x="2"/>
        <item x="14"/>
        <item x="5"/>
        <item x="1"/>
        <item x="10"/>
        <item x="6"/>
        <item x="8"/>
        <item x="7"/>
        <item x="13"/>
        <item t="default"/>
      </items>
    </pivotField>
  </pivotFields>
  <rowFields count="1">
    <field x="10"/>
  </rowFields>
  <rowItems count="16">
    <i>
      <x/>
    </i>
    <i>
      <x v="1"/>
    </i>
    <i>
      <x v="2"/>
    </i>
    <i>
      <x v="3"/>
    </i>
    <i>
      <x v="4"/>
    </i>
    <i>
      <x v="5"/>
    </i>
    <i>
      <x v="6"/>
    </i>
    <i>
      <x v="7"/>
    </i>
    <i>
      <x v="8"/>
    </i>
    <i>
      <x v="9"/>
    </i>
    <i>
      <x v="10"/>
    </i>
    <i>
      <x v="11"/>
    </i>
    <i>
      <x v="12"/>
    </i>
    <i>
      <x v="13"/>
    </i>
    <i>
      <x v="14"/>
    </i>
    <i t="grand">
      <x/>
    </i>
  </rowItems>
  <colItems count="1">
    <i/>
  </colItems>
  <dataFields count="1">
    <dataField name="Suma de Valor total estimado "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Q152"/>
  <sheetViews>
    <sheetView topLeftCell="D1" zoomScale="90" zoomScaleNormal="90" workbookViewId="0">
      <pane ySplit="8" topLeftCell="A80" activePane="bottomLeft" state="frozen"/>
      <selection pane="bottomLeft" activeCell="F152" sqref="F152"/>
    </sheetView>
  </sheetViews>
  <sheetFormatPr baseColWidth="10" defaultRowHeight="14.4" x14ac:dyDescent="0.3"/>
  <cols>
    <col min="2" max="2" width="35.5546875" customWidth="1"/>
    <col min="3" max="3" width="16.5546875" customWidth="1"/>
    <col min="4" max="4" width="40.5546875" customWidth="1"/>
    <col min="5" max="5" width="12.88671875" bestFit="1" customWidth="1"/>
    <col min="6" max="6" width="35.6640625" customWidth="1"/>
    <col min="7" max="7" width="12.88671875" style="14" bestFit="1" customWidth="1"/>
    <col min="8" max="8" width="12.109375" bestFit="1" customWidth="1"/>
    <col min="9" max="9" width="14.5546875" bestFit="1" customWidth="1"/>
    <col min="10" max="10" width="35.6640625" customWidth="1"/>
    <col min="11" max="11" width="26.88671875" customWidth="1"/>
    <col min="12" max="12" width="11.44140625" customWidth="1"/>
    <col min="13" max="13" width="21.44140625" customWidth="1"/>
    <col min="14" max="15" width="18.109375" customWidth="1"/>
    <col min="16" max="16" width="20.109375" customWidth="1"/>
    <col min="17" max="17" width="19.109375" customWidth="1"/>
    <col min="18" max="18" width="14.5546875" customWidth="1"/>
    <col min="19" max="19" width="17.5546875" customWidth="1"/>
    <col min="20" max="20" width="21.5546875" customWidth="1"/>
    <col min="21" max="21" width="12.109375" bestFit="1" customWidth="1"/>
    <col min="22" max="22" width="29.44140625" customWidth="1"/>
    <col min="23" max="23" width="25" customWidth="1"/>
    <col min="24" max="24" width="21.109375" bestFit="1" customWidth="1"/>
    <col min="25" max="25" width="12.109375" bestFit="1" customWidth="1"/>
    <col min="26" max="26" width="26.88671875" customWidth="1"/>
    <col min="27" max="27" width="24.88671875" customWidth="1"/>
    <col min="28" max="28" width="12.109375" bestFit="1" customWidth="1"/>
    <col min="29" max="29" width="24.5546875" customWidth="1"/>
    <col min="30" max="30" width="9.109375" customWidth="1"/>
    <col min="31" max="31" width="14" bestFit="1" customWidth="1"/>
    <col min="32" max="32" width="8.44140625" customWidth="1"/>
    <col min="33" max="33" width="14" bestFit="1" customWidth="1"/>
    <col min="34" max="34" width="12.109375" bestFit="1" customWidth="1"/>
    <col min="35" max="35" width="26.88671875" customWidth="1"/>
    <col min="36" max="36" width="24.88671875" customWidth="1"/>
    <col min="37" max="37" width="12.109375" bestFit="1" customWidth="1"/>
    <col min="38" max="38" width="24.88671875" customWidth="1"/>
    <col min="39" max="39" width="8.44140625" customWidth="1"/>
    <col min="40" max="40" width="14" bestFit="1" customWidth="1"/>
    <col min="41" max="41" width="8.6640625" bestFit="1" customWidth="1"/>
    <col min="42" max="42" width="14" bestFit="1" customWidth="1"/>
    <col min="43" max="43" width="12.109375" bestFit="1" customWidth="1"/>
    <col min="44" max="44" width="26.88671875" customWidth="1"/>
    <col min="45" max="45" width="24.88671875" customWidth="1"/>
    <col min="46" max="46" width="12.109375" bestFit="1" customWidth="1"/>
    <col min="47" max="47" width="24.88671875" customWidth="1"/>
    <col min="48" max="48" width="8.44140625" customWidth="1"/>
    <col min="49" max="49" width="14" bestFit="1" customWidth="1"/>
    <col min="50" max="50" width="8.44140625" bestFit="1" customWidth="1"/>
    <col min="51" max="51" width="14" bestFit="1" customWidth="1"/>
    <col min="52" max="52" width="12.109375" bestFit="1" customWidth="1"/>
    <col min="53" max="53" width="26.88671875" customWidth="1"/>
    <col min="54" max="54" width="24.88671875" customWidth="1"/>
    <col min="55" max="55" width="12.109375" bestFit="1" customWidth="1"/>
    <col min="56" max="56" width="24.88671875" customWidth="1"/>
    <col min="57" max="57" width="9.109375" bestFit="1" customWidth="1"/>
    <col min="58" max="58" width="14" bestFit="1" customWidth="1"/>
    <col min="59" max="59" width="8.44140625" bestFit="1" customWidth="1"/>
    <col min="60" max="60" width="14" bestFit="1" customWidth="1"/>
    <col min="61" max="62" width="11.109375" customWidth="1"/>
    <col min="69" max="69" width="54" customWidth="1"/>
  </cols>
  <sheetData>
    <row r="2" spans="1:69" x14ac:dyDescent="0.3">
      <c r="D2" s="975" t="s">
        <v>126</v>
      </c>
      <c r="E2" s="975"/>
      <c r="F2" s="975"/>
      <c r="G2" s="975"/>
      <c r="H2" s="975"/>
      <c r="I2" s="975"/>
      <c r="J2" s="975"/>
      <c r="K2" s="975"/>
      <c r="L2" s="975"/>
      <c r="M2" s="975"/>
    </row>
    <row r="3" spans="1:69" x14ac:dyDescent="0.3">
      <c r="D3" s="975" t="s">
        <v>125</v>
      </c>
      <c r="E3" s="975"/>
      <c r="F3" s="975"/>
      <c r="G3" s="975"/>
      <c r="H3" s="975"/>
      <c r="I3" s="975"/>
      <c r="J3" s="975"/>
      <c r="K3" s="975"/>
      <c r="L3" s="975"/>
      <c r="M3" s="975"/>
      <c r="BI3" s="4"/>
    </row>
    <row r="4" spans="1:69" x14ac:dyDescent="0.3">
      <c r="D4" s="975" t="s">
        <v>140</v>
      </c>
      <c r="E4" s="975"/>
      <c r="F4" s="975"/>
      <c r="G4" s="975"/>
      <c r="H4" s="975"/>
      <c r="I4" s="975"/>
      <c r="J4" s="975"/>
      <c r="K4" s="975"/>
      <c r="L4" s="975"/>
      <c r="M4" s="975"/>
      <c r="N4" s="48"/>
    </row>
    <row r="5" spans="1:69" x14ac:dyDescent="0.3">
      <c r="K5" s="20"/>
      <c r="M5" s="20"/>
    </row>
    <row r="6" spans="1:69" ht="15" customHeight="1" x14ac:dyDescent="0.3">
      <c r="Y6" s="976" t="s">
        <v>8</v>
      </c>
      <c r="Z6" s="976"/>
      <c r="AA6" s="976"/>
      <c r="AB6" s="976"/>
      <c r="AC6" s="976"/>
      <c r="AD6" s="976"/>
      <c r="AE6" s="976"/>
      <c r="AF6" s="976" t="s">
        <v>7</v>
      </c>
      <c r="AG6" s="976"/>
      <c r="AH6" s="978" t="s">
        <v>9</v>
      </c>
      <c r="AI6" s="978"/>
      <c r="AJ6" s="978"/>
      <c r="AK6" s="978"/>
      <c r="AL6" s="978"/>
      <c r="AM6" s="978"/>
      <c r="AN6" s="978"/>
      <c r="AO6" s="978" t="s">
        <v>7</v>
      </c>
      <c r="AP6" s="978"/>
      <c r="AQ6" s="976" t="s">
        <v>10</v>
      </c>
      <c r="AR6" s="976"/>
      <c r="AS6" s="976"/>
      <c r="AT6" s="976"/>
      <c r="AU6" s="976"/>
      <c r="AV6" s="976"/>
      <c r="AW6" s="976"/>
      <c r="AX6" s="976" t="s">
        <v>7</v>
      </c>
      <c r="AY6" s="976"/>
      <c r="AZ6" s="978" t="s">
        <v>11</v>
      </c>
      <c r="BA6" s="978"/>
      <c r="BB6" s="978"/>
      <c r="BC6" s="978"/>
      <c r="BD6" s="978"/>
      <c r="BE6" s="978"/>
      <c r="BF6" s="978"/>
      <c r="BG6" s="978" t="s">
        <v>7</v>
      </c>
      <c r="BH6" s="978"/>
      <c r="BI6" s="979" t="s">
        <v>118</v>
      </c>
      <c r="BJ6" s="980"/>
      <c r="BK6" s="980"/>
      <c r="BL6" s="980"/>
      <c r="BM6" s="980"/>
      <c r="BN6" s="980"/>
      <c r="BO6" s="980"/>
      <c r="BP6" s="980"/>
    </row>
    <row r="7" spans="1:69" ht="23.25" customHeight="1" x14ac:dyDescent="0.3">
      <c r="A7" s="11"/>
      <c r="B7" s="11"/>
      <c r="U7" s="977" t="s">
        <v>129</v>
      </c>
      <c r="V7" s="978"/>
      <c r="W7" s="978"/>
      <c r="X7" s="978"/>
      <c r="Y7" s="976" t="s">
        <v>130</v>
      </c>
      <c r="Z7" s="976"/>
      <c r="AA7" s="976"/>
      <c r="AB7" s="976" t="s">
        <v>18</v>
      </c>
      <c r="AC7" s="976"/>
      <c r="AD7" s="976" t="s">
        <v>19</v>
      </c>
      <c r="AE7" s="976"/>
      <c r="AF7" s="976"/>
      <c r="AG7" s="976"/>
      <c r="AH7" s="978" t="s">
        <v>130</v>
      </c>
      <c r="AI7" s="978"/>
      <c r="AJ7" s="978"/>
      <c r="AK7" s="978" t="s">
        <v>18</v>
      </c>
      <c r="AL7" s="978"/>
      <c r="AM7" s="978" t="s">
        <v>19</v>
      </c>
      <c r="AN7" s="978"/>
      <c r="AO7" s="978"/>
      <c r="AP7" s="978"/>
      <c r="AQ7" s="976" t="s">
        <v>130</v>
      </c>
      <c r="AR7" s="976"/>
      <c r="AS7" s="976"/>
      <c r="AT7" s="976" t="s">
        <v>18</v>
      </c>
      <c r="AU7" s="976"/>
      <c r="AV7" s="976" t="s">
        <v>19</v>
      </c>
      <c r="AW7" s="976"/>
      <c r="AX7" s="976"/>
      <c r="AY7" s="976"/>
      <c r="AZ7" s="978" t="s">
        <v>130</v>
      </c>
      <c r="BA7" s="978"/>
      <c r="BB7" s="978"/>
      <c r="BC7" s="978" t="s">
        <v>18</v>
      </c>
      <c r="BD7" s="978"/>
      <c r="BE7" s="978" t="s">
        <v>19</v>
      </c>
      <c r="BF7" s="978"/>
      <c r="BG7" s="978"/>
      <c r="BH7" s="978"/>
      <c r="BI7" s="981" t="s">
        <v>8</v>
      </c>
      <c r="BJ7" s="981"/>
      <c r="BK7" s="981" t="s">
        <v>9</v>
      </c>
      <c r="BL7" s="981"/>
      <c r="BM7" s="981" t="s">
        <v>10</v>
      </c>
      <c r="BN7" s="981"/>
      <c r="BO7" s="981" t="s">
        <v>11</v>
      </c>
      <c r="BP7" s="981"/>
    </row>
    <row r="8" spans="1:69" ht="46.5" customHeight="1" x14ac:dyDescent="0.3">
      <c r="A8" s="126" t="s">
        <v>80</v>
      </c>
      <c r="B8" s="126" t="s">
        <v>81</v>
      </c>
      <c r="C8" s="126" t="s">
        <v>142</v>
      </c>
      <c r="D8" s="126" t="s">
        <v>141</v>
      </c>
      <c r="E8" s="126" t="s">
        <v>82</v>
      </c>
      <c r="F8" s="126" t="s">
        <v>119</v>
      </c>
      <c r="G8" s="126" t="s">
        <v>86</v>
      </c>
      <c r="H8" s="126" t="s">
        <v>16</v>
      </c>
      <c r="I8" s="126" t="s">
        <v>83</v>
      </c>
      <c r="J8" s="126" t="s">
        <v>120</v>
      </c>
      <c r="K8" s="126" t="s">
        <v>569</v>
      </c>
      <c r="L8" s="126" t="s">
        <v>12</v>
      </c>
      <c r="M8" s="126" t="s">
        <v>88</v>
      </c>
      <c r="N8" s="126" t="s">
        <v>87</v>
      </c>
      <c r="O8" s="126" t="s">
        <v>90</v>
      </c>
      <c r="P8" s="126" t="s">
        <v>91</v>
      </c>
      <c r="Q8" s="126" t="s">
        <v>13</v>
      </c>
      <c r="R8" s="126" t="s">
        <v>14</v>
      </c>
      <c r="S8" s="126" t="s">
        <v>0</v>
      </c>
      <c r="T8" s="126" t="s">
        <v>85</v>
      </c>
      <c r="U8" s="126" t="s">
        <v>16</v>
      </c>
      <c r="V8" s="126" t="s">
        <v>120</v>
      </c>
      <c r="W8" s="126" t="s">
        <v>569</v>
      </c>
      <c r="X8" s="126" t="s">
        <v>17</v>
      </c>
      <c r="Y8" s="127" t="s">
        <v>16</v>
      </c>
      <c r="Z8" s="127" t="s">
        <v>120</v>
      </c>
      <c r="AA8" s="127" t="s">
        <v>569</v>
      </c>
      <c r="AB8" s="127" t="s">
        <v>16</v>
      </c>
      <c r="AC8" s="127" t="s">
        <v>569</v>
      </c>
      <c r="AD8" s="127" t="s">
        <v>15</v>
      </c>
      <c r="AE8" s="127" t="s">
        <v>20</v>
      </c>
      <c r="AF8" s="127" t="s">
        <v>15</v>
      </c>
      <c r="AG8" s="127" t="s">
        <v>20</v>
      </c>
      <c r="AH8" s="126" t="s">
        <v>16</v>
      </c>
      <c r="AI8" s="126" t="s">
        <v>120</v>
      </c>
      <c r="AJ8" s="126" t="s">
        <v>569</v>
      </c>
      <c r="AK8" s="126" t="s">
        <v>16</v>
      </c>
      <c r="AL8" s="126" t="s">
        <v>569</v>
      </c>
      <c r="AM8" s="126" t="s">
        <v>15</v>
      </c>
      <c r="AN8" s="126" t="s">
        <v>20</v>
      </c>
      <c r="AO8" s="126" t="s">
        <v>15</v>
      </c>
      <c r="AP8" s="126" t="s">
        <v>20</v>
      </c>
      <c r="AQ8" s="127" t="s">
        <v>16</v>
      </c>
      <c r="AR8" s="127" t="s">
        <v>120</v>
      </c>
      <c r="AS8" s="127" t="s">
        <v>569</v>
      </c>
      <c r="AT8" s="127" t="s">
        <v>16</v>
      </c>
      <c r="AU8" s="127" t="s">
        <v>569</v>
      </c>
      <c r="AV8" s="127" t="s">
        <v>15</v>
      </c>
      <c r="AW8" s="127" t="s">
        <v>20</v>
      </c>
      <c r="AX8" s="127" t="s">
        <v>15</v>
      </c>
      <c r="AY8" s="127" t="s">
        <v>20</v>
      </c>
      <c r="AZ8" s="126" t="s">
        <v>16</v>
      </c>
      <c r="BA8" s="126" t="s">
        <v>120</v>
      </c>
      <c r="BB8" s="126" t="s">
        <v>569</v>
      </c>
      <c r="BC8" s="126" t="s">
        <v>16</v>
      </c>
      <c r="BD8" s="126" t="s">
        <v>569</v>
      </c>
      <c r="BE8" s="126" t="s">
        <v>15</v>
      </c>
      <c r="BF8" s="126" t="s">
        <v>20</v>
      </c>
      <c r="BG8" s="126" t="s">
        <v>15</v>
      </c>
      <c r="BH8" s="126" t="s">
        <v>20</v>
      </c>
      <c r="BI8" s="12" t="s">
        <v>15</v>
      </c>
      <c r="BJ8" s="12" t="s">
        <v>20</v>
      </c>
      <c r="BK8" s="12" t="s">
        <v>15</v>
      </c>
      <c r="BL8" s="12" t="s">
        <v>20</v>
      </c>
      <c r="BM8" s="12" t="s">
        <v>15</v>
      </c>
      <c r="BN8" s="12" t="s">
        <v>20</v>
      </c>
      <c r="BO8" s="12" t="s">
        <v>15</v>
      </c>
      <c r="BP8" s="12" t="s">
        <v>20</v>
      </c>
      <c r="BQ8" s="12" t="s">
        <v>121</v>
      </c>
    </row>
    <row r="9" spans="1:69" s="45" customFormat="1" ht="100.8" x14ac:dyDescent="0.3">
      <c r="A9" s="34">
        <v>11200</v>
      </c>
      <c r="B9" s="35" t="str">
        <f>+VLOOKUP(A9,'[1]TAB. REF. PA'!$A$4:$B$14,2,FALSE)</f>
        <v>Dirección General</v>
      </c>
      <c r="C9" s="36" t="s">
        <v>291</v>
      </c>
      <c r="D9" s="35" t="s">
        <v>153</v>
      </c>
      <c r="E9" s="36" t="s">
        <v>132</v>
      </c>
      <c r="F9" s="35" t="s">
        <v>133</v>
      </c>
      <c r="G9" s="37" t="s">
        <v>124</v>
      </c>
      <c r="H9" s="36">
        <v>4</v>
      </c>
      <c r="I9" s="36" t="s">
        <v>292</v>
      </c>
      <c r="J9" s="38" t="s">
        <v>24</v>
      </c>
      <c r="K9" s="39">
        <v>0</v>
      </c>
      <c r="L9" s="40">
        <v>1</v>
      </c>
      <c r="M9" s="41" t="s">
        <v>51</v>
      </c>
      <c r="N9" s="41" t="s">
        <v>68</v>
      </c>
      <c r="O9" s="41" t="s">
        <v>21</v>
      </c>
      <c r="P9" s="41" t="s">
        <v>36</v>
      </c>
      <c r="Q9" s="41" t="s">
        <v>75</v>
      </c>
      <c r="R9" s="42"/>
      <c r="S9" s="41" t="s">
        <v>631</v>
      </c>
      <c r="T9" s="41" t="s">
        <v>98</v>
      </c>
      <c r="U9" s="34">
        <v>4</v>
      </c>
      <c r="V9" s="35" t="str">
        <f>+$J$9</f>
        <v>Reportar el cumplimiento del Plan de Acción de la Dependencia</v>
      </c>
      <c r="W9" s="39">
        <v>0</v>
      </c>
      <c r="X9" s="34" t="s">
        <v>117</v>
      </c>
      <c r="Y9" s="34">
        <v>1</v>
      </c>
      <c r="Z9" s="35" t="str">
        <f>+$J$9</f>
        <v>Reportar el cumplimiento del Plan de Acción de la Dependencia</v>
      </c>
      <c r="AA9" s="39">
        <v>0</v>
      </c>
      <c r="AB9" s="42"/>
      <c r="AC9" s="42"/>
      <c r="AD9" s="40">
        <f>+(AB9/Y9)</f>
        <v>0</v>
      </c>
      <c r="AE9" s="40" t="e">
        <f>+(AC9/AA9)</f>
        <v>#DIV/0!</v>
      </c>
      <c r="AF9" s="40">
        <f>+(AB9/U9)</f>
        <v>0</v>
      </c>
      <c r="AG9" s="40" t="e">
        <f>+(AC9/W9)</f>
        <v>#DIV/0!</v>
      </c>
      <c r="AH9" s="34">
        <v>1</v>
      </c>
      <c r="AI9" s="35" t="str">
        <f>+$J$9</f>
        <v>Reportar el cumplimiento del Plan de Acción de la Dependencia</v>
      </c>
      <c r="AJ9" s="39">
        <v>0</v>
      </c>
      <c r="AK9" s="42"/>
      <c r="AL9" s="42"/>
      <c r="AM9" s="40">
        <f>+(AK9/AH9)</f>
        <v>0</v>
      </c>
      <c r="AN9" s="40" t="e">
        <f>+(AL9/AJ9)</f>
        <v>#DIV/0!</v>
      </c>
      <c r="AO9" s="40">
        <f>+(AK9+AB9)/U9</f>
        <v>0</v>
      </c>
      <c r="AP9" s="43" t="e">
        <f>+(AL9+AC9)/W9</f>
        <v>#DIV/0!</v>
      </c>
      <c r="AQ9" s="34">
        <v>1</v>
      </c>
      <c r="AR9" s="35" t="str">
        <f>+$J$9</f>
        <v>Reportar el cumplimiento del Plan de Acción de la Dependencia</v>
      </c>
      <c r="AS9" s="39">
        <v>0</v>
      </c>
      <c r="AT9" s="42"/>
      <c r="AU9" s="42"/>
      <c r="AV9" s="40">
        <f>+(AT9/AQ9)</f>
        <v>0</v>
      </c>
      <c r="AW9" s="40" t="e">
        <f>+(AU9/AS9)</f>
        <v>#DIV/0!</v>
      </c>
      <c r="AX9" s="40">
        <f>+(AK9+AB9+AT9)/U9</f>
        <v>0</v>
      </c>
      <c r="AY9" s="40" t="e">
        <f>+(AL9+AC9+AU9)/W9</f>
        <v>#DIV/0!</v>
      </c>
      <c r="AZ9" s="34">
        <v>1</v>
      </c>
      <c r="BA9" s="35" t="str">
        <f>+$J$9</f>
        <v>Reportar el cumplimiento del Plan de Acción de la Dependencia</v>
      </c>
      <c r="BB9" s="39">
        <v>0</v>
      </c>
      <c r="BC9" s="42"/>
      <c r="BD9" s="42"/>
      <c r="BE9" s="40">
        <f>+(BC9/AZ9)</f>
        <v>0</v>
      </c>
      <c r="BF9" s="40" t="e">
        <f>+(BD9/BB9)</f>
        <v>#DIV/0!</v>
      </c>
      <c r="BG9" s="40">
        <f>+(AK9+AB9+AT9+BC9)/U9</f>
        <v>0</v>
      </c>
      <c r="BH9" s="40" t="e">
        <f>+(AL9+AC9+AU9+BD9)/W9</f>
        <v>#DIV/0!</v>
      </c>
      <c r="BI9" s="44">
        <f>IF(AND(Y9=0,AB9=0),"No Prog ni Ejec",IF(Y9=0,CONCATENATE("No Prog, Ejec=  ",AB9),AB9/Y9))</f>
        <v>0</v>
      </c>
      <c r="BJ9" s="44" t="str">
        <f>IF(AND(AA9=0,AC9=0),"No Prog ni Ejec",IF(AA9=0,CONCATENATE("No Prog, Ejec=  ",AC9),AC9/AA9))</f>
        <v>No Prog ni Ejec</v>
      </c>
      <c r="BK9" s="44">
        <f>IF(AND(AH9=0,AK9=0),"No Prog ni Ejec",IF(AH9=0,CONCATENATE("No Prog, Ejec=  ",AK9),AK9/AH9))</f>
        <v>0</v>
      </c>
      <c r="BL9" s="44" t="str">
        <f>IF(AND(AJ9=0,AL9=0),"No Prog ni Ejec",IF(AJ9=0,CONCATENATE("No Prog, Ejec=  ",AL9),AL9/AJ9))</f>
        <v>No Prog ni Ejec</v>
      </c>
      <c r="BM9" s="44">
        <f>IF(AND(AQ9=0,AT9=0),"No Prog ni Ejec",IF(AQ9=0,CONCATENATE("No Prog, Ejec=  ",AT9),AT9/AQ9))</f>
        <v>0</v>
      </c>
      <c r="BN9" s="44" t="str">
        <f>IF(AND(AS9=0,AU9=0),"No Prog ni Ejec",IF(AS9=0,CONCATENATE("No Prog, Ejec=  ",AU9),AU9/AS9))</f>
        <v>No Prog ni Ejec</v>
      </c>
      <c r="BO9" s="44">
        <f>IF(AND(AZ9=0,BC9=0),"No Prog ni Ejec",IF(AZ9=0,CONCATENATE("No Prog, Ejec=  ",BC9),BC9/AZ9))</f>
        <v>0</v>
      </c>
      <c r="BP9" s="44" t="str">
        <f>IF(AND(BB9=0,BD9=0),"No Prog ni Ejec",IF(BB9=0,CONCATENATE("No Prog, Ejec=  ",BD9),BD9/BB9))</f>
        <v>No Prog ni Ejec</v>
      </c>
      <c r="BQ9" s="42"/>
    </row>
    <row r="10" spans="1:69" s="45" customFormat="1" ht="86.4" x14ac:dyDescent="0.3">
      <c r="A10" s="34">
        <v>11200</v>
      </c>
      <c r="B10" s="35" t="str">
        <f>+VLOOKUP(A10,'[1]TAB. REF. PA'!$A$4:$B$14,2,FALSE)</f>
        <v>Dirección General</v>
      </c>
      <c r="C10" s="36" t="s">
        <v>152</v>
      </c>
      <c r="D10" s="35" t="s">
        <v>256</v>
      </c>
      <c r="E10" s="36" t="s">
        <v>154</v>
      </c>
      <c r="F10" s="35" t="s">
        <v>149</v>
      </c>
      <c r="G10" s="37" t="s">
        <v>124</v>
      </c>
      <c r="H10" s="34">
        <v>1</v>
      </c>
      <c r="I10" s="36" t="s">
        <v>155</v>
      </c>
      <c r="J10" s="35" t="s">
        <v>148</v>
      </c>
      <c r="K10" s="39">
        <v>500000000</v>
      </c>
      <c r="L10" s="40">
        <v>1</v>
      </c>
      <c r="M10" s="41" t="s">
        <v>48</v>
      </c>
      <c r="N10" s="41" t="s">
        <v>62</v>
      </c>
      <c r="O10" s="41" t="s">
        <v>37</v>
      </c>
      <c r="P10" s="41" t="s">
        <v>40</v>
      </c>
      <c r="Q10" s="41" t="s">
        <v>227</v>
      </c>
      <c r="R10" s="42"/>
      <c r="S10" s="103" t="s">
        <v>182</v>
      </c>
      <c r="T10" s="41" t="s">
        <v>99</v>
      </c>
      <c r="U10" s="40">
        <v>1</v>
      </c>
      <c r="V10" s="35" t="str">
        <f>+$J$10</f>
        <v>Diseño y ejecución de estrategias de campaña Marketing para la ADRES.</v>
      </c>
      <c r="W10" s="39">
        <f>+$K$10</f>
        <v>500000000</v>
      </c>
      <c r="X10" s="34" t="s">
        <v>114</v>
      </c>
      <c r="Y10" s="40">
        <f>+AA10/W10</f>
        <v>0.3</v>
      </c>
      <c r="Z10" s="35" t="str">
        <f>+$J$10</f>
        <v>Diseño y ejecución de estrategias de campaña Marketing para la ADRES.</v>
      </c>
      <c r="AA10" s="39">
        <v>150000000</v>
      </c>
      <c r="AB10" s="42"/>
      <c r="AC10" s="42"/>
      <c r="AD10" s="40">
        <f t="shared" ref="AD10:AD73" si="0">+(AB10/Y10)</f>
        <v>0</v>
      </c>
      <c r="AE10" s="40">
        <f t="shared" ref="AE10:AE73" si="1">+(AC10/AA10)</f>
        <v>0</v>
      </c>
      <c r="AF10" s="40">
        <f t="shared" ref="AF10:AF73" si="2">+(AB10/U10)</f>
        <v>0</v>
      </c>
      <c r="AG10" s="40">
        <f t="shared" ref="AG10:AG73" si="3">+(AC10/W10)</f>
        <v>0</v>
      </c>
      <c r="AH10" s="40">
        <v>0.3</v>
      </c>
      <c r="AI10" s="35" t="str">
        <f>+$J$10</f>
        <v>Diseño y ejecución de estrategias de campaña Marketing para la ADRES.</v>
      </c>
      <c r="AJ10" s="39">
        <v>150000000</v>
      </c>
      <c r="AK10" s="42"/>
      <c r="AL10" s="42"/>
      <c r="AM10" s="40">
        <f t="shared" ref="AM10:AM73" si="4">+(AK10/AH10)</f>
        <v>0</v>
      </c>
      <c r="AN10" s="40">
        <f t="shared" ref="AN10:AN73" si="5">+(AL10/AJ10)</f>
        <v>0</v>
      </c>
      <c r="AO10" s="40">
        <f t="shared" ref="AO10:AO73" si="6">+(AK10+AB10)/U10</f>
        <v>0</v>
      </c>
      <c r="AP10" s="43">
        <f t="shared" ref="AP10:AP73" si="7">+(AL10+AC10)/W10</f>
        <v>0</v>
      </c>
      <c r="AQ10" s="40">
        <v>0.3</v>
      </c>
      <c r="AR10" s="35" t="str">
        <f>+$J$10</f>
        <v>Diseño y ejecución de estrategias de campaña Marketing para la ADRES.</v>
      </c>
      <c r="AS10" s="39">
        <v>150000000</v>
      </c>
      <c r="AT10" s="42"/>
      <c r="AU10" s="42"/>
      <c r="AV10" s="40">
        <f t="shared" ref="AV10:AV73" si="8">+(AT10/AQ10)</f>
        <v>0</v>
      </c>
      <c r="AW10" s="40">
        <f t="shared" ref="AW10:AW73" si="9">+(AU10/AS10)</f>
        <v>0</v>
      </c>
      <c r="AX10" s="40">
        <f t="shared" ref="AX10:AX73" si="10">+(AK10+AB10+AT10)/U10</f>
        <v>0</v>
      </c>
      <c r="AY10" s="40">
        <f t="shared" ref="AY10:AY73" si="11">+(AL10+AC10+AU10)/W10</f>
        <v>0</v>
      </c>
      <c r="AZ10" s="40">
        <v>0.1</v>
      </c>
      <c r="BA10" s="35" t="str">
        <f>+$J$10</f>
        <v>Diseño y ejecución de estrategias de campaña Marketing para la ADRES.</v>
      </c>
      <c r="BB10" s="39">
        <v>50000000</v>
      </c>
      <c r="BC10" s="42"/>
      <c r="BD10" s="42"/>
      <c r="BE10" s="40">
        <f t="shared" ref="BE10:BE73" si="12">+(BC10/AZ10)</f>
        <v>0</v>
      </c>
      <c r="BF10" s="40">
        <f t="shared" ref="BF10:BF73" si="13">+(BD10/BB10)</f>
        <v>0</v>
      </c>
      <c r="BG10" s="40">
        <f t="shared" ref="BG10:BG73" si="14">+(AK10+AB10+AT10+BC10)/U10</f>
        <v>0</v>
      </c>
      <c r="BH10" s="40">
        <f t="shared" ref="BH10:BH73" si="15">+(AL10+AC10+AU10+BD10)/W10</f>
        <v>0</v>
      </c>
      <c r="BI10" s="44">
        <f t="shared" ref="BI10:BI73" si="16">IF(AND(Y10=0,AB10=0),"No Prog ni Ejec",IF(Y10=0,CONCATENATE("No Prog, Ejec=  ",AB10),AB10/Y10))</f>
        <v>0</v>
      </c>
      <c r="BJ10" s="44">
        <f t="shared" ref="BJ10:BJ73" si="17">IF(AND(AA10=0,AC10=0),"No Prog ni Ejec",IF(AA10=0,CONCATENATE("No Prog, Ejec=  ",AC10),AC10/AA10))</f>
        <v>0</v>
      </c>
      <c r="BK10" s="44">
        <f t="shared" ref="BK10:BK73" si="18">IF(AND(AH10=0,AK10=0),"No Prog ni Ejec",IF(AH10=0,CONCATENATE("No Prog, Ejec=  ",AK10),AK10/AH10))</f>
        <v>0</v>
      </c>
      <c r="BL10" s="44">
        <f t="shared" ref="BL10:BL73" si="19">IF(AND(AJ10=0,AL10=0),"No Prog ni Ejec",IF(AJ10=0,CONCATENATE("No Prog, Ejec=  ",AL10),AL10/AJ10))</f>
        <v>0</v>
      </c>
      <c r="BM10" s="44">
        <f t="shared" ref="BM10:BM73" si="20">IF(AND(AQ10=0,AT10=0),"No Prog ni Ejec",IF(AQ10=0,CONCATENATE("No Prog, Ejec=  ",AT10),AT10/AQ10))</f>
        <v>0</v>
      </c>
      <c r="BN10" s="44">
        <f t="shared" ref="BN10:BN73" si="21">IF(AND(AS10=0,AU10=0),"No Prog ni Ejec",IF(AS10=0,CONCATENATE("No Prog, Ejec=  ",AU10),AU10/AS10))</f>
        <v>0</v>
      </c>
      <c r="BO10" s="44">
        <f t="shared" ref="BO10:BO73" si="22">IF(AND(AZ10=0,BC10=0),"No Prog ni Ejec",IF(AZ10=0,CONCATENATE("No Prog, Ejec=  ",BC10),BC10/AZ10))</f>
        <v>0</v>
      </c>
      <c r="BP10" s="44">
        <f t="shared" ref="BP10:BP73" si="23">IF(AND(BB10=0,BD10=0),"No Prog ni Ejec",IF(BB10=0,CONCATENATE("No Prog, Ejec=  ",BD10),BD10/BB10))</f>
        <v>0</v>
      </c>
      <c r="BQ10" s="42"/>
    </row>
    <row r="11" spans="1:69" s="45" customFormat="1" ht="100.8" x14ac:dyDescent="0.3">
      <c r="A11" s="34">
        <v>11300</v>
      </c>
      <c r="B11" s="35" t="str">
        <f>+VLOOKUP(A11,'[1]TAB. REF. PA'!$A$4:$B$14,2,FALSE)</f>
        <v>Dirección de Gestión de Recursos Financieros de Salud</v>
      </c>
      <c r="C11" s="36" t="s">
        <v>150</v>
      </c>
      <c r="D11" s="35" t="s">
        <v>153</v>
      </c>
      <c r="E11" s="36" t="s">
        <v>151</v>
      </c>
      <c r="F11" s="35" t="s">
        <v>133</v>
      </c>
      <c r="G11" s="37" t="s">
        <v>124</v>
      </c>
      <c r="H11" s="36">
        <v>4</v>
      </c>
      <c r="I11" s="36" t="s">
        <v>293</v>
      </c>
      <c r="J11" s="38" t="s">
        <v>24</v>
      </c>
      <c r="K11" s="39">
        <v>0</v>
      </c>
      <c r="L11" s="40">
        <v>1</v>
      </c>
      <c r="M11" s="41" t="s">
        <v>51</v>
      </c>
      <c r="N11" s="41" t="s">
        <v>68</v>
      </c>
      <c r="O11" s="41" t="s">
        <v>21</v>
      </c>
      <c r="P11" s="41" t="s">
        <v>36</v>
      </c>
      <c r="Q11" s="41" t="s">
        <v>75</v>
      </c>
      <c r="R11" s="42"/>
      <c r="S11" s="41" t="s">
        <v>631</v>
      </c>
      <c r="T11" s="41" t="s">
        <v>98</v>
      </c>
      <c r="U11" s="34">
        <v>4</v>
      </c>
      <c r="V11" s="35" t="str">
        <f>+$J$11</f>
        <v>Reportar el cumplimiento del Plan de Acción de la Dependencia</v>
      </c>
      <c r="W11" s="39">
        <v>0</v>
      </c>
      <c r="X11" s="34" t="s">
        <v>117</v>
      </c>
      <c r="Y11" s="34">
        <v>1</v>
      </c>
      <c r="Z11" s="35" t="str">
        <f>+$J$11</f>
        <v>Reportar el cumplimiento del Plan de Acción de la Dependencia</v>
      </c>
      <c r="AA11" s="39">
        <v>0</v>
      </c>
      <c r="AB11" s="42"/>
      <c r="AC11" s="42"/>
      <c r="AD11" s="40">
        <f t="shared" si="0"/>
        <v>0</v>
      </c>
      <c r="AE11" s="40" t="e">
        <f t="shared" si="1"/>
        <v>#DIV/0!</v>
      </c>
      <c r="AF11" s="40">
        <f t="shared" si="2"/>
        <v>0</v>
      </c>
      <c r="AG11" s="40" t="e">
        <f t="shared" si="3"/>
        <v>#DIV/0!</v>
      </c>
      <c r="AH11" s="34">
        <v>1</v>
      </c>
      <c r="AI11" s="35" t="str">
        <f>+$J$11</f>
        <v>Reportar el cumplimiento del Plan de Acción de la Dependencia</v>
      </c>
      <c r="AJ11" s="39">
        <v>0</v>
      </c>
      <c r="AK11" s="42"/>
      <c r="AL11" s="42"/>
      <c r="AM11" s="40">
        <f t="shared" si="4"/>
        <v>0</v>
      </c>
      <c r="AN11" s="40" t="e">
        <f t="shared" si="5"/>
        <v>#DIV/0!</v>
      </c>
      <c r="AO11" s="40">
        <f t="shared" si="6"/>
        <v>0</v>
      </c>
      <c r="AP11" s="43" t="e">
        <f t="shared" si="7"/>
        <v>#DIV/0!</v>
      </c>
      <c r="AQ11" s="34">
        <v>1</v>
      </c>
      <c r="AR11" s="35" t="str">
        <f>+$J$11</f>
        <v>Reportar el cumplimiento del Plan de Acción de la Dependencia</v>
      </c>
      <c r="AS11" s="39">
        <v>0</v>
      </c>
      <c r="AT11" s="42"/>
      <c r="AU11" s="42"/>
      <c r="AV11" s="40">
        <f t="shared" si="8"/>
        <v>0</v>
      </c>
      <c r="AW11" s="40" t="e">
        <f t="shared" si="9"/>
        <v>#DIV/0!</v>
      </c>
      <c r="AX11" s="40">
        <f t="shared" si="10"/>
        <v>0</v>
      </c>
      <c r="AY11" s="40" t="e">
        <f t="shared" si="11"/>
        <v>#DIV/0!</v>
      </c>
      <c r="AZ11" s="34">
        <v>1</v>
      </c>
      <c r="BA11" s="35" t="str">
        <f>+$J$11</f>
        <v>Reportar el cumplimiento del Plan de Acción de la Dependencia</v>
      </c>
      <c r="BB11" s="39">
        <v>0</v>
      </c>
      <c r="BC11" s="42"/>
      <c r="BD11" s="42"/>
      <c r="BE11" s="40">
        <f t="shared" si="12"/>
        <v>0</v>
      </c>
      <c r="BF11" s="40" t="e">
        <f t="shared" si="13"/>
        <v>#DIV/0!</v>
      </c>
      <c r="BG11" s="40">
        <f t="shared" si="14"/>
        <v>0</v>
      </c>
      <c r="BH11" s="40" t="e">
        <f t="shared" si="15"/>
        <v>#DIV/0!</v>
      </c>
      <c r="BI11" s="44">
        <f t="shared" si="16"/>
        <v>0</v>
      </c>
      <c r="BJ11" s="44" t="str">
        <f t="shared" si="17"/>
        <v>No Prog ni Ejec</v>
      </c>
      <c r="BK11" s="44">
        <f t="shared" si="18"/>
        <v>0</v>
      </c>
      <c r="BL11" s="44" t="str">
        <f t="shared" si="19"/>
        <v>No Prog ni Ejec</v>
      </c>
      <c r="BM11" s="44">
        <f t="shared" si="20"/>
        <v>0</v>
      </c>
      <c r="BN11" s="44" t="str">
        <f t="shared" si="21"/>
        <v>No Prog ni Ejec</v>
      </c>
      <c r="BO11" s="44">
        <f t="shared" si="22"/>
        <v>0</v>
      </c>
      <c r="BP11" s="44" t="str">
        <f t="shared" si="23"/>
        <v>No Prog ni Ejec</v>
      </c>
      <c r="BQ11" s="42"/>
    </row>
    <row r="12" spans="1:69" s="45" customFormat="1" ht="100.8" x14ac:dyDescent="0.3">
      <c r="A12" s="34">
        <v>11300</v>
      </c>
      <c r="B12" s="35" t="str">
        <f>+VLOOKUP(A12,'[1]TAB. REF. PA'!$A$4:$B$14,2,FALSE)</f>
        <v>Dirección de Gestión de Recursos Financieros de Salud</v>
      </c>
      <c r="C12" s="36" t="s">
        <v>157</v>
      </c>
      <c r="D12" s="35" t="s">
        <v>256</v>
      </c>
      <c r="E12" s="36" t="s">
        <v>576</v>
      </c>
      <c r="F12" s="35" t="s">
        <v>159</v>
      </c>
      <c r="G12" s="37" t="s">
        <v>123</v>
      </c>
      <c r="H12" s="46">
        <v>1</v>
      </c>
      <c r="I12" s="36" t="s">
        <v>577</v>
      </c>
      <c r="J12" s="41" t="s">
        <v>156</v>
      </c>
      <c r="K12" s="39">
        <v>0</v>
      </c>
      <c r="L12" s="40">
        <v>1</v>
      </c>
      <c r="M12" s="41" t="s">
        <v>51</v>
      </c>
      <c r="N12" s="41" t="s">
        <v>68</v>
      </c>
      <c r="O12" s="41" t="s">
        <v>21</v>
      </c>
      <c r="P12" s="41" t="s">
        <v>36</v>
      </c>
      <c r="Q12" s="41" t="s">
        <v>75</v>
      </c>
      <c r="R12" s="42"/>
      <c r="S12" s="41" t="s">
        <v>672</v>
      </c>
      <c r="T12" s="41" t="s">
        <v>98</v>
      </c>
      <c r="U12" s="40">
        <v>1</v>
      </c>
      <c r="V12" s="35" t="str">
        <f>+$J$12</f>
        <v>Formular los proceso y procedimientos en el marco del MIPG</v>
      </c>
      <c r="W12" s="39">
        <v>0</v>
      </c>
      <c r="X12" s="34" t="s">
        <v>117</v>
      </c>
      <c r="Y12" s="40">
        <v>0.25</v>
      </c>
      <c r="Z12" s="35" t="str">
        <f>+$J$12</f>
        <v>Formular los proceso y procedimientos en el marco del MIPG</v>
      </c>
      <c r="AA12" s="39">
        <v>0</v>
      </c>
      <c r="AB12" s="42"/>
      <c r="AC12" s="42"/>
      <c r="AD12" s="40">
        <f t="shared" si="0"/>
        <v>0</v>
      </c>
      <c r="AE12" s="40" t="e">
        <f t="shared" si="1"/>
        <v>#DIV/0!</v>
      </c>
      <c r="AF12" s="40">
        <f t="shared" si="2"/>
        <v>0</v>
      </c>
      <c r="AG12" s="40" t="e">
        <f t="shared" si="3"/>
        <v>#DIV/0!</v>
      </c>
      <c r="AH12" s="40">
        <v>0.25</v>
      </c>
      <c r="AI12" s="35" t="str">
        <f>+$J$12</f>
        <v>Formular los proceso y procedimientos en el marco del MIPG</v>
      </c>
      <c r="AJ12" s="39">
        <v>0</v>
      </c>
      <c r="AK12" s="42"/>
      <c r="AL12" s="42"/>
      <c r="AM12" s="40">
        <f t="shared" si="4"/>
        <v>0</v>
      </c>
      <c r="AN12" s="40" t="e">
        <f t="shared" si="5"/>
        <v>#DIV/0!</v>
      </c>
      <c r="AO12" s="40">
        <f t="shared" si="6"/>
        <v>0</v>
      </c>
      <c r="AP12" s="43" t="e">
        <f t="shared" si="7"/>
        <v>#DIV/0!</v>
      </c>
      <c r="AQ12" s="40">
        <v>0.25</v>
      </c>
      <c r="AR12" s="35" t="str">
        <f>+$J$12</f>
        <v>Formular los proceso y procedimientos en el marco del MIPG</v>
      </c>
      <c r="AS12" s="39">
        <v>0</v>
      </c>
      <c r="AT12" s="42"/>
      <c r="AU12" s="42"/>
      <c r="AV12" s="40">
        <f t="shared" si="8"/>
        <v>0</v>
      </c>
      <c r="AW12" s="40" t="e">
        <f t="shared" si="9"/>
        <v>#DIV/0!</v>
      </c>
      <c r="AX12" s="40">
        <f t="shared" si="10"/>
        <v>0</v>
      </c>
      <c r="AY12" s="40" t="e">
        <f t="shared" si="11"/>
        <v>#DIV/0!</v>
      </c>
      <c r="AZ12" s="40">
        <v>0.25</v>
      </c>
      <c r="BA12" s="35" t="str">
        <f>+$J$12</f>
        <v>Formular los proceso y procedimientos en el marco del MIPG</v>
      </c>
      <c r="BB12" s="39">
        <v>0</v>
      </c>
      <c r="BC12" s="42"/>
      <c r="BD12" s="42"/>
      <c r="BE12" s="40">
        <f t="shared" si="12"/>
        <v>0</v>
      </c>
      <c r="BF12" s="40" t="e">
        <f t="shared" si="13"/>
        <v>#DIV/0!</v>
      </c>
      <c r="BG12" s="40">
        <f t="shared" si="14"/>
        <v>0</v>
      </c>
      <c r="BH12" s="40" t="e">
        <f t="shared" si="15"/>
        <v>#DIV/0!</v>
      </c>
      <c r="BI12" s="44">
        <f t="shared" si="16"/>
        <v>0</v>
      </c>
      <c r="BJ12" s="44" t="str">
        <f t="shared" si="17"/>
        <v>No Prog ni Ejec</v>
      </c>
      <c r="BK12" s="44">
        <f t="shared" si="18"/>
        <v>0</v>
      </c>
      <c r="BL12" s="44" t="str">
        <f t="shared" si="19"/>
        <v>No Prog ni Ejec</v>
      </c>
      <c r="BM12" s="44">
        <f t="shared" si="20"/>
        <v>0</v>
      </c>
      <c r="BN12" s="44" t="str">
        <f t="shared" si="21"/>
        <v>No Prog ni Ejec</v>
      </c>
      <c r="BO12" s="44">
        <f t="shared" si="22"/>
        <v>0</v>
      </c>
      <c r="BP12" s="44" t="str">
        <f t="shared" si="23"/>
        <v>No Prog ni Ejec</v>
      </c>
      <c r="BQ12" s="42"/>
    </row>
    <row r="13" spans="1:69" s="45" customFormat="1" ht="100.8" x14ac:dyDescent="0.3">
      <c r="A13" s="34">
        <v>11300</v>
      </c>
      <c r="B13" s="35" t="str">
        <f>+VLOOKUP(A13,'[1]TAB. REF. PA'!$A$4:$B$14,2,FALSE)</f>
        <v>Dirección de Gestión de Recursos Financieros de Salud</v>
      </c>
      <c r="C13" s="36" t="s">
        <v>157</v>
      </c>
      <c r="D13" s="35" t="s">
        <v>256</v>
      </c>
      <c r="E13" s="36" t="s">
        <v>158</v>
      </c>
      <c r="F13" s="35" t="s">
        <v>127</v>
      </c>
      <c r="G13" s="37" t="s">
        <v>123</v>
      </c>
      <c r="H13" s="46">
        <v>1</v>
      </c>
      <c r="I13" s="36" t="s">
        <v>294</v>
      </c>
      <c r="J13" s="41" t="s">
        <v>128</v>
      </c>
      <c r="K13" s="39">
        <v>0</v>
      </c>
      <c r="L13" s="40">
        <v>1</v>
      </c>
      <c r="M13" s="41" t="s">
        <v>51</v>
      </c>
      <c r="N13" s="41" t="s">
        <v>68</v>
      </c>
      <c r="O13" s="41" t="s">
        <v>21</v>
      </c>
      <c r="P13" s="41" t="s">
        <v>36</v>
      </c>
      <c r="Q13" s="41" t="s">
        <v>75</v>
      </c>
      <c r="R13" s="42"/>
      <c r="S13" s="41" t="s">
        <v>570</v>
      </c>
      <c r="T13" s="41" t="s">
        <v>98</v>
      </c>
      <c r="U13" s="40">
        <v>1</v>
      </c>
      <c r="V13" s="35" t="str">
        <f>+$J$13</f>
        <v>Remitir informes trimestrales de los indicadores formulados y las acciones de mejoras</v>
      </c>
      <c r="W13" s="39">
        <v>0</v>
      </c>
      <c r="X13" s="34" t="s">
        <v>117</v>
      </c>
      <c r="Y13" s="39">
        <v>0</v>
      </c>
      <c r="Z13" s="35" t="str">
        <f>+$J$13</f>
        <v>Remitir informes trimestrales de los indicadores formulados y las acciones de mejoras</v>
      </c>
      <c r="AA13" s="39">
        <v>0</v>
      </c>
      <c r="AB13" s="42"/>
      <c r="AC13" s="42"/>
      <c r="AD13" s="40" t="e">
        <f t="shared" si="0"/>
        <v>#DIV/0!</v>
      </c>
      <c r="AE13" s="40" t="e">
        <f t="shared" si="1"/>
        <v>#DIV/0!</v>
      </c>
      <c r="AF13" s="40">
        <f t="shared" si="2"/>
        <v>0</v>
      </c>
      <c r="AG13" s="40" t="e">
        <f t="shared" si="3"/>
        <v>#DIV/0!</v>
      </c>
      <c r="AH13" s="39">
        <v>0</v>
      </c>
      <c r="AI13" s="35" t="str">
        <f>+$J$13</f>
        <v>Remitir informes trimestrales de los indicadores formulados y las acciones de mejoras</v>
      </c>
      <c r="AJ13" s="39">
        <v>0</v>
      </c>
      <c r="AK13" s="42"/>
      <c r="AL13" s="42"/>
      <c r="AM13" s="40" t="e">
        <f t="shared" si="4"/>
        <v>#DIV/0!</v>
      </c>
      <c r="AN13" s="40" t="e">
        <f t="shared" si="5"/>
        <v>#DIV/0!</v>
      </c>
      <c r="AO13" s="40">
        <f t="shared" si="6"/>
        <v>0</v>
      </c>
      <c r="AP13" s="43" t="e">
        <f t="shared" si="7"/>
        <v>#DIV/0!</v>
      </c>
      <c r="AQ13" s="39">
        <v>0</v>
      </c>
      <c r="AR13" s="35" t="str">
        <f>+$J$13</f>
        <v>Remitir informes trimestrales de los indicadores formulados y las acciones de mejoras</v>
      </c>
      <c r="AS13" s="39">
        <v>0</v>
      </c>
      <c r="AT13" s="42"/>
      <c r="AU13" s="42"/>
      <c r="AV13" s="40" t="e">
        <f t="shared" si="8"/>
        <v>#DIV/0!</v>
      </c>
      <c r="AW13" s="40" t="e">
        <f t="shared" si="9"/>
        <v>#DIV/0!</v>
      </c>
      <c r="AX13" s="40">
        <f t="shared" si="10"/>
        <v>0</v>
      </c>
      <c r="AY13" s="40" t="e">
        <f t="shared" si="11"/>
        <v>#DIV/0!</v>
      </c>
      <c r="AZ13" s="47">
        <v>1</v>
      </c>
      <c r="BA13" s="35" t="str">
        <f>+$J$13</f>
        <v>Remitir informes trimestrales de los indicadores formulados y las acciones de mejoras</v>
      </c>
      <c r="BB13" s="39">
        <v>0</v>
      </c>
      <c r="BC13" s="42"/>
      <c r="BD13" s="42"/>
      <c r="BE13" s="40">
        <f t="shared" si="12"/>
        <v>0</v>
      </c>
      <c r="BF13" s="40" t="e">
        <f t="shared" si="13"/>
        <v>#DIV/0!</v>
      </c>
      <c r="BG13" s="40">
        <f t="shared" si="14"/>
        <v>0</v>
      </c>
      <c r="BH13" s="40" t="e">
        <f t="shared" si="15"/>
        <v>#DIV/0!</v>
      </c>
      <c r="BI13" s="44" t="str">
        <f t="shared" si="16"/>
        <v>No Prog ni Ejec</v>
      </c>
      <c r="BJ13" s="44" t="str">
        <f t="shared" si="17"/>
        <v>No Prog ni Ejec</v>
      </c>
      <c r="BK13" s="44" t="str">
        <f t="shared" si="18"/>
        <v>No Prog ni Ejec</v>
      </c>
      <c r="BL13" s="44" t="str">
        <f t="shared" si="19"/>
        <v>No Prog ni Ejec</v>
      </c>
      <c r="BM13" s="44" t="str">
        <f t="shared" si="20"/>
        <v>No Prog ni Ejec</v>
      </c>
      <c r="BN13" s="44" t="str">
        <f t="shared" si="21"/>
        <v>No Prog ni Ejec</v>
      </c>
      <c r="BO13" s="44">
        <f t="shared" si="22"/>
        <v>0</v>
      </c>
      <c r="BP13" s="44" t="str">
        <f t="shared" si="23"/>
        <v>No Prog ni Ejec</v>
      </c>
      <c r="BQ13" s="42"/>
    </row>
    <row r="14" spans="1:69" s="45" customFormat="1" ht="100.8" x14ac:dyDescent="0.3">
      <c r="A14" s="34">
        <v>11300</v>
      </c>
      <c r="B14" s="35" t="str">
        <f>+VLOOKUP(A14,'[1]TAB. REF. PA'!$A$4:$B$14,2,FALSE)</f>
        <v>Dirección de Gestión de Recursos Financieros de Salud</v>
      </c>
      <c r="C14" s="36" t="s">
        <v>160</v>
      </c>
      <c r="D14" s="35" t="s">
        <v>145</v>
      </c>
      <c r="E14" s="36" t="s">
        <v>161</v>
      </c>
      <c r="F14" s="35" t="s">
        <v>162</v>
      </c>
      <c r="G14" s="37" t="s">
        <v>123</v>
      </c>
      <c r="H14" s="46">
        <v>1</v>
      </c>
      <c r="I14" s="36" t="s">
        <v>295</v>
      </c>
      <c r="J14" s="38" t="s">
        <v>165</v>
      </c>
      <c r="K14" s="39">
        <v>74955308000</v>
      </c>
      <c r="L14" s="140">
        <v>1.7542864196212072E-3</v>
      </c>
      <c r="M14" s="41" t="s">
        <v>46</v>
      </c>
      <c r="N14" s="41" t="s">
        <v>68</v>
      </c>
      <c r="O14" s="41" t="s">
        <v>21</v>
      </c>
      <c r="P14" s="41" t="s">
        <v>36</v>
      </c>
      <c r="Q14" s="41" t="s">
        <v>213</v>
      </c>
      <c r="R14" s="42"/>
      <c r="S14" s="41" t="s">
        <v>182</v>
      </c>
      <c r="T14" s="41" t="s">
        <v>99</v>
      </c>
      <c r="U14" s="40">
        <v>1</v>
      </c>
      <c r="V14" s="35" t="str">
        <f>+$J$14</f>
        <v>Transferencias Entidades de Administración Publica Central</v>
      </c>
      <c r="W14" s="39">
        <v>74955308000</v>
      </c>
      <c r="X14" s="34" t="s">
        <v>116</v>
      </c>
      <c r="Y14" s="40">
        <v>0.25</v>
      </c>
      <c r="Z14" s="35" t="str">
        <f>+$J$14</f>
        <v>Transferencias Entidades de Administración Publica Central</v>
      </c>
      <c r="AA14" s="49">
        <v>18738827000</v>
      </c>
      <c r="AB14" s="40"/>
      <c r="AC14" s="42"/>
      <c r="AD14" s="40">
        <f t="shared" si="0"/>
        <v>0</v>
      </c>
      <c r="AE14" s="40">
        <f t="shared" si="1"/>
        <v>0</v>
      </c>
      <c r="AF14" s="40">
        <f t="shared" si="2"/>
        <v>0</v>
      </c>
      <c r="AG14" s="40">
        <f t="shared" si="3"/>
        <v>0</v>
      </c>
      <c r="AH14" s="40">
        <v>0.25</v>
      </c>
      <c r="AI14" s="35" t="str">
        <f>+$J$14</f>
        <v>Transferencias Entidades de Administración Publica Central</v>
      </c>
      <c r="AJ14" s="49">
        <v>18738827000</v>
      </c>
      <c r="AK14" s="40"/>
      <c r="AL14" s="42"/>
      <c r="AM14" s="40">
        <f t="shared" si="4"/>
        <v>0</v>
      </c>
      <c r="AN14" s="40">
        <f t="shared" si="5"/>
        <v>0</v>
      </c>
      <c r="AO14" s="40">
        <f t="shared" si="6"/>
        <v>0</v>
      </c>
      <c r="AP14" s="43">
        <f t="shared" si="7"/>
        <v>0</v>
      </c>
      <c r="AQ14" s="40">
        <v>0.25</v>
      </c>
      <c r="AR14" s="35" t="str">
        <f>+$J$14</f>
        <v>Transferencias Entidades de Administración Publica Central</v>
      </c>
      <c r="AS14" s="49">
        <v>18738827000</v>
      </c>
      <c r="AT14" s="42"/>
      <c r="AU14" s="42"/>
      <c r="AV14" s="40">
        <f t="shared" si="8"/>
        <v>0</v>
      </c>
      <c r="AW14" s="40">
        <f t="shared" si="9"/>
        <v>0</v>
      </c>
      <c r="AX14" s="40">
        <f t="shared" si="10"/>
        <v>0</v>
      </c>
      <c r="AY14" s="40">
        <f t="shared" si="11"/>
        <v>0</v>
      </c>
      <c r="AZ14" s="40">
        <v>0.25</v>
      </c>
      <c r="BA14" s="35" t="str">
        <f>+$J$14</f>
        <v>Transferencias Entidades de Administración Publica Central</v>
      </c>
      <c r="BB14" s="49">
        <v>18738827000</v>
      </c>
      <c r="BC14" s="42"/>
      <c r="BD14" s="42"/>
      <c r="BE14" s="40">
        <f t="shared" si="12"/>
        <v>0</v>
      </c>
      <c r="BF14" s="40">
        <f t="shared" si="13"/>
        <v>0</v>
      </c>
      <c r="BG14" s="40">
        <f t="shared" si="14"/>
        <v>0</v>
      </c>
      <c r="BH14" s="40">
        <f t="shared" si="15"/>
        <v>0</v>
      </c>
      <c r="BI14" s="44">
        <f t="shared" si="16"/>
        <v>0</v>
      </c>
      <c r="BJ14" s="44">
        <f t="shared" si="17"/>
        <v>0</v>
      </c>
      <c r="BK14" s="44">
        <f t="shared" si="18"/>
        <v>0</v>
      </c>
      <c r="BL14" s="44">
        <f t="shared" si="19"/>
        <v>0</v>
      </c>
      <c r="BM14" s="44">
        <f t="shared" si="20"/>
        <v>0</v>
      </c>
      <c r="BN14" s="44">
        <f t="shared" si="21"/>
        <v>0</v>
      </c>
      <c r="BO14" s="44">
        <f t="shared" si="22"/>
        <v>0</v>
      </c>
      <c r="BP14" s="44">
        <f t="shared" si="23"/>
        <v>0</v>
      </c>
      <c r="BQ14" s="42"/>
    </row>
    <row r="15" spans="1:69" s="45" customFormat="1" ht="100.8" x14ac:dyDescent="0.3">
      <c r="A15" s="34">
        <v>11300</v>
      </c>
      <c r="B15" s="35" t="str">
        <f>+VLOOKUP(A15,'[1]TAB. REF. PA'!$A$4:$B$14,2,FALSE)</f>
        <v>Dirección de Gestión de Recursos Financieros de Salud</v>
      </c>
      <c r="C15" s="36" t="s">
        <v>160</v>
      </c>
      <c r="D15" s="35" t="s">
        <v>145</v>
      </c>
      <c r="E15" s="36" t="s">
        <v>161</v>
      </c>
      <c r="F15" s="35" t="s">
        <v>162</v>
      </c>
      <c r="G15" s="37" t="s">
        <v>123</v>
      </c>
      <c r="H15" s="46">
        <v>1</v>
      </c>
      <c r="I15" s="36" t="s">
        <v>296</v>
      </c>
      <c r="J15" s="38" t="s">
        <v>166</v>
      </c>
      <c r="K15" s="39">
        <v>89295030000</v>
      </c>
      <c r="L15" s="140">
        <v>2.0898994700771331E-3</v>
      </c>
      <c r="M15" s="41" t="s">
        <v>46</v>
      </c>
      <c r="N15" s="41" t="s">
        <v>68</v>
      </c>
      <c r="O15" s="41" t="s">
        <v>21</v>
      </c>
      <c r="P15" s="41" t="s">
        <v>36</v>
      </c>
      <c r="Q15" s="41" t="s">
        <v>213</v>
      </c>
      <c r="R15" s="42"/>
      <c r="S15" s="41" t="s">
        <v>182</v>
      </c>
      <c r="T15" s="41" t="s">
        <v>99</v>
      </c>
      <c r="U15" s="40">
        <v>1</v>
      </c>
      <c r="V15" s="35" t="str">
        <f>+$J$15</f>
        <v>Empresas Publicas nacionales No Financieras - ADRES</v>
      </c>
      <c r="W15" s="39">
        <v>89295030000</v>
      </c>
      <c r="X15" s="34" t="s">
        <v>116</v>
      </c>
      <c r="Y15" s="40">
        <v>0.25</v>
      </c>
      <c r="Z15" s="35" t="str">
        <f>+$J$15</f>
        <v>Empresas Publicas nacionales No Financieras - ADRES</v>
      </c>
      <c r="AA15" s="49">
        <v>22323757500</v>
      </c>
      <c r="AB15" s="42"/>
      <c r="AC15" s="42"/>
      <c r="AD15" s="40">
        <f t="shared" si="0"/>
        <v>0</v>
      </c>
      <c r="AE15" s="40">
        <f t="shared" si="1"/>
        <v>0</v>
      </c>
      <c r="AF15" s="40">
        <f t="shared" si="2"/>
        <v>0</v>
      </c>
      <c r="AG15" s="40">
        <f t="shared" si="3"/>
        <v>0</v>
      </c>
      <c r="AH15" s="40">
        <v>0.25</v>
      </c>
      <c r="AI15" s="35" t="str">
        <f>+$J$15</f>
        <v>Empresas Publicas nacionales No Financieras - ADRES</v>
      </c>
      <c r="AJ15" s="49">
        <v>22323757500</v>
      </c>
      <c r="AK15" s="42"/>
      <c r="AL15" s="42"/>
      <c r="AM15" s="40">
        <f t="shared" si="4"/>
        <v>0</v>
      </c>
      <c r="AN15" s="40">
        <f t="shared" si="5"/>
        <v>0</v>
      </c>
      <c r="AO15" s="40">
        <f t="shared" si="6"/>
        <v>0</v>
      </c>
      <c r="AP15" s="43">
        <f t="shared" si="7"/>
        <v>0</v>
      </c>
      <c r="AQ15" s="40">
        <v>0.25</v>
      </c>
      <c r="AR15" s="35" t="str">
        <f>+$J$15</f>
        <v>Empresas Publicas nacionales No Financieras - ADRES</v>
      </c>
      <c r="AS15" s="49">
        <v>22323757500</v>
      </c>
      <c r="AT15" s="42"/>
      <c r="AU15" s="42"/>
      <c r="AV15" s="40">
        <f t="shared" si="8"/>
        <v>0</v>
      </c>
      <c r="AW15" s="40">
        <f t="shared" si="9"/>
        <v>0</v>
      </c>
      <c r="AX15" s="40">
        <f t="shared" si="10"/>
        <v>0</v>
      </c>
      <c r="AY15" s="40">
        <f t="shared" si="11"/>
        <v>0</v>
      </c>
      <c r="AZ15" s="40">
        <v>0.25</v>
      </c>
      <c r="BA15" s="35" t="str">
        <f>+$J$15</f>
        <v>Empresas Publicas nacionales No Financieras - ADRES</v>
      </c>
      <c r="BB15" s="49">
        <v>22323757500</v>
      </c>
      <c r="BC15" s="42"/>
      <c r="BD15" s="42"/>
      <c r="BE15" s="40">
        <f t="shared" si="12"/>
        <v>0</v>
      </c>
      <c r="BF15" s="40">
        <f t="shared" si="13"/>
        <v>0</v>
      </c>
      <c r="BG15" s="40">
        <f t="shared" si="14"/>
        <v>0</v>
      </c>
      <c r="BH15" s="40">
        <f t="shared" si="15"/>
        <v>0</v>
      </c>
      <c r="BI15" s="44">
        <f t="shared" si="16"/>
        <v>0</v>
      </c>
      <c r="BJ15" s="44">
        <f t="shared" si="17"/>
        <v>0</v>
      </c>
      <c r="BK15" s="44">
        <f t="shared" si="18"/>
        <v>0</v>
      </c>
      <c r="BL15" s="44">
        <f t="shared" si="19"/>
        <v>0</v>
      </c>
      <c r="BM15" s="44">
        <f t="shared" si="20"/>
        <v>0</v>
      </c>
      <c r="BN15" s="44">
        <f t="shared" si="21"/>
        <v>0</v>
      </c>
      <c r="BO15" s="44">
        <f t="shared" si="22"/>
        <v>0</v>
      </c>
      <c r="BP15" s="44">
        <f t="shared" si="23"/>
        <v>0</v>
      </c>
      <c r="BQ15" s="42"/>
    </row>
    <row r="16" spans="1:69" s="45" customFormat="1" ht="100.8" x14ac:dyDescent="0.3">
      <c r="A16" s="34">
        <v>11300</v>
      </c>
      <c r="B16" s="35" t="str">
        <f>+VLOOKUP(A16,'[1]TAB. REF. PA'!$A$4:$B$14,2,FALSE)</f>
        <v>Dirección de Gestión de Recursos Financieros de Salud</v>
      </c>
      <c r="C16" s="36" t="s">
        <v>160</v>
      </c>
      <c r="D16" s="35" t="s">
        <v>145</v>
      </c>
      <c r="E16" s="36" t="s">
        <v>161</v>
      </c>
      <c r="F16" s="35" t="s">
        <v>162</v>
      </c>
      <c r="G16" s="37" t="s">
        <v>123</v>
      </c>
      <c r="H16" s="46">
        <v>1</v>
      </c>
      <c r="I16" s="36" t="s">
        <v>297</v>
      </c>
      <c r="J16" s="38" t="s">
        <v>167</v>
      </c>
      <c r="K16" s="39">
        <v>3000000000</v>
      </c>
      <c r="L16" s="140">
        <v>7.0213296420096381E-5</v>
      </c>
      <c r="M16" s="41" t="s">
        <v>46</v>
      </c>
      <c r="N16" s="41" t="s">
        <v>68</v>
      </c>
      <c r="O16" s="41" t="s">
        <v>21</v>
      </c>
      <c r="P16" s="41" t="s">
        <v>36</v>
      </c>
      <c r="Q16" s="41" t="s">
        <v>213</v>
      </c>
      <c r="R16" s="42"/>
      <c r="S16" s="41" t="s">
        <v>182</v>
      </c>
      <c r="T16" s="41" t="s">
        <v>99</v>
      </c>
      <c r="U16" s="40">
        <v>1</v>
      </c>
      <c r="V16" s="35" t="str">
        <f>+$J$16</f>
        <v>Sentencias y Conciliaciones URA</v>
      </c>
      <c r="W16" s="39">
        <v>3000000000</v>
      </c>
      <c r="X16" s="34" t="s">
        <v>116</v>
      </c>
      <c r="Y16" s="40">
        <v>0.25</v>
      </c>
      <c r="Z16" s="35" t="str">
        <f>+$J$16</f>
        <v>Sentencias y Conciliaciones URA</v>
      </c>
      <c r="AA16" s="49">
        <v>750000000</v>
      </c>
      <c r="AB16" s="42"/>
      <c r="AC16" s="42"/>
      <c r="AD16" s="40">
        <f t="shared" si="0"/>
        <v>0</v>
      </c>
      <c r="AE16" s="40">
        <f t="shared" si="1"/>
        <v>0</v>
      </c>
      <c r="AF16" s="40">
        <f t="shared" si="2"/>
        <v>0</v>
      </c>
      <c r="AG16" s="40">
        <f t="shared" si="3"/>
        <v>0</v>
      </c>
      <c r="AH16" s="40">
        <v>0.25</v>
      </c>
      <c r="AI16" s="35" t="str">
        <f>+$J$16</f>
        <v>Sentencias y Conciliaciones URA</v>
      </c>
      <c r="AJ16" s="49">
        <v>750000000</v>
      </c>
      <c r="AK16" s="42"/>
      <c r="AL16" s="42"/>
      <c r="AM16" s="40">
        <f t="shared" si="4"/>
        <v>0</v>
      </c>
      <c r="AN16" s="40">
        <f t="shared" si="5"/>
        <v>0</v>
      </c>
      <c r="AO16" s="40">
        <f t="shared" si="6"/>
        <v>0</v>
      </c>
      <c r="AP16" s="43">
        <f t="shared" si="7"/>
        <v>0</v>
      </c>
      <c r="AQ16" s="40">
        <v>0.25</v>
      </c>
      <c r="AR16" s="35" t="str">
        <f>+$J$16</f>
        <v>Sentencias y Conciliaciones URA</v>
      </c>
      <c r="AS16" s="49">
        <v>750000000</v>
      </c>
      <c r="AT16" s="42"/>
      <c r="AU16" s="42"/>
      <c r="AV16" s="40">
        <f t="shared" si="8"/>
        <v>0</v>
      </c>
      <c r="AW16" s="40">
        <f t="shared" si="9"/>
        <v>0</v>
      </c>
      <c r="AX16" s="40">
        <f t="shared" si="10"/>
        <v>0</v>
      </c>
      <c r="AY16" s="40">
        <f t="shared" si="11"/>
        <v>0</v>
      </c>
      <c r="AZ16" s="40">
        <v>0.25</v>
      </c>
      <c r="BA16" s="35" t="str">
        <f>+$J$16</f>
        <v>Sentencias y Conciliaciones URA</v>
      </c>
      <c r="BB16" s="49">
        <v>750000000</v>
      </c>
      <c r="BC16" s="42"/>
      <c r="BD16" s="42"/>
      <c r="BE16" s="40">
        <f t="shared" si="12"/>
        <v>0</v>
      </c>
      <c r="BF16" s="40">
        <f t="shared" si="13"/>
        <v>0</v>
      </c>
      <c r="BG16" s="40">
        <f t="shared" si="14"/>
        <v>0</v>
      </c>
      <c r="BH16" s="40">
        <f t="shared" si="15"/>
        <v>0</v>
      </c>
      <c r="BI16" s="44">
        <f t="shared" si="16"/>
        <v>0</v>
      </c>
      <c r="BJ16" s="44">
        <f t="shared" si="17"/>
        <v>0</v>
      </c>
      <c r="BK16" s="44">
        <f t="shared" si="18"/>
        <v>0</v>
      </c>
      <c r="BL16" s="44">
        <f t="shared" si="19"/>
        <v>0</v>
      </c>
      <c r="BM16" s="44">
        <f t="shared" si="20"/>
        <v>0</v>
      </c>
      <c r="BN16" s="44">
        <f t="shared" si="21"/>
        <v>0</v>
      </c>
      <c r="BO16" s="44">
        <f t="shared" si="22"/>
        <v>0</v>
      </c>
      <c r="BP16" s="44">
        <f t="shared" si="23"/>
        <v>0</v>
      </c>
      <c r="BQ16" s="42"/>
    </row>
    <row r="17" spans="1:69" s="45" customFormat="1" ht="100.8" x14ac:dyDescent="0.3">
      <c r="A17" s="34">
        <v>11300</v>
      </c>
      <c r="B17" s="35" t="str">
        <f>+VLOOKUP(A17,'[1]TAB. REF. PA'!$A$4:$B$14,2,FALSE)</f>
        <v>Dirección de Gestión de Recursos Financieros de Salud</v>
      </c>
      <c r="C17" s="36" t="s">
        <v>160</v>
      </c>
      <c r="D17" s="35" t="s">
        <v>145</v>
      </c>
      <c r="E17" s="36" t="s">
        <v>161</v>
      </c>
      <c r="F17" s="35" t="s">
        <v>162</v>
      </c>
      <c r="G17" s="37" t="s">
        <v>123</v>
      </c>
      <c r="H17" s="46">
        <v>1</v>
      </c>
      <c r="I17" s="36" t="s">
        <v>298</v>
      </c>
      <c r="J17" s="38" t="s">
        <v>163</v>
      </c>
      <c r="K17" s="39">
        <v>12016226455000</v>
      </c>
      <c r="L17" s="140">
        <v>0.28123295664530629</v>
      </c>
      <c r="M17" s="41" t="s">
        <v>46</v>
      </c>
      <c r="N17" s="41" t="s">
        <v>68</v>
      </c>
      <c r="O17" s="41" t="s">
        <v>21</v>
      </c>
      <c r="P17" s="41" t="s">
        <v>36</v>
      </c>
      <c r="Q17" s="41" t="s">
        <v>213</v>
      </c>
      <c r="R17" s="42"/>
      <c r="S17" s="41" t="s">
        <v>182</v>
      </c>
      <c r="T17" s="41" t="s">
        <v>99</v>
      </c>
      <c r="U17" s="40">
        <v>1</v>
      </c>
      <c r="V17" s="35" t="str">
        <f>+$J$17</f>
        <v>Financiación UPC Régimen Contributivo SSF</v>
      </c>
      <c r="W17" s="39">
        <v>12016226455000</v>
      </c>
      <c r="X17" s="34" t="s">
        <v>116</v>
      </c>
      <c r="Y17" s="40">
        <v>0.25</v>
      </c>
      <c r="Z17" s="35" t="str">
        <f>+$J$17</f>
        <v>Financiación UPC Régimen Contributivo SSF</v>
      </c>
      <c r="AA17" s="49">
        <v>3004056613750</v>
      </c>
      <c r="AB17" s="42"/>
      <c r="AC17" s="42"/>
      <c r="AD17" s="40">
        <f t="shared" si="0"/>
        <v>0</v>
      </c>
      <c r="AE17" s="40">
        <f t="shared" si="1"/>
        <v>0</v>
      </c>
      <c r="AF17" s="40">
        <f t="shared" si="2"/>
        <v>0</v>
      </c>
      <c r="AG17" s="40">
        <f t="shared" si="3"/>
        <v>0</v>
      </c>
      <c r="AH17" s="40">
        <v>0.25</v>
      </c>
      <c r="AI17" s="35" t="str">
        <f>+$J$17</f>
        <v>Financiación UPC Régimen Contributivo SSF</v>
      </c>
      <c r="AJ17" s="49">
        <v>3004056613750</v>
      </c>
      <c r="AK17" s="42"/>
      <c r="AL17" s="42"/>
      <c r="AM17" s="40">
        <f t="shared" si="4"/>
        <v>0</v>
      </c>
      <c r="AN17" s="40">
        <f t="shared" si="5"/>
        <v>0</v>
      </c>
      <c r="AO17" s="40">
        <f t="shared" si="6"/>
        <v>0</v>
      </c>
      <c r="AP17" s="43">
        <f t="shared" si="7"/>
        <v>0</v>
      </c>
      <c r="AQ17" s="40">
        <v>0.25</v>
      </c>
      <c r="AR17" s="35" t="str">
        <f>+$J$17</f>
        <v>Financiación UPC Régimen Contributivo SSF</v>
      </c>
      <c r="AS17" s="49">
        <v>3004056613750</v>
      </c>
      <c r="AT17" s="42"/>
      <c r="AU17" s="42"/>
      <c r="AV17" s="40">
        <f t="shared" si="8"/>
        <v>0</v>
      </c>
      <c r="AW17" s="40">
        <f t="shared" si="9"/>
        <v>0</v>
      </c>
      <c r="AX17" s="40">
        <f t="shared" si="10"/>
        <v>0</v>
      </c>
      <c r="AY17" s="40">
        <f t="shared" si="11"/>
        <v>0</v>
      </c>
      <c r="AZ17" s="40">
        <v>0.25</v>
      </c>
      <c r="BA17" s="35" t="str">
        <f>+$J$17</f>
        <v>Financiación UPC Régimen Contributivo SSF</v>
      </c>
      <c r="BB17" s="49">
        <v>3004056613750</v>
      </c>
      <c r="BC17" s="42"/>
      <c r="BD17" s="42"/>
      <c r="BE17" s="40">
        <f t="shared" si="12"/>
        <v>0</v>
      </c>
      <c r="BF17" s="40">
        <f t="shared" si="13"/>
        <v>0</v>
      </c>
      <c r="BG17" s="40">
        <f t="shared" si="14"/>
        <v>0</v>
      </c>
      <c r="BH17" s="40">
        <f t="shared" si="15"/>
        <v>0</v>
      </c>
      <c r="BI17" s="44">
        <f t="shared" si="16"/>
        <v>0</v>
      </c>
      <c r="BJ17" s="44">
        <f t="shared" si="17"/>
        <v>0</v>
      </c>
      <c r="BK17" s="44">
        <f t="shared" si="18"/>
        <v>0</v>
      </c>
      <c r="BL17" s="44">
        <f t="shared" si="19"/>
        <v>0</v>
      </c>
      <c r="BM17" s="44">
        <f t="shared" si="20"/>
        <v>0</v>
      </c>
      <c r="BN17" s="44">
        <f t="shared" si="21"/>
        <v>0</v>
      </c>
      <c r="BO17" s="44">
        <f t="shared" si="22"/>
        <v>0</v>
      </c>
      <c r="BP17" s="44">
        <f t="shared" si="23"/>
        <v>0</v>
      </c>
      <c r="BQ17" s="42"/>
    </row>
    <row r="18" spans="1:69" s="45" customFormat="1" ht="100.8" x14ac:dyDescent="0.3">
      <c r="A18" s="34">
        <v>11300</v>
      </c>
      <c r="B18" s="35" t="str">
        <f>+VLOOKUP(A18,'[1]TAB. REF. PA'!$A$4:$B$14,2,FALSE)</f>
        <v>Dirección de Gestión de Recursos Financieros de Salud</v>
      </c>
      <c r="C18" s="36" t="s">
        <v>160</v>
      </c>
      <c r="D18" s="35" t="s">
        <v>145</v>
      </c>
      <c r="E18" s="36" t="s">
        <v>161</v>
      </c>
      <c r="F18" s="35" t="s">
        <v>162</v>
      </c>
      <c r="G18" s="37" t="s">
        <v>123</v>
      </c>
      <c r="H18" s="46">
        <v>1</v>
      </c>
      <c r="I18" s="36" t="s">
        <v>299</v>
      </c>
      <c r="J18" s="38" t="s">
        <v>164</v>
      </c>
      <c r="K18" s="39">
        <v>9042819545000</v>
      </c>
      <c r="L18" s="140">
        <v>0.2116420563955087</v>
      </c>
      <c r="M18" s="41" t="s">
        <v>46</v>
      </c>
      <c r="N18" s="41" t="s">
        <v>68</v>
      </c>
      <c r="O18" s="41" t="s">
        <v>21</v>
      </c>
      <c r="P18" s="41" t="s">
        <v>36</v>
      </c>
      <c r="Q18" s="41" t="s">
        <v>213</v>
      </c>
      <c r="R18" s="42"/>
      <c r="S18" s="41" t="s">
        <v>182</v>
      </c>
      <c r="T18" s="41" t="s">
        <v>99</v>
      </c>
      <c r="U18" s="40">
        <v>1</v>
      </c>
      <c r="V18" s="35" t="str">
        <f>+$J$18</f>
        <v>Financiación UPC Régimen Contributivo CSF</v>
      </c>
      <c r="W18" s="39">
        <v>9042819545000</v>
      </c>
      <c r="X18" s="34" t="s">
        <v>116</v>
      </c>
      <c r="Y18" s="40">
        <v>0.25</v>
      </c>
      <c r="Z18" s="35" t="str">
        <f>+$J$18</f>
        <v>Financiación UPC Régimen Contributivo CSF</v>
      </c>
      <c r="AA18" s="49">
        <v>2260704886250</v>
      </c>
      <c r="AB18" s="42"/>
      <c r="AC18" s="42"/>
      <c r="AD18" s="40">
        <f t="shared" si="0"/>
        <v>0</v>
      </c>
      <c r="AE18" s="40">
        <f t="shared" si="1"/>
        <v>0</v>
      </c>
      <c r="AF18" s="40">
        <f t="shared" si="2"/>
        <v>0</v>
      </c>
      <c r="AG18" s="40">
        <f t="shared" si="3"/>
        <v>0</v>
      </c>
      <c r="AH18" s="40">
        <v>0.25</v>
      </c>
      <c r="AI18" s="35" t="str">
        <f>+$J$18</f>
        <v>Financiación UPC Régimen Contributivo CSF</v>
      </c>
      <c r="AJ18" s="49">
        <v>2260704886250</v>
      </c>
      <c r="AK18" s="42"/>
      <c r="AL18" s="42"/>
      <c r="AM18" s="40">
        <f t="shared" si="4"/>
        <v>0</v>
      </c>
      <c r="AN18" s="40">
        <f t="shared" si="5"/>
        <v>0</v>
      </c>
      <c r="AO18" s="40">
        <f t="shared" si="6"/>
        <v>0</v>
      </c>
      <c r="AP18" s="43">
        <f t="shared" si="7"/>
        <v>0</v>
      </c>
      <c r="AQ18" s="40">
        <v>0.25</v>
      </c>
      <c r="AR18" s="35" t="str">
        <f>+$J$18</f>
        <v>Financiación UPC Régimen Contributivo CSF</v>
      </c>
      <c r="AS18" s="49">
        <v>2260704886250</v>
      </c>
      <c r="AT18" s="42"/>
      <c r="AU18" s="42"/>
      <c r="AV18" s="40">
        <f t="shared" si="8"/>
        <v>0</v>
      </c>
      <c r="AW18" s="40">
        <f t="shared" si="9"/>
        <v>0</v>
      </c>
      <c r="AX18" s="40">
        <f t="shared" si="10"/>
        <v>0</v>
      </c>
      <c r="AY18" s="40">
        <f t="shared" si="11"/>
        <v>0</v>
      </c>
      <c r="AZ18" s="40">
        <v>0.25</v>
      </c>
      <c r="BA18" s="35" t="str">
        <f>+$J$18</f>
        <v>Financiación UPC Régimen Contributivo CSF</v>
      </c>
      <c r="BB18" s="49">
        <v>2260704886250</v>
      </c>
      <c r="BC18" s="42"/>
      <c r="BD18" s="42"/>
      <c r="BE18" s="40">
        <f t="shared" si="12"/>
        <v>0</v>
      </c>
      <c r="BF18" s="40">
        <f t="shared" si="13"/>
        <v>0</v>
      </c>
      <c r="BG18" s="40">
        <f t="shared" si="14"/>
        <v>0</v>
      </c>
      <c r="BH18" s="40">
        <f t="shared" si="15"/>
        <v>0</v>
      </c>
      <c r="BI18" s="44">
        <f t="shared" si="16"/>
        <v>0</v>
      </c>
      <c r="BJ18" s="44">
        <f t="shared" si="17"/>
        <v>0</v>
      </c>
      <c r="BK18" s="44">
        <f t="shared" si="18"/>
        <v>0</v>
      </c>
      <c r="BL18" s="44">
        <f t="shared" si="19"/>
        <v>0</v>
      </c>
      <c r="BM18" s="44">
        <f t="shared" si="20"/>
        <v>0</v>
      </c>
      <c r="BN18" s="44">
        <f t="shared" si="21"/>
        <v>0</v>
      </c>
      <c r="BO18" s="44">
        <f t="shared" si="22"/>
        <v>0</v>
      </c>
      <c r="BP18" s="44">
        <f t="shared" si="23"/>
        <v>0</v>
      </c>
      <c r="BQ18" s="42"/>
    </row>
    <row r="19" spans="1:69" s="45" customFormat="1" ht="100.8" x14ac:dyDescent="0.3">
      <c r="A19" s="34">
        <v>11300</v>
      </c>
      <c r="B19" s="35" t="str">
        <f>+VLOOKUP(A19,'[1]TAB. REF. PA'!$A$4:$B$14,2,FALSE)</f>
        <v>Dirección de Gestión de Recursos Financieros de Salud</v>
      </c>
      <c r="C19" s="36" t="s">
        <v>160</v>
      </c>
      <c r="D19" s="35" t="s">
        <v>145</v>
      </c>
      <c r="E19" s="36" t="s">
        <v>161</v>
      </c>
      <c r="F19" s="35" t="s">
        <v>162</v>
      </c>
      <c r="G19" s="37" t="s">
        <v>123</v>
      </c>
      <c r="H19" s="46">
        <v>1</v>
      </c>
      <c r="I19" s="36" t="s">
        <v>300</v>
      </c>
      <c r="J19" s="38" t="s">
        <v>173</v>
      </c>
      <c r="K19" s="39">
        <v>80000000000</v>
      </c>
      <c r="L19" s="140">
        <v>1.8723545712025702E-3</v>
      </c>
      <c r="M19" s="41" t="s">
        <v>46</v>
      </c>
      <c r="N19" s="41" t="s">
        <v>68</v>
      </c>
      <c r="O19" s="41" t="s">
        <v>21</v>
      </c>
      <c r="P19" s="41" t="s">
        <v>36</v>
      </c>
      <c r="Q19" s="41" t="s">
        <v>213</v>
      </c>
      <c r="R19" s="42"/>
      <c r="S19" s="41" t="s">
        <v>182</v>
      </c>
      <c r="T19" s="41" t="s">
        <v>99</v>
      </c>
      <c r="U19" s="40">
        <v>1</v>
      </c>
      <c r="V19" s="35" t="str">
        <f>+$J$19</f>
        <v>Devolución de Aportes y Cotizaciones no conciliadas de vigencias anteriores</v>
      </c>
      <c r="W19" s="39">
        <v>80000000000</v>
      </c>
      <c r="X19" s="34" t="s">
        <v>116</v>
      </c>
      <c r="Y19" s="40">
        <v>0.25</v>
      </c>
      <c r="Z19" s="35" t="str">
        <f>+$J$19</f>
        <v>Devolución de Aportes y Cotizaciones no conciliadas de vigencias anteriores</v>
      </c>
      <c r="AA19" s="49">
        <v>20000000000</v>
      </c>
      <c r="AB19" s="42"/>
      <c r="AC19" s="42"/>
      <c r="AD19" s="40">
        <f t="shared" si="0"/>
        <v>0</v>
      </c>
      <c r="AE19" s="40">
        <f t="shared" si="1"/>
        <v>0</v>
      </c>
      <c r="AF19" s="40">
        <f t="shared" si="2"/>
        <v>0</v>
      </c>
      <c r="AG19" s="40">
        <f t="shared" si="3"/>
        <v>0</v>
      </c>
      <c r="AH19" s="40">
        <v>0.25</v>
      </c>
      <c r="AI19" s="35" t="str">
        <f>+$J$19</f>
        <v>Devolución de Aportes y Cotizaciones no conciliadas de vigencias anteriores</v>
      </c>
      <c r="AJ19" s="49">
        <v>20000000000</v>
      </c>
      <c r="AK19" s="42"/>
      <c r="AL19" s="42"/>
      <c r="AM19" s="40">
        <f t="shared" si="4"/>
        <v>0</v>
      </c>
      <c r="AN19" s="40">
        <f t="shared" si="5"/>
        <v>0</v>
      </c>
      <c r="AO19" s="40">
        <f t="shared" si="6"/>
        <v>0</v>
      </c>
      <c r="AP19" s="43">
        <f t="shared" si="7"/>
        <v>0</v>
      </c>
      <c r="AQ19" s="40">
        <v>0.25</v>
      </c>
      <c r="AR19" s="35" t="str">
        <f>+$J$19</f>
        <v>Devolución de Aportes y Cotizaciones no conciliadas de vigencias anteriores</v>
      </c>
      <c r="AS19" s="49">
        <v>20000000000</v>
      </c>
      <c r="AT19" s="42"/>
      <c r="AU19" s="42"/>
      <c r="AV19" s="40">
        <f t="shared" si="8"/>
        <v>0</v>
      </c>
      <c r="AW19" s="40">
        <f t="shared" si="9"/>
        <v>0</v>
      </c>
      <c r="AX19" s="40">
        <f t="shared" si="10"/>
        <v>0</v>
      </c>
      <c r="AY19" s="40">
        <f t="shared" si="11"/>
        <v>0</v>
      </c>
      <c r="AZ19" s="40">
        <v>0.25</v>
      </c>
      <c r="BA19" s="35" t="str">
        <f>+$J$19</f>
        <v>Devolución de Aportes y Cotizaciones no conciliadas de vigencias anteriores</v>
      </c>
      <c r="BB19" s="49">
        <v>20000000000</v>
      </c>
      <c r="BC19" s="42"/>
      <c r="BD19" s="42"/>
      <c r="BE19" s="40">
        <f t="shared" si="12"/>
        <v>0</v>
      </c>
      <c r="BF19" s="40">
        <f t="shared" si="13"/>
        <v>0</v>
      </c>
      <c r="BG19" s="40">
        <f t="shared" si="14"/>
        <v>0</v>
      </c>
      <c r="BH19" s="40">
        <f t="shared" si="15"/>
        <v>0</v>
      </c>
      <c r="BI19" s="44">
        <f t="shared" si="16"/>
        <v>0</v>
      </c>
      <c r="BJ19" s="44">
        <f t="shared" si="17"/>
        <v>0</v>
      </c>
      <c r="BK19" s="44">
        <f t="shared" si="18"/>
        <v>0</v>
      </c>
      <c r="BL19" s="44">
        <f t="shared" si="19"/>
        <v>0</v>
      </c>
      <c r="BM19" s="44">
        <f t="shared" si="20"/>
        <v>0</v>
      </c>
      <c r="BN19" s="44">
        <f t="shared" si="21"/>
        <v>0</v>
      </c>
      <c r="BO19" s="44">
        <f t="shared" si="22"/>
        <v>0</v>
      </c>
      <c r="BP19" s="44">
        <f t="shared" si="23"/>
        <v>0</v>
      </c>
      <c r="BQ19" s="42"/>
    </row>
    <row r="20" spans="1:69" s="45" customFormat="1" ht="100.8" x14ac:dyDescent="0.3">
      <c r="A20" s="34">
        <v>11300</v>
      </c>
      <c r="B20" s="35" t="str">
        <f>+VLOOKUP(A20,'[1]TAB. REF. PA'!$A$4:$B$14,2,FALSE)</f>
        <v>Dirección de Gestión de Recursos Financieros de Salud</v>
      </c>
      <c r="C20" s="36" t="s">
        <v>160</v>
      </c>
      <c r="D20" s="35" t="s">
        <v>145</v>
      </c>
      <c r="E20" s="36" t="s">
        <v>161</v>
      </c>
      <c r="F20" s="35" t="s">
        <v>162</v>
      </c>
      <c r="G20" s="37" t="s">
        <v>123</v>
      </c>
      <c r="H20" s="46">
        <v>1</v>
      </c>
      <c r="I20" s="36" t="s">
        <v>301</v>
      </c>
      <c r="J20" s="38" t="s">
        <v>174</v>
      </c>
      <c r="K20" s="39">
        <v>7000000000</v>
      </c>
      <c r="L20" s="140">
        <v>1.6383102498022489E-4</v>
      </c>
      <c r="M20" s="41" t="s">
        <v>46</v>
      </c>
      <c r="N20" s="41" t="s">
        <v>68</v>
      </c>
      <c r="O20" s="41" t="s">
        <v>21</v>
      </c>
      <c r="P20" s="41" t="s">
        <v>36</v>
      </c>
      <c r="Q20" s="41" t="s">
        <v>213</v>
      </c>
      <c r="R20" s="42"/>
      <c r="S20" s="41" t="s">
        <v>182</v>
      </c>
      <c r="T20" s="41" t="s">
        <v>99</v>
      </c>
      <c r="U20" s="40">
        <v>1</v>
      </c>
      <c r="V20" s="35" t="str">
        <f>+$J$20</f>
        <v>Rendimientos Financieros saldo de Aportes Patronales no compensados - Art, 12 Decreto 1363 de 2016</v>
      </c>
      <c r="W20" s="39">
        <v>7000000000</v>
      </c>
      <c r="X20" s="34" t="s">
        <v>116</v>
      </c>
      <c r="Y20" s="40">
        <v>0.25</v>
      </c>
      <c r="Z20" s="35" t="str">
        <f>+$J$20</f>
        <v>Rendimientos Financieros saldo de Aportes Patronales no compensados - Art, 12 Decreto 1363 de 2016</v>
      </c>
      <c r="AA20" s="49">
        <v>1750000000</v>
      </c>
      <c r="AB20" s="42"/>
      <c r="AC20" s="42"/>
      <c r="AD20" s="40">
        <f t="shared" si="0"/>
        <v>0</v>
      </c>
      <c r="AE20" s="40">
        <f t="shared" si="1"/>
        <v>0</v>
      </c>
      <c r="AF20" s="40">
        <f t="shared" si="2"/>
        <v>0</v>
      </c>
      <c r="AG20" s="40">
        <f t="shared" si="3"/>
        <v>0</v>
      </c>
      <c r="AH20" s="40">
        <v>0.25</v>
      </c>
      <c r="AI20" s="35" t="str">
        <f>+$J$20</f>
        <v>Rendimientos Financieros saldo de Aportes Patronales no compensados - Art, 12 Decreto 1363 de 2016</v>
      </c>
      <c r="AJ20" s="49">
        <v>1750000000</v>
      </c>
      <c r="AK20" s="42"/>
      <c r="AL20" s="42"/>
      <c r="AM20" s="40">
        <f t="shared" si="4"/>
        <v>0</v>
      </c>
      <c r="AN20" s="40">
        <f t="shared" si="5"/>
        <v>0</v>
      </c>
      <c r="AO20" s="40">
        <f t="shared" si="6"/>
        <v>0</v>
      </c>
      <c r="AP20" s="43">
        <f t="shared" si="7"/>
        <v>0</v>
      </c>
      <c r="AQ20" s="40">
        <v>0.25</v>
      </c>
      <c r="AR20" s="35" t="str">
        <f>+$J$20</f>
        <v>Rendimientos Financieros saldo de Aportes Patronales no compensados - Art, 12 Decreto 1363 de 2016</v>
      </c>
      <c r="AS20" s="49">
        <v>1750000000</v>
      </c>
      <c r="AT20" s="42"/>
      <c r="AU20" s="42"/>
      <c r="AV20" s="40">
        <f t="shared" si="8"/>
        <v>0</v>
      </c>
      <c r="AW20" s="40">
        <f t="shared" si="9"/>
        <v>0</v>
      </c>
      <c r="AX20" s="40">
        <f t="shared" si="10"/>
        <v>0</v>
      </c>
      <c r="AY20" s="40">
        <f t="shared" si="11"/>
        <v>0</v>
      </c>
      <c r="AZ20" s="40">
        <v>0.25</v>
      </c>
      <c r="BA20" s="35" t="str">
        <f>+$J$20</f>
        <v>Rendimientos Financieros saldo de Aportes Patronales no compensados - Art, 12 Decreto 1363 de 2016</v>
      </c>
      <c r="BB20" s="49">
        <v>1750000000</v>
      </c>
      <c r="BC20" s="42"/>
      <c r="BD20" s="42"/>
      <c r="BE20" s="40">
        <f t="shared" si="12"/>
        <v>0</v>
      </c>
      <c r="BF20" s="40">
        <f t="shared" si="13"/>
        <v>0</v>
      </c>
      <c r="BG20" s="40">
        <f t="shared" si="14"/>
        <v>0</v>
      </c>
      <c r="BH20" s="40">
        <f t="shared" si="15"/>
        <v>0</v>
      </c>
      <c r="BI20" s="44">
        <f t="shared" si="16"/>
        <v>0</v>
      </c>
      <c r="BJ20" s="44">
        <f t="shared" si="17"/>
        <v>0</v>
      </c>
      <c r="BK20" s="44">
        <f t="shared" si="18"/>
        <v>0</v>
      </c>
      <c r="BL20" s="44">
        <f t="shared" si="19"/>
        <v>0</v>
      </c>
      <c r="BM20" s="44">
        <f t="shared" si="20"/>
        <v>0</v>
      </c>
      <c r="BN20" s="44">
        <f t="shared" si="21"/>
        <v>0</v>
      </c>
      <c r="BO20" s="44">
        <f t="shared" si="22"/>
        <v>0</v>
      </c>
      <c r="BP20" s="44">
        <f t="shared" si="23"/>
        <v>0</v>
      </c>
      <c r="BQ20" s="42"/>
    </row>
    <row r="21" spans="1:69" s="45" customFormat="1" ht="100.8" x14ac:dyDescent="0.3">
      <c r="A21" s="34">
        <v>11300</v>
      </c>
      <c r="B21" s="35" t="str">
        <f>+VLOOKUP(A21,'[1]TAB. REF. PA'!$A$4:$B$14,2,FALSE)</f>
        <v>Dirección de Gestión de Recursos Financieros de Salud</v>
      </c>
      <c r="C21" s="36" t="s">
        <v>160</v>
      </c>
      <c r="D21" s="35" t="s">
        <v>145</v>
      </c>
      <c r="E21" s="36" t="s">
        <v>161</v>
      </c>
      <c r="F21" s="35" t="s">
        <v>162</v>
      </c>
      <c r="G21" s="37" t="s">
        <v>123</v>
      </c>
      <c r="H21" s="46">
        <v>1</v>
      </c>
      <c r="I21" s="36" t="s">
        <v>302</v>
      </c>
      <c r="J21" s="38" t="s">
        <v>573</v>
      </c>
      <c r="K21" s="39">
        <v>483767006000</v>
      </c>
      <c r="L21" s="140">
        <v>1.1322292063513515E-2</v>
      </c>
      <c r="M21" s="41" t="s">
        <v>46</v>
      </c>
      <c r="N21" s="41" t="s">
        <v>68</v>
      </c>
      <c r="O21" s="41" t="s">
        <v>21</v>
      </c>
      <c r="P21" s="41" t="s">
        <v>36</v>
      </c>
      <c r="Q21" s="41" t="s">
        <v>213</v>
      </c>
      <c r="R21" s="42"/>
      <c r="S21" s="41" t="s">
        <v>182</v>
      </c>
      <c r="T21" s="41" t="s">
        <v>99</v>
      </c>
      <c r="U21" s="40">
        <v>1</v>
      </c>
      <c r="V21" s="35" t="str">
        <f>+J21</f>
        <v>Per capita Programas de Promoción y Prevención</v>
      </c>
      <c r="W21" s="39">
        <v>483767006000</v>
      </c>
      <c r="X21" s="34" t="s">
        <v>116</v>
      </c>
      <c r="Y21" s="40">
        <v>0.25</v>
      </c>
      <c r="Z21" s="35" t="str">
        <f>+N21</f>
        <v>3.1. Gestión presupuestal y eficiencia del gasto público</v>
      </c>
      <c r="AA21" s="49">
        <v>120941751500</v>
      </c>
      <c r="AB21" s="42"/>
      <c r="AC21" s="42"/>
      <c r="AD21" s="40">
        <f t="shared" si="0"/>
        <v>0</v>
      </c>
      <c r="AE21" s="40">
        <f t="shared" si="1"/>
        <v>0</v>
      </c>
      <c r="AF21" s="40">
        <f t="shared" si="2"/>
        <v>0</v>
      </c>
      <c r="AG21" s="40">
        <f t="shared" si="3"/>
        <v>0</v>
      </c>
      <c r="AH21" s="40">
        <v>0.25</v>
      </c>
      <c r="AI21" s="35">
        <f>+W21</f>
        <v>483767006000</v>
      </c>
      <c r="AJ21" s="49">
        <v>120941751500</v>
      </c>
      <c r="AK21" s="42"/>
      <c r="AL21" s="42"/>
      <c r="AM21" s="40">
        <f t="shared" si="4"/>
        <v>0</v>
      </c>
      <c r="AN21" s="40">
        <f t="shared" si="5"/>
        <v>0</v>
      </c>
      <c r="AO21" s="40">
        <f t="shared" si="6"/>
        <v>0</v>
      </c>
      <c r="AP21" s="43">
        <f t="shared" si="7"/>
        <v>0</v>
      </c>
      <c r="AQ21" s="40">
        <v>0.25</v>
      </c>
      <c r="AR21" s="35">
        <f>+AF21</f>
        <v>0</v>
      </c>
      <c r="AS21" s="49">
        <v>120941751500</v>
      </c>
      <c r="AT21" s="42"/>
      <c r="AU21" s="42"/>
      <c r="AV21" s="40">
        <f t="shared" si="8"/>
        <v>0</v>
      </c>
      <c r="AW21" s="40">
        <f t="shared" si="9"/>
        <v>0</v>
      </c>
      <c r="AX21" s="40">
        <f t="shared" si="10"/>
        <v>0</v>
      </c>
      <c r="AY21" s="40">
        <f t="shared" si="11"/>
        <v>0</v>
      </c>
      <c r="AZ21" s="40">
        <v>0.25</v>
      </c>
      <c r="BA21" s="35">
        <f>+AO21</f>
        <v>0</v>
      </c>
      <c r="BB21" s="49">
        <v>120941751500</v>
      </c>
      <c r="BC21" s="42"/>
      <c r="BD21" s="42"/>
      <c r="BE21" s="40">
        <f t="shared" si="12"/>
        <v>0</v>
      </c>
      <c r="BF21" s="40">
        <f t="shared" si="13"/>
        <v>0</v>
      </c>
      <c r="BG21" s="40">
        <f t="shared" si="14"/>
        <v>0</v>
      </c>
      <c r="BH21" s="40">
        <f t="shared" si="15"/>
        <v>0</v>
      </c>
      <c r="BI21" s="44">
        <f t="shared" si="16"/>
        <v>0</v>
      </c>
      <c r="BJ21" s="44">
        <f t="shared" si="17"/>
        <v>0</v>
      </c>
      <c r="BK21" s="44">
        <f t="shared" si="18"/>
        <v>0</v>
      </c>
      <c r="BL21" s="44">
        <f t="shared" si="19"/>
        <v>0</v>
      </c>
      <c r="BM21" s="44">
        <f t="shared" si="20"/>
        <v>0</v>
      </c>
      <c r="BN21" s="44">
        <f t="shared" si="21"/>
        <v>0</v>
      </c>
      <c r="BO21" s="44">
        <f t="shared" si="22"/>
        <v>0</v>
      </c>
      <c r="BP21" s="44">
        <f t="shared" si="23"/>
        <v>0</v>
      </c>
      <c r="BQ21" s="42"/>
    </row>
    <row r="22" spans="1:69" s="45" customFormat="1" ht="100.8" x14ac:dyDescent="0.3">
      <c r="A22" s="34">
        <v>11300</v>
      </c>
      <c r="B22" s="35" t="str">
        <f>+VLOOKUP(A22,'[1]TAB. REF. PA'!$A$4:$B$14,2,FALSE)</f>
        <v>Dirección de Gestión de Recursos Financieros de Salud</v>
      </c>
      <c r="C22" s="36" t="s">
        <v>160</v>
      </c>
      <c r="D22" s="35" t="s">
        <v>145</v>
      </c>
      <c r="E22" s="36" t="s">
        <v>161</v>
      </c>
      <c r="F22" s="35" t="s">
        <v>162</v>
      </c>
      <c r="G22" s="37" t="s">
        <v>123</v>
      </c>
      <c r="H22" s="46">
        <v>1</v>
      </c>
      <c r="I22" s="36" t="s">
        <v>303</v>
      </c>
      <c r="J22" s="38" t="s">
        <v>168</v>
      </c>
      <c r="K22" s="39">
        <v>799680177000</v>
      </c>
      <c r="L22" s="140">
        <v>1.8716060436325382E-2</v>
      </c>
      <c r="M22" s="41" t="s">
        <v>46</v>
      </c>
      <c r="N22" s="41" t="s">
        <v>68</v>
      </c>
      <c r="O22" s="41" t="s">
        <v>21</v>
      </c>
      <c r="P22" s="41" t="s">
        <v>36</v>
      </c>
      <c r="Q22" s="41" t="s">
        <v>213</v>
      </c>
      <c r="R22" s="42"/>
      <c r="S22" s="41" t="s">
        <v>182</v>
      </c>
      <c r="T22" s="41" t="s">
        <v>99</v>
      </c>
      <c r="U22" s="40">
        <v>1</v>
      </c>
      <c r="V22" s="35" t="str">
        <f>+$J$22</f>
        <v>Incapacidades</v>
      </c>
      <c r="W22" s="39">
        <v>799680177000</v>
      </c>
      <c r="X22" s="34" t="s">
        <v>116</v>
      </c>
      <c r="Y22" s="40">
        <v>0.25</v>
      </c>
      <c r="Z22" s="35" t="str">
        <f>+$J$22</f>
        <v>Incapacidades</v>
      </c>
      <c r="AA22" s="49">
        <v>199920044250</v>
      </c>
      <c r="AB22" s="42"/>
      <c r="AC22" s="42"/>
      <c r="AD22" s="40">
        <f t="shared" si="0"/>
        <v>0</v>
      </c>
      <c r="AE22" s="40">
        <f t="shared" si="1"/>
        <v>0</v>
      </c>
      <c r="AF22" s="40">
        <f t="shared" si="2"/>
        <v>0</v>
      </c>
      <c r="AG22" s="40">
        <f t="shared" si="3"/>
        <v>0</v>
      </c>
      <c r="AH22" s="40">
        <v>0.25</v>
      </c>
      <c r="AI22" s="35" t="str">
        <f>+$J$22</f>
        <v>Incapacidades</v>
      </c>
      <c r="AJ22" s="49">
        <v>199920044250</v>
      </c>
      <c r="AK22" s="42"/>
      <c r="AL22" s="42"/>
      <c r="AM22" s="40">
        <f t="shared" si="4"/>
        <v>0</v>
      </c>
      <c r="AN22" s="40">
        <f t="shared" si="5"/>
        <v>0</v>
      </c>
      <c r="AO22" s="40">
        <f t="shared" si="6"/>
        <v>0</v>
      </c>
      <c r="AP22" s="43">
        <f t="shared" si="7"/>
        <v>0</v>
      </c>
      <c r="AQ22" s="40">
        <v>0.25</v>
      </c>
      <c r="AR22" s="35" t="str">
        <f>+$J$22</f>
        <v>Incapacidades</v>
      </c>
      <c r="AS22" s="49">
        <v>199920044250</v>
      </c>
      <c r="AT22" s="42"/>
      <c r="AU22" s="42"/>
      <c r="AV22" s="40">
        <f t="shared" si="8"/>
        <v>0</v>
      </c>
      <c r="AW22" s="40">
        <f t="shared" si="9"/>
        <v>0</v>
      </c>
      <c r="AX22" s="40">
        <f t="shared" si="10"/>
        <v>0</v>
      </c>
      <c r="AY22" s="40">
        <f t="shared" si="11"/>
        <v>0</v>
      </c>
      <c r="AZ22" s="40">
        <v>0.25</v>
      </c>
      <c r="BA22" s="35" t="str">
        <f>+$J$22</f>
        <v>Incapacidades</v>
      </c>
      <c r="BB22" s="49">
        <v>199920044250</v>
      </c>
      <c r="BC22" s="42"/>
      <c r="BD22" s="42"/>
      <c r="BE22" s="40">
        <f t="shared" si="12"/>
        <v>0</v>
      </c>
      <c r="BF22" s="40">
        <f t="shared" si="13"/>
        <v>0</v>
      </c>
      <c r="BG22" s="40">
        <f t="shared" si="14"/>
        <v>0</v>
      </c>
      <c r="BH22" s="40">
        <f t="shared" si="15"/>
        <v>0</v>
      </c>
      <c r="BI22" s="44">
        <f t="shared" si="16"/>
        <v>0</v>
      </c>
      <c r="BJ22" s="44">
        <f t="shared" si="17"/>
        <v>0</v>
      </c>
      <c r="BK22" s="44">
        <f t="shared" si="18"/>
        <v>0</v>
      </c>
      <c r="BL22" s="44">
        <f t="shared" si="19"/>
        <v>0</v>
      </c>
      <c r="BM22" s="44">
        <f t="shared" si="20"/>
        <v>0</v>
      </c>
      <c r="BN22" s="44">
        <f t="shared" si="21"/>
        <v>0</v>
      </c>
      <c r="BO22" s="44">
        <f t="shared" si="22"/>
        <v>0</v>
      </c>
      <c r="BP22" s="44">
        <f t="shared" si="23"/>
        <v>0</v>
      </c>
      <c r="BQ22" s="42"/>
    </row>
    <row r="23" spans="1:69" s="45" customFormat="1" ht="100.8" x14ac:dyDescent="0.3">
      <c r="A23" s="34">
        <v>11300</v>
      </c>
      <c r="B23" s="35" t="str">
        <f>+VLOOKUP(A23,'[1]TAB. REF. PA'!$A$4:$B$14,2,FALSE)</f>
        <v>Dirección de Gestión de Recursos Financieros de Salud</v>
      </c>
      <c r="C23" s="36" t="s">
        <v>160</v>
      </c>
      <c r="D23" s="35" t="s">
        <v>145</v>
      </c>
      <c r="E23" s="36" t="s">
        <v>161</v>
      </c>
      <c r="F23" s="35" t="s">
        <v>162</v>
      </c>
      <c r="G23" s="37" t="s">
        <v>123</v>
      </c>
      <c r="H23" s="46">
        <v>1</v>
      </c>
      <c r="I23" s="36" t="s">
        <v>304</v>
      </c>
      <c r="J23" s="38" t="s">
        <v>169</v>
      </c>
      <c r="K23" s="39">
        <v>720776535000</v>
      </c>
      <c r="L23" s="140">
        <v>1.6869365501534991E-2</v>
      </c>
      <c r="M23" s="41" t="s">
        <v>46</v>
      </c>
      <c r="N23" s="41" t="s">
        <v>68</v>
      </c>
      <c r="O23" s="41" t="s">
        <v>21</v>
      </c>
      <c r="P23" s="41" t="s">
        <v>36</v>
      </c>
      <c r="Q23" s="41" t="s">
        <v>213</v>
      </c>
      <c r="R23" s="42"/>
      <c r="S23" s="41" t="s">
        <v>182</v>
      </c>
      <c r="T23" s="41" t="s">
        <v>99</v>
      </c>
      <c r="U23" s="40">
        <v>1</v>
      </c>
      <c r="V23" s="35" t="str">
        <f>+$J$23</f>
        <v>Licencias de Maternidad y Paternidad</v>
      </c>
      <c r="W23" s="39">
        <v>720776535000</v>
      </c>
      <c r="X23" s="34" t="s">
        <v>116</v>
      </c>
      <c r="Y23" s="40">
        <v>0.25</v>
      </c>
      <c r="Z23" s="35" t="str">
        <f>+$J$23</f>
        <v>Licencias de Maternidad y Paternidad</v>
      </c>
      <c r="AA23" s="49">
        <v>180194133750</v>
      </c>
      <c r="AB23" s="42"/>
      <c r="AC23" s="42"/>
      <c r="AD23" s="40">
        <f t="shared" si="0"/>
        <v>0</v>
      </c>
      <c r="AE23" s="40">
        <f t="shared" si="1"/>
        <v>0</v>
      </c>
      <c r="AF23" s="40">
        <f t="shared" si="2"/>
        <v>0</v>
      </c>
      <c r="AG23" s="40">
        <f t="shared" si="3"/>
        <v>0</v>
      </c>
      <c r="AH23" s="40">
        <v>0.25</v>
      </c>
      <c r="AI23" s="35" t="str">
        <f>+$J$23</f>
        <v>Licencias de Maternidad y Paternidad</v>
      </c>
      <c r="AJ23" s="49">
        <v>180194133750</v>
      </c>
      <c r="AK23" s="42"/>
      <c r="AL23" s="42"/>
      <c r="AM23" s="40">
        <f t="shared" si="4"/>
        <v>0</v>
      </c>
      <c r="AN23" s="40">
        <f t="shared" si="5"/>
        <v>0</v>
      </c>
      <c r="AO23" s="40">
        <f t="shared" si="6"/>
        <v>0</v>
      </c>
      <c r="AP23" s="43">
        <f t="shared" si="7"/>
        <v>0</v>
      </c>
      <c r="AQ23" s="40">
        <v>0.25</v>
      </c>
      <c r="AR23" s="35" t="str">
        <f>+$J$23</f>
        <v>Licencias de Maternidad y Paternidad</v>
      </c>
      <c r="AS23" s="49">
        <v>180194133750</v>
      </c>
      <c r="AT23" s="42"/>
      <c r="AU23" s="42"/>
      <c r="AV23" s="40">
        <f t="shared" si="8"/>
        <v>0</v>
      </c>
      <c r="AW23" s="40">
        <f t="shared" si="9"/>
        <v>0</v>
      </c>
      <c r="AX23" s="40">
        <f t="shared" si="10"/>
        <v>0</v>
      </c>
      <c r="AY23" s="40">
        <f t="shared" si="11"/>
        <v>0</v>
      </c>
      <c r="AZ23" s="40">
        <v>0.25</v>
      </c>
      <c r="BA23" s="35" t="str">
        <f>+$J$23</f>
        <v>Licencias de Maternidad y Paternidad</v>
      </c>
      <c r="BB23" s="49">
        <v>180194133750</v>
      </c>
      <c r="BC23" s="42"/>
      <c r="BD23" s="42"/>
      <c r="BE23" s="40">
        <f t="shared" si="12"/>
        <v>0</v>
      </c>
      <c r="BF23" s="40">
        <f t="shared" si="13"/>
        <v>0</v>
      </c>
      <c r="BG23" s="40">
        <f t="shared" si="14"/>
        <v>0</v>
      </c>
      <c r="BH23" s="40">
        <f t="shared" si="15"/>
        <v>0</v>
      </c>
      <c r="BI23" s="44">
        <f t="shared" si="16"/>
        <v>0</v>
      </c>
      <c r="BJ23" s="44">
        <f t="shared" si="17"/>
        <v>0</v>
      </c>
      <c r="BK23" s="44">
        <f t="shared" si="18"/>
        <v>0</v>
      </c>
      <c r="BL23" s="44">
        <f t="shared" si="19"/>
        <v>0</v>
      </c>
      <c r="BM23" s="44">
        <f t="shared" si="20"/>
        <v>0</v>
      </c>
      <c r="BN23" s="44">
        <f t="shared" si="21"/>
        <v>0</v>
      </c>
      <c r="BO23" s="44">
        <f t="shared" si="22"/>
        <v>0</v>
      </c>
      <c r="BP23" s="44">
        <f t="shared" si="23"/>
        <v>0</v>
      </c>
      <c r="BQ23" s="42"/>
    </row>
    <row r="24" spans="1:69" s="45" customFormat="1" ht="100.8" x14ac:dyDescent="0.3">
      <c r="A24" s="34">
        <v>11300</v>
      </c>
      <c r="B24" s="35" t="str">
        <f>+VLOOKUP(A24,'[1]TAB. REF. PA'!$A$4:$B$14,2,FALSE)</f>
        <v>Dirección de Gestión de Recursos Financieros de Salud</v>
      </c>
      <c r="C24" s="36" t="s">
        <v>160</v>
      </c>
      <c r="D24" s="35" t="s">
        <v>145</v>
      </c>
      <c r="E24" s="36" t="s">
        <v>161</v>
      </c>
      <c r="F24" s="35" t="s">
        <v>162</v>
      </c>
      <c r="G24" s="37" t="s">
        <v>123</v>
      </c>
      <c r="H24" s="46">
        <v>1</v>
      </c>
      <c r="I24" s="36" t="s">
        <v>305</v>
      </c>
      <c r="J24" s="38" t="s">
        <v>561</v>
      </c>
      <c r="K24" s="39">
        <v>1500000000</v>
      </c>
      <c r="L24" s="140">
        <v>3.5106648210048191E-5</v>
      </c>
      <c r="M24" s="41" t="s">
        <v>46</v>
      </c>
      <c r="N24" s="41" t="s">
        <v>68</v>
      </c>
      <c r="O24" s="41" t="s">
        <v>21</v>
      </c>
      <c r="P24" s="41" t="s">
        <v>36</v>
      </c>
      <c r="Q24" s="41" t="s">
        <v>213</v>
      </c>
      <c r="R24" s="42"/>
      <c r="S24" s="41" t="s">
        <v>182</v>
      </c>
      <c r="T24" s="41" t="s">
        <v>99</v>
      </c>
      <c r="U24" s="40">
        <v>1</v>
      </c>
      <c r="V24" s="35" t="str">
        <f>+$J$24</f>
        <v>Prestaciones Económicas Regímenes Especiales de Excepción</v>
      </c>
      <c r="W24" s="39">
        <v>1500000000</v>
      </c>
      <c r="X24" s="34" t="s">
        <v>116</v>
      </c>
      <c r="Y24" s="40">
        <v>0.25</v>
      </c>
      <c r="Z24" s="35" t="str">
        <f>+$J$24</f>
        <v>Prestaciones Económicas Regímenes Especiales de Excepción</v>
      </c>
      <c r="AA24" s="49">
        <v>375000000</v>
      </c>
      <c r="AB24" s="42"/>
      <c r="AC24" s="42"/>
      <c r="AD24" s="40">
        <f>+(AB24/Y24)</f>
        <v>0</v>
      </c>
      <c r="AE24" s="40">
        <f>+(AC24/AA24)</f>
        <v>0</v>
      </c>
      <c r="AF24" s="40">
        <f>+(AB24/U24)</f>
        <v>0</v>
      </c>
      <c r="AG24" s="40">
        <f>+(AC24/W24)</f>
        <v>0</v>
      </c>
      <c r="AH24" s="40">
        <v>0.25</v>
      </c>
      <c r="AI24" s="35" t="str">
        <f>+$J$24</f>
        <v>Prestaciones Económicas Regímenes Especiales de Excepción</v>
      </c>
      <c r="AJ24" s="49">
        <v>375000000</v>
      </c>
      <c r="AK24" s="42"/>
      <c r="AL24" s="42"/>
      <c r="AM24" s="40">
        <f>+(AK24/AH24)</f>
        <v>0</v>
      </c>
      <c r="AN24" s="40">
        <f>+(AL24/AJ24)</f>
        <v>0</v>
      </c>
      <c r="AO24" s="40">
        <f>+(AK24+AB24)/U24</f>
        <v>0</v>
      </c>
      <c r="AP24" s="43">
        <f>+(AL24+AC24)/W24</f>
        <v>0</v>
      </c>
      <c r="AQ24" s="40">
        <v>0.25</v>
      </c>
      <c r="AR24" s="35" t="str">
        <f>+$J$24</f>
        <v>Prestaciones Económicas Regímenes Especiales de Excepción</v>
      </c>
      <c r="AS24" s="49">
        <v>375000000</v>
      </c>
      <c r="AT24" s="42"/>
      <c r="AU24" s="42"/>
      <c r="AV24" s="40">
        <f>+(AT24/AQ24)</f>
        <v>0</v>
      </c>
      <c r="AW24" s="40">
        <f>+(AU24/AS24)</f>
        <v>0</v>
      </c>
      <c r="AX24" s="40">
        <f>+(AK24+AB24+AT24)/U24</f>
        <v>0</v>
      </c>
      <c r="AY24" s="40">
        <f>+(AL24+AC24+AU24)/W24</f>
        <v>0</v>
      </c>
      <c r="AZ24" s="40">
        <v>0.25</v>
      </c>
      <c r="BA24" s="35" t="str">
        <f>+$J$24</f>
        <v>Prestaciones Económicas Regímenes Especiales de Excepción</v>
      </c>
      <c r="BB24" s="49">
        <v>375000000</v>
      </c>
      <c r="BC24" s="42"/>
      <c r="BD24" s="42"/>
      <c r="BE24" s="40">
        <f>+(BC24/AZ24)</f>
        <v>0</v>
      </c>
      <c r="BF24" s="40">
        <f>+(BD24/BB24)</f>
        <v>0</v>
      </c>
      <c r="BG24" s="40">
        <f>+(AK24+AB24+AT24+BC24)/U24</f>
        <v>0</v>
      </c>
      <c r="BH24" s="40">
        <f>+(AL24+AC24+AU24+BD24)/W24</f>
        <v>0</v>
      </c>
      <c r="BI24" s="44">
        <f>IF(AND(Y24=0,AB24=0),"No Prog ni Ejec",IF(Y24=0,CONCATENATE("No Prog, Ejec=  ",AB24),AB24/Y24))</f>
        <v>0</v>
      </c>
      <c r="BJ24" s="44">
        <f>IF(AND(AA24=0,AC24=0),"No Prog ni Ejec",IF(AA24=0,CONCATENATE("No Prog, Ejec=  ",AC24),AC24/AA24))</f>
        <v>0</v>
      </c>
      <c r="BK24" s="44">
        <f>IF(AND(AH24=0,AK24=0),"No Prog ni Ejec",IF(AH24=0,CONCATENATE("No Prog, Ejec=  ",AK24),AK24/AH24))</f>
        <v>0</v>
      </c>
      <c r="BL24" s="44">
        <f>IF(AND(AJ24=0,AL24=0),"No Prog ni Ejec",IF(AJ24=0,CONCATENATE("No Prog, Ejec=  ",AL24),AL24/AJ24))</f>
        <v>0</v>
      </c>
      <c r="BM24" s="44">
        <f>IF(AND(AQ24=0,AT24=0),"No Prog ni Ejec",IF(AQ24=0,CONCATENATE("No Prog, Ejec=  ",AT24),AT24/AQ24))</f>
        <v>0</v>
      </c>
      <c r="BN24" s="44">
        <f>IF(AND(AS24=0,AU24=0),"No Prog ni Ejec",IF(AS24=0,CONCATENATE("No Prog, Ejec=  ",AU24),AU24/AS24))</f>
        <v>0</v>
      </c>
      <c r="BO24" s="44">
        <f>IF(AND(AZ24=0,BC24=0),"No Prog ni Ejec",IF(AZ24=0,CONCATENATE("No Prog, Ejec=  ",BC24),BC24/AZ24))</f>
        <v>0</v>
      </c>
      <c r="BP24" s="44">
        <f>IF(AND(BB24=0,BD24=0),"No Prog ni Ejec",IF(BB24=0,CONCATENATE("No Prog, Ejec=  ",BD24),BD24/BB24))</f>
        <v>0</v>
      </c>
      <c r="BQ24" s="42"/>
    </row>
    <row r="25" spans="1:69" s="45" customFormat="1" ht="100.8" x14ac:dyDescent="0.3">
      <c r="A25" s="34">
        <v>11300</v>
      </c>
      <c r="B25" s="35" t="str">
        <f>+VLOOKUP(A25,'[1]TAB. REF. PA'!$A$4:$B$14,2,FALSE)</f>
        <v>Dirección de Gestión de Recursos Financieros de Salud</v>
      </c>
      <c r="C25" s="36" t="s">
        <v>160</v>
      </c>
      <c r="D25" s="35" t="s">
        <v>145</v>
      </c>
      <c r="E25" s="36" t="s">
        <v>161</v>
      </c>
      <c r="F25" s="35" t="s">
        <v>162</v>
      </c>
      <c r="G25" s="37" t="s">
        <v>123</v>
      </c>
      <c r="H25" s="46">
        <v>1</v>
      </c>
      <c r="I25" s="36" t="s">
        <v>306</v>
      </c>
      <c r="J25" s="38" t="s">
        <v>170</v>
      </c>
      <c r="K25" s="39">
        <v>18712351563000</v>
      </c>
      <c r="L25" s="140">
        <v>0.43795196233665762</v>
      </c>
      <c r="M25" s="41" t="s">
        <v>46</v>
      </c>
      <c r="N25" s="41" t="s">
        <v>68</v>
      </c>
      <c r="O25" s="41" t="s">
        <v>21</v>
      </c>
      <c r="P25" s="41" t="s">
        <v>36</v>
      </c>
      <c r="Q25" s="41" t="s">
        <v>213</v>
      </c>
      <c r="R25" s="42"/>
      <c r="S25" s="41" t="s">
        <v>182</v>
      </c>
      <c r="T25" s="41" t="s">
        <v>99</v>
      </c>
      <c r="U25" s="40">
        <v>1</v>
      </c>
      <c r="V25" s="35" t="str">
        <f>+$J$25</f>
        <v>Financiación UPC Régimen Subsidiado CSF</v>
      </c>
      <c r="W25" s="39">
        <v>18712351563000</v>
      </c>
      <c r="X25" s="34" t="s">
        <v>116</v>
      </c>
      <c r="Y25" s="40">
        <v>0.25</v>
      </c>
      <c r="Z25" s="35" t="str">
        <f>+$J$25</f>
        <v>Financiación UPC Régimen Subsidiado CSF</v>
      </c>
      <c r="AA25" s="49">
        <v>4678087890750</v>
      </c>
      <c r="AB25" s="42"/>
      <c r="AC25" s="42"/>
      <c r="AD25" s="40">
        <f t="shared" si="0"/>
        <v>0</v>
      </c>
      <c r="AE25" s="40">
        <f t="shared" si="1"/>
        <v>0</v>
      </c>
      <c r="AF25" s="40">
        <f t="shared" si="2"/>
        <v>0</v>
      </c>
      <c r="AG25" s="40">
        <f t="shared" si="3"/>
        <v>0</v>
      </c>
      <c r="AH25" s="40">
        <v>0.25</v>
      </c>
      <c r="AI25" s="35" t="str">
        <f>+$J$25</f>
        <v>Financiación UPC Régimen Subsidiado CSF</v>
      </c>
      <c r="AJ25" s="49">
        <v>4678087890750</v>
      </c>
      <c r="AK25" s="42"/>
      <c r="AL25" s="42"/>
      <c r="AM25" s="40">
        <f t="shared" si="4"/>
        <v>0</v>
      </c>
      <c r="AN25" s="40">
        <f t="shared" si="5"/>
        <v>0</v>
      </c>
      <c r="AO25" s="40">
        <f t="shared" si="6"/>
        <v>0</v>
      </c>
      <c r="AP25" s="43">
        <f t="shared" si="7"/>
        <v>0</v>
      </c>
      <c r="AQ25" s="40">
        <v>0.25</v>
      </c>
      <c r="AR25" s="35" t="str">
        <f>+$J$25</f>
        <v>Financiación UPC Régimen Subsidiado CSF</v>
      </c>
      <c r="AS25" s="49">
        <v>4678087890750</v>
      </c>
      <c r="AT25" s="42"/>
      <c r="AU25" s="42"/>
      <c r="AV25" s="40">
        <f t="shared" si="8"/>
        <v>0</v>
      </c>
      <c r="AW25" s="40">
        <f t="shared" si="9"/>
        <v>0</v>
      </c>
      <c r="AX25" s="40">
        <f t="shared" si="10"/>
        <v>0</v>
      </c>
      <c r="AY25" s="40">
        <f t="shared" si="11"/>
        <v>0</v>
      </c>
      <c r="AZ25" s="40">
        <v>0.25</v>
      </c>
      <c r="BA25" s="35" t="str">
        <f>+$J$25</f>
        <v>Financiación UPC Régimen Subsidiado CSF</v>
      </c>
      <c r="BB25" s="49">
        <v>4678087890750</v>
      </c>
      <c r="BC25" s="42"/>
      <c r="BD25" s="42"/>
      <c r="BE25" s="40">
        <f t="shared" si="12"/>
        <v>0</v>
      </c>
      <c r="BF25" s="40">
        <f t="shared" si="13"/>
        <v>0</v>
      </c>
      <c r="BG25" s="40">
        <f t="shared" si="14"/>
        <v>0</v>
      </c>
      <c r="BH25" s="40">
        <f t="shared" si="15"/>
        <v>0</v>
      </c>
      <c r="BI25" s="44">
        <f t="shared" si="16"/>
        <v>0</v>
      </c>
      <c r="BJ25" s="44">
        <f t="shared" si="17"/>
        <v>0</v>
      </c>
      <c r="BK25" s="44">
        <f t="shared" si="18"/>
        <v>0</v>
      </c>
      <c r="BL25" s="44">
        <f t="shared" si="19"/>
        <v>0</v>
      </c>
      <c r="BM25" s="44">
        <f t="shared" si="20"/>
        <v>0</v>
      </c>
      <c r="BN25" s="44">
        <f t="shared" si="21"/>
        <v>0</v>
      </c>
      <c r="BO25" s="44">
        <f t="shared" si="22"/>
        <v>0</v>
      </c>
      <c r="BP25" s="44">
        <f t="shared" si="23"/>
        <v>0</v>
      </c>
      <c r="BQ25" s="42"/>
    </row>
    <row r="26" spans="1:69" s="45" customFormat="1" ht="100.8" x14ac:dyDescent="0.3">
      <c r="A26" s="34">
        <v>11300</v>
      </c>
      <c r="B26" s="35" t="str">
        <f>+VLOOKUP(A26,'[1]TAB. REF. PA'!$A$4:$B$14,2,FALSE)</f>
        <v>Dirección de Gestión de Recursos Financieros de Salud</v>
      </c>
      <c r="C26" s="36" t="s">
        <v>160</v>
      </c>
      <c r="D26" s="35" t="s">
        <v>145</v>
      </c>
      <c r="E26" s="36" t="s">
        <v>161</v>
      </c>
      <c r="F26" s="35" t="s">
        <v>162</v>
      </c>
      <c r="G26" s="37" t="s">
        <v>123</v>
      </c>
      <c r="H26" s="46">
        <v>1</v>
      </c>
      <c r="I26" s="36" t="s">
        <v>307</v>
      </c>
      <c r="J26" s="38" t="s">
        <v>171</v>
      </c>
      <c r="K26" s="39">
        <v>26475329000</v>
      </c>
      <c r="L26" s="140">
        <v>6.1964004096552467E-4</v>
      </c>
      <c r="M26" s="41" t="s">
        <v>46</v>
      </c>
      <c r="N26" s="41" t="s">
        <v>68</v>
      </c>
      <c r="O26" s="41" t="s">
        <v>21</v>
      </c>
      <c r="P26" s="41" t="s">
        <v>36</v>
      </c>
      <c r="Q26" s="41" t="s">
        <v>213</v>
      </c>
      <c r="R26" s="42"/>
      <c r="S26" s="41" t="s">
        <v>182</v>
      </c>
      <c r="T26" s="41" t="s">
        <v>99</v>
      </c>
      <c r="U26" s="40">
        <v>1</v>
      </c>
      <c r="V26" s="35" t="str">
        <f>+$J$26</f>
        <v>Financiación UPC Régimen Subsidiado - CCF - SSF</v>
      </c>
      <c r="W26" s="39">
        <v>26475329000</v>
      </c>
      <c r="X26" s="34" t="s">
        <v>116</v>
      </c>
      <c r="Y26" s="40">
        <v>0.25</v>
      </c>
      <c r="Z26" s="35" t="str">
        <f>+$J$26</f>
        <v>Financiación UPC Régimen Subsidiado - CCF - SSF</v>
      </c>
      <c r="AA26" s="49">
        <v>6618832250</v>
      </c>
      <c r="AB26" s="42"/>
      <c r="AC26" s="42"/>
      <c r="AD26" s="40">
        <f t="shared" si="0"/>
        <v>0</v>
      </c>
      <c r="AE26" s="40">
        <f t="shared" si="1"/>
        <v>0</v>
      </c>
      <c r="AF26" s="40">
        <f t="shared" si="2"/>
        <v>0</v>
      </c>
      <c r="AG26" s="40">
        <f t="shared" si="3"/>
        <v>0</v>
      </c>
      <c r="AH26" s="40">
        <v>0.25</v>
      </c>
      <c r="AI26" s="35" t="str">
        <f>+$J$26</f>
        <v>Financiación UPC Régimen Subsidiado - CCF - SSF</v>
      </c>
      <c r="AJ26" s="49">
        <v>6618832250</v>
      </c>
      <c r="AK26" s="42"/>
      <c r="AL26" s="42"/>
      <c r="AM26" s="40">
        <f t="shared" si="4"/>
        <v>0</v>
      </c>
      <c r="AN26" s="40">
        <f t="shared" si="5"/>
        <v>0</v>
      </c>
      <c r="AO26" s="40">
        <f t="shared" si="6"/>
        <v>0</v>
      </c>
      <c r="AP26" s="43">
        <f t="shared" si="7"/>
        <v>0</v>
      </c>
      <c r="AQ26" s="40">
        <v>0.25</v>
      </c>
      <c r="AR26" s="35" t="str">
        <f>+$J$26</f>
        <v>Financiación UPC Régimen Subsidiado - CCF - SSF</v>
      </c>
      <c r="AS26" s="49">
        <v>6618832250</v>
      </c>
      <c r="AT26" s="42"/>
      <c r="AU26" s="42"/>
      <c r="AV26" s="40">
        <f t="shared" si="8"/>
        <v>0</v>
      </c>
      <c r="AW26" s="40">
        <f t="shared" si="9"/>
        <v>0</v>
      </c>
      <c r="AX26" s="40">
        <f t="shared" si="10"/>
        <v>0</v>
      </c>
      <c r="AY26" s="40">
        <f t="shared" si="11"/>
        <v>0</v>
      </c>
      <c r="AZ26" s="40">
        <v>0.25</v>
      </c>
      <c r="BA26" s="35" t="str">
        <f>+$J$26</f>
        <v>Financiación UPC Régimen Subsidiado - CCF - SSF</v>
      </c>
      <c r="BB26" s="49">
        <v>6618832250</v>
      </c>
      <c r="BC26" s="42"/>
      <c r="BD26" s="42"/>
      <c r="BE26" s="40">
        <f t="shared" si="12"/>
        <v>0</v>
      </c>
      <c r="BF26" s="40">
        <f t="shared" si="13"/>
        <v>0</v>
      </c>
      <c r="BG26" s="40">
        <f t="shared" si="14"/>
        <v>0</v>
      </c>
      <c r="BH26" s="40">
        <f t="shared" si="15"/>
        <v>0</v>
      </c>
      <c r="BI26" s="44">
        <f t="shared" si="16"/>
        <v>0</v>
      </c>
      <c r="BJ26" s="44">
        <f t="shared" si="17"/>
        <v>0</v>
      </c>
      <c r="BK26" s="44">
        <f t="shared" si="18"/>
        <v>0</v>
      </c>
      <c r="BL26" s="44">
        <f t="shared" si="19"/>
        <v>0</v>
      </c>
      <c r="BM26" s="44">
        <f t="shared" si="20"/>
        <v>0</v>
      </c>
      <c r="BN26" s="44">
        <f t="shared" si="21"/>
        <v>0</v>
      </c>
      <c r="BO26" s="44">
        <f t="shared" si="22"/>
        <v>0</v>
      </c>
      <c r="BP26" s="44">
        <f t="shared" si="23"/>
        <v>0</v>
      </c>
      <c r="BQ26" s="42"/>
    </row>
    <row r="27" spans="1:69" s="45" customFormat="1" ht="100.8" x14ac:dyDescent="0.3">
      <c r="A27" s="34">
        <v>11300</v>
      </c>
      <c r="B27" s="35" t="str">
        <f>+VLOOKUP(A27,'[1]TAB. REF. PA'!$A$4:$B$14,2,FALSE)</f>
        <v>Dirección de Gestión de Recursos Financieros de Salud</v>
      </c>
      <c r="C27" s="36" t="s">
        <v>160</v>
      </c>
      <c r="D27" s="35" t="s">
        <v>145</v>
      </c>
      <c r="E27" s="36" t="s">
        <v>161</v>
      </c>
      <c r="F27" s="35" t="s">
        <v>162</v>
      </c>
      <c r="G27" s="37" t="s">
        <v>123</v>
      </c>
      <c r="H27" s="46">
        <v>1</v>
      </c>
      <c r="I27" s="36" t="s">
        <v>308</v>
      </c>
      <c r="J27" s="38" t="s">
        <v>175</v>
      </c>
      <c r="K27" s="39">
        <v>210070791000</v>
      </c>
      <c r="L27" s="140">
        <v>4.9165875725623717E-3</v>
      </c>
      <c r="M27" s="41" t="s">
        <v>46</v>
      </c>
      <c r="N27" s="41" t="s">
        <v>68</v>
      </c>
      <c r="O27" s="41" t="s">
        <v>21</v>
      </c>
      <c r="P27" s="41" t="s">
        <v>36</v>
      </c>
      <c r="Q27" s="41" t="s">
        <v>213</v>
      </c>
      <c r="R27" s="42"/>
      <c r="S27" s="41" t="s">
        <v>182</v>
      </c>
      <c r="T27" s="41" t="s">
        <v>99</v>
      </c>
      <c r="U27" s="40">
        <v>1</v>
      </c>
      <c r="V27" s="35" t="str">
        <f>+$J$27</f>
        <v>Prestaciones Excepcionales - Recobros</v>
      </c>
      <c r="W27" s="39">
        <v>210070791000</v>
      </c>
      <c r="X27" s="34" t="s">
        <v>116</v>
      </c>
      <c r="Y27" s="40">
        <v>0.25</v>
      </c>
      <c r="Z27" s="35" t="str">
        <f>+$J$27</f>
        <v>Prestaciones Excepcionales - Recobros</v>
      </c>
      <c r="AA27" s="49">
        <v>52517697750</v>
      </c>
      <c r="AB27" s="42"/>
      <c r="AC27" s="42"/>
      <c r="AD27" s="40">
        <f t="shared" si="0"/>
        <v>0</v>
      </c>
      <c r="AE27" s="40">
        <f t="shared" si="1"/>
        <v>0</v>
      </c>
      <c r="AF27" s="40">
        <f t="shared" si="2"/>
        <v>0</v>
      </c>
      <c r="AG27" s="40">
        <f t="shared" si="3"/>
        <v>0</v>
      </c>
      <c r="AH27" s="40">
        <v>0.25</v>
      </c>
      <c r="AI27" s="35" t="str">
        <f>+$J$27</f>
        <v>Prestaciones Excepcionales - Recobros</v>
      </c>
      <c r="AJ27" s="49">
        <v>52517697750</v>
      </c>
      <c r="AK27" s="42"/>
      <c r="AL27" s="42"/>
      <c r="AM27" s="40">
        <f t="shared" si="4"/>
        <v>0</v>
      </c>
      <c r="AN27" s="40">
        <f t="shared" si="5"/>
        <v>0</v>
      </c>
      <c r="AO27" s="40">
        <f t="shared" si="6"/>
        <v>0</v>
      </c>
      <c r="AP27" s="43">
        <f t="shared" si="7"/>
        <v>0</v>
      </c>
      <c r="AQ27" s="40">
        <v>0.25</v>
      </c>
      <c r="AR27" s="35" t="str">
        <f>+$J$27</f>
        <v>Prestaciones Excepcionales - Recobros</v>
      </c>
      <c r="AS27" s="49">
        <v>52517697750</v>
      </c>
      <c r="AT27" s="42"/>
      <c r="AU27" s="42"/>
      <c r="AV27" s="40">
        <f t="shared" si="8"/>
        <v>0</v>
      </c>
      <c r="AW27" s="40">
        <f t="shared" si="9"/>
        <v>0</v>
      </c>
      <c r="AX27" s="40">
        <f t="shared" si="10"/>
        <v>0</v>
      </c>
      <c r="AY27" s="40">
        <f t="shared" si="11"/>
        <v>0</v>
      </c>
      <c r="AZ27" s="40">
        <v>0.25</v>
      </c>
      <c r="BA27" s="35" t="str">
        <f>+$J$27</f>
        <v>Prestaciones Excepcionales - Recobros</v>
      </c>
      <c r="BB27" s="49">
        <v>52517697750</v>
      </c>
      <c r="BC27" s="42"/>
      <c r="BD27" s="42"/>
      <c r="BE27" s="40">
        <f t="shared" si="12"/>
        <v>0</v>
      </c>
      <c r="BF27" s="40">
        <f t="shared" si="13"/>
        <v>0</v>
      </c>
      <c r="BG27" s="40">
        <f t="shared" si="14"/>
        <v>0</v>
      </c>
      <c r="BH27" s="40">
        <f t="shared" si="15"/>
        <v>0</v>
      </c>
      <c r="BI27" s="44">
        <f t="shared" si="16"/>
        <v>0</v>
      </c>
      <c r="BJ27" s="44">
        <f t="shared" si="17"/>
        <v>0</v>
      </c>
      <c r="BK27" s="44">
        <f t="shared" si="18"/>
        <v>0</v>
      </c>
      <c r="BL27" s="44">
        <f t="shared" si="19"/>
        <v>0</v>
      </c>
      <c r="BM27" s="44">
        <f t="shared" si="20"/>
        <v>0</v>
      </c>
      <c r="BN27" s="44">
        <f t="shared" si="21"/>
        <v>0</v>
      </c>
      <c r="BO27" s="44">
        <f t="shared" si="22"/>
        <v>0</v>
      </c>
      <c r="BP27" s="44">
        <f t="shared" si="23"/>
        <v>0</v>
      </c>
      <c r="BQ27" s="42"/>
    </row>
    <row r="28" spans="1:69" s="45" customFormat="1" ht="100.8" x14ac:dyDescent="0.3">
      <c r="A28" s="34">
        <v>11300</v>
      </c>
      <c r="B28" s="35" t="str">
        <f>+VLOOKUP(A28,'[1]TAB. REF. PA'!$A$4:$B$14,2,FALSE)</f>
        <v>Dirección de Gestión de Recursos Financieros de Salud</v>
      </c>
      <c r="C28" s="36" t="s">
        <v>160</v>
      </c>
      <c r="D28" s="35" t="s">
        <v>145</v>
      </c>
      <c r="E28" s="36" t="s">
        <v>161</v>
      </c>
      <c r="F28" s="35" t="s">
        <v>162</v>
      </c>
      <c r="G28" s="37" t="s">
        <v>123</v>
      </c>
      <c r="H28" s="46">
        <v>1</v>
      </c>
      <c r="I28" s="36" t="s">
        <v>309</v>
      </c>
      <c r="J28" s="38" t="s">
        <v>172</v>
      </c>
      <c r="K28" s="39">
        <v>165927919000</v>
      </c>
      <c r="L28" s="140">
        <v>3.8834487203722474E-3</v>
      </c>
      <c r="M28" s="41" t="s">
        <v>46</v>
      </c>
      <c r="N28" s="41" t="s">
        <v>68</v>
      </c>
      <c r="O28" s="41" t="s">
        <v>21</v>
      </c>
      <c r="P28" s="41" t="s">
        <v>36</v>
      </c>
      <c r="Q28" s="41" t="s">
        <v>213</v>
      </c>
      <c r="R28" s="42"/>
      <c r="S28" s="41" t="s">
        <v>182</v>
      </c>
      <c r="T28" s="41" t="s">
        <v>99</v>
      </c>
      <c r="U28" s="40">
        <v>1</v>
      </c>
      <c r="V28" s="35" t="str">
        <f>+$J$28</f>
        <v>Atención en salud, transporte primario, indemnizaciones y auxilios funerarios víctimas</v>
      </c>
      <c r="W28" s="39">
        <v>165927919000</v>
      </c>
      <c r="X28" s="34" t="s">
        <v>116</v>
      </c>
      <c r="Y28" s="40">
        <v>0.25</v>
      </c>
      <c r="Z28" s="35" t="str">
        <f>+$J$28</f>
        <v>Atención en salud, transporte primario, indemnizaciones y auxilios funerarios víctimas</v>
      </c>
      <c r="AA28" s="49">
        <v>41481979750</v>
      </c>
      <c r="AB28" s="42"/>
      <c r="AC28" s="42"/>
      <c r="AD28" s="40">
        <f t="shared" si="0"/>
        <v>0</v>
      </c>
      <c r="AE28" s="40">
        <f t="shared" si="1"/>
        <v>0</v>
      </c>
      <c r="AF28" s="40">
        <f t="shared" si="2"/>
        <v>0</v>
      </c>
      <c r="AG28" s="40">
        <f t="shared" si="3"/>
        <v>0</v>
      </c>
      <c r="AH28" s="40">
        <v>0.25</v>
      </c>
      <c r="AI28" s="35" t="str">
        <f>+$J$28</f>
        <v>Atención en salud, transporte primario, indemnizaciones y auxilios funerarios víctimas</v>
      </c>
      <c r="AJ28" s="49">
        <v>41481979750</v>
      </c>
      <c r="AK28" s="42"/>
      <c r="AL28" s="42"/>
      <c r="AM28" s="40">
        <f t="shared" si="4"/>
        <v>0</v>
      </c>
      <c r="AN28" s="40">
        <f t="shared" si="5"/>
        <v>0</v>
      </c>
      <c r="AO28" s="40">
        <f t="shared" si="6"/>
        <v>0</v>
      </c>
      <c r="AP28" s="43">
        <f t="shared" si="7"/>
        <v>0</v>
      </c>
      <c r="AQ28" s="40">
        <v>0.25</v>
      </c>
      <c r="AR28" s="35" t="str">
        <f>+$J$28</f>
        <v>Atención en salud, transporte primario, indemnizaciones y auxilios funerarios víctimas</v>
      </c>
      <c r="AS28" s="49">
        <v>41481979750</v>
      </c>
      <c r="AT28" s="42"/>
      <c r="AU28" s="42"/>
      <c r="AV28" s="40">
        <f t="shared" si="8"/>
        <v>0</v>
      </c>
      <c r="AW28" s="40">
        <f t="shared" si="9"/>
        <v>0</v>
      </c>
      <c r="AX28" s="40">
        <f t="shared" si="10"/>
        <v>0</v>
      </c>
      <c r="AY28" s="40">
        <f t="shared" si="11"/>
        <v>0</v>
      </c>
      <c r="AZ28" s="40">
        <v>0.25</v>
      </c>
      <c r="BA28" s="35" t="str">
        <f>+$J$28</f>
        <v>Atención en salud, transporte primario, indemnizaciones y auxilios funerarios víctimas</v>
      </c>
      <c r="BB28" s="49">
        <v>41481979750</v>
      </c>
      <c r="BC28" s="42"/>
      <c r="BD28" s="42"/>
      <c r="BE28" s="40">
        <f t="shared" si="12"/>
        <v>0</v>
      </c>
      <c r="BF28" s="40">
        <f t="shared" si="13"/>
        <v>0</v>
      </c>
      <c r="BG28" s="40">
        <f t="shared" si="14"/>
        <v>0</v>
      </c>
      <c r="BH28" s="40">
        <f t="shared" si="15"/>
        <v>0</v>
      </c>
      <c r="BI28" s="44">
        <f t="shared" si="16"/>
        <v>0</v>
      </c>
      <c r="BJ28" s="44">
        <f t="shared" si="17"/>
        <v>0</v>
      </c>
      <c r="BK28" s="44">
        <f t="shared" si="18"/>
        <v>0</v>
      </c>
      <c r="BL28" s="44">
        <f t="shared" si="19"/>
        <v>0</v>
      </c>
      <c r="BM28" s="44">
        <f t="shared" si="20"/>
        <v>0</v>
      </c>
      <c r="BN28" s="44">
        <f t="shared" si="21"/>
        <v>0</v>
      </c>
      <c r="BO28" s="44">
        <f t="shared" si="22"/>
        <v>0</v>
      </c>
      <c r="BP28" s="44">
        <f t="shared" si="23"/>
        <v>0</v>
      </c>
      <c r="BQ28" s="42"/>
    </row>
    <row r="29" spans="1:69" s="45" customFormat="1" ht="100.8" x14ac:dyDescent="0.3">
      <c r="A29" s="34">
        <v>11300</v>
      </c>
      <c r="B29" s="35" t="str">
        <f>+VLOOKUP(A29,'[1]TAB. REF. PA'!$A$4:$B$14,2,FALSE)</f>
        <v>Dirección de Gestión de Recursos Financieros de Salud</v>
      </c>
      <c r="C29" s="36" t="s">
        <v>160</v>
      </c>
      <c r="D29" s="35" t="s">
        <v>145</v>
      </c>
      <c r="E29" s="36" t="s">
        <v>161</v>
      </c>
      <c r="F29" s="35" t="s">
        <v>162</v>
      </c>
      <c r="G29" s="37" t="s">
        <v>123</v>
      </c>
      <c r="H29" s="46">
        <v>1</v>
      </c>
      <c r="I29" s="36" t="s">
        <v>310</v>
      </c>
      <c r="J29" s="38" t="s">
        <v>176</v>
      </c>
      <c r="K29" s="39">
        <v>3872113000</v>
      </c>
      <c r="L29" s="140">
        <v>9.0624605947036218E-5</v>
      </c>
      <c r="M29" s="41" t="s">
        <v>46</v>
      </c>
      <c r="N29" s="41" t="s">
        <v>68</v>
      </c>
      <c r="O29" s="41" t="s">
        <v>21</v>
      </c>
      <c r="P29" s="41" t="s">
        <v>36</v>
      </c>
      <c r="Q29" s="41" t="s">
        <v>213</v>
      </c>
      <c r="R29" s="42"/>
      <c r="S29" s="41" t="s">
        <v>182</v>
      </c>
      <c r="T29" s="41" t="s">
        <v>99</v>
      </c>
      <c r="U29" s="40">
        <v>1</v>
      </c>
      <c r="V29" s="35" t="str">
        <f>+$J$29</f>
        <v>Fortalecimiento red de urgencias nacional, emergencias sanitarias y eventos catastróficos</v>
      </c>
      <c r="W29" s="39">
        <v>3872113000</v>
      </c>
      <c r="X29" s="34" t="s">
        <v>116</v>
      </c>
      <c r="Y29" s="40">
        <v>0.25</v>
      </c>
      <c r="Z29" s="35" t="str">
        <f>+$J$29</f>
        <v>Fortalecimiento red de urgencias nacional, emergencias sanitarias y eventos catastróficos</v>
      </c>
      <c r="AA29" s="49">
        <v>968028250</v>
      </c>
      <c r="AB29" s="42"/>
      <c r="AC29" s="42"/>
      <c r="AD29" s="40">
        <f t="shared" si="0"/>
        <v>0</v>
      </c>
      <c r="AE29" s="40">
        <f t="shared" si="1"/>
        <v>0</v>
      </c>
      <c r="AF29" s="40">
        <f t="shared" si="2"/>
        <v>0</v>
      </c>
      <c r="AG29" s="40">
        <f t="shared" si="3"/>
        <v>0</v>
      </c>
      <c r="AH29" s="40">
        <v>0.25</v>
      </c>
      <c r="AI29" s="35" t="str">
        <f>+$J$29</f>
        <v>Fortalecimiento red de urgencias nacional, emergencias sanitarias y eventos catastróficos</v>
      </c>
      <c r="AJ29" s="49">
        <v>968028250</v>
      </c>
      <c r="AK29" s="42"/>
      <c r="AL29" s="42"/>
      <c r="AM29" s="40">
        <f t="shared" si="4"/>
        <v>0</v>
      </c>
      <c r="AN29" s="40">
        <f t="shared" si="5"/>
        <v>0</v>
      </c>
      <c r="AO29" s="40">
        <f t="shared" si="6"/>
        <v>0</v>
      </c>
      <c r="AP29" s="43">
        <f t="shared" si="7"/>
        <v>0</v>
      </c>
      <c r="AQ29" s="40">
        <v>0.25</v>
      </c>
      <c r="AR29" s="35" t="str">
        <f>+$J$29</f>
        <v>Fortalecimiento red de urgencias nacional, emergencias sanitarias y eventos catastróficos</v>
      </c>
      <c r="AS29" s="49">
        <v>968028250</v>
      </c>
      <c r="AT29" s="42"/>
      <c r="AU29" s="42"/>
      <c r="AV29" s="40">
        <f t="shared" si="8"/>
        <v>0</v>
      </c>
      <c r="AW29" s="40">
        <f t="shared" si="9"/>
        <v>0</v>
      </c>
      <c r="AX29" s="40">
        <f t="shared" si="10"/>
        <v>0</v>
      </c>
      <c r="AY29" s="40">
        <f t="shared" si="11"/>
        <v>0</v>
      </c>
      <c r="AZ29" s="40">
        <v>0.25</v>
      </c>
      <c r="BA29" s="35" t="str">
        <f>+$J$29</f>
        <v>Fortalecimiento red de urgencias nacional, emergencias sanitarias y eventos catastróficos</v>
      </c>
      <c r="BB29" s="49">
        <v>968028250</v>
      </c>
      <c r="BC29" s="42"/>
      <c r="BD29" s="42"/>
      <c r="BE29" s="40">
        <f t="shared" si="12"/>
        <v>0</v>
      </c>
      <c r="BF29" s="40">
        <f t="shared" si="13"/>
        <v>0</v>
      </c>
      <c r="BG29" s="40">
        <f t="shared" si="14"/>
        <v>0</v>
      </c>
      <c r="BH29" s="40">
        <f t="shared" si="15"/>
        <v>0</v>
      </c>
      <c r="BI29" s="44">
        <f t="shared" si="16"/>
        <v>0</v>
      </c>
      <c r="BJ29" s="44">
        <f t="shared" si="17"/>
        <v>0</v>
      </c>
      <c r="BK29" s="44">
        <f t="shared" si="18"/>
        <v>0</v>
      </c>
      <c r="BL29" s="44">
        <f t="shared" si="19"/>
        <v>0</v>
      </c>
      <c r="BM29" s="44">
        <f t="shared" si="20"/>
        <v>0</v>
      </c>
      <c r="BN29" s="44">
        <f t="shared" si="21"/>
        <v>0</v>
      </c>
      <c r="BO29" s="44">
        <f t="shared" si="22"/>
        <v>0</v>
      </c>
      <c r="BP29" s="44">
        <f t="shared" si="23"/>
        <v>0</v>
      </c>
      <c r="BQ29" s="42"/>
    </row>
    <row r="30" spans="1:69" s="45" customFormat="1" ht="100.8" x14ac:dyDescent="0.3">
      <c r="A30" s="34">
        <v>11300</v>
      </c>
      <c r="B30" s="35" t="str">
        <f>+VLOOKUP(A30,'[1]TAB. REF. PA'!$A$4:$B$14,2,FALSE)</f>
        <v>Dirección de Gestión de Recursos Financieros de Salud</v>
      </c>
      <c r="C30" s="36" t="s">
        <v>160</v>
      </c>
      <c r="D30" s="35" t="s">
        <v>145</v>
      </c>
      <c r="E30" s="36" t="s">
        <v>161</v>
      </c>
      <c r="F30" s="35" t="s">
        <v>162</v>
      </c>
      <c r="G30" s="37" t="s">
        <v>123</v>
      </c>
      <c r="H30" s="46">
        <v>1</v>
      </c>
      <c r="I30" s="36" t="s">
        <v>311</v>
      </c>
      <c r="J30" s="38" t="s">
        <v>177</v>
      </c>
      <c r="K30" s="39">
        <v>20994082000</v>
      </c>
      <c r="L30" s="140">
        <v>4.9135456751127002E-4</v>
      </c>
      <c r="M30" s="41" t="s">
        <v>46</v>
      </c>
      <c r="N30" s="41" t="s">
        <v>68</v>
      </c>
      <c r="O30" s="41" t="s">
        <v>21</v>
      </c>
      <c r="P30" s="41" t="s">
        <v>36</v>
      </c>
      <c r="Q30" s="41" t="s">
        <v>213</v>
      </c>
      <c r="R30" s="42"/>
      <c r="S30" s="41" t="s">
        <v>182</v>
      </c>
      <c r="T30" s="41" t="s">
        <v>99</v>
      </c>
      <c r="U30" s="40">
        <v>1</v>
      </c>
      <c r="V30" s="35" t="str">
        <f>+$J$30</f>
        <v>Otros programas de salud promoción y prevención</v>
      </c>
      <c r="W30" s="39">
        <v>20994082000</v>
      </c>
      <c r="X30" s="34" t="s">
        <v>116</v>
      </c>
      <c r="Y30" s="40">
        <v>0.25</v>
      </c>
      <c r="Z30" s="35" t="str">
        <f>+$J$30</f>
        <v>Otros programas de salud promoción y prevención</v>
      </c>
      <c r="AA30" s="49">
        <v>5248520500</v>
      </c>
      <c r="AB30" s="42"/>
      <c r="AC30" s="42"/>
      <c r="AD30" s="40">
        <f t="shared" si="0"/>
        <v>0</v>
      </c>
      <c r="AE30" s="40">
        <f t="shared" si="1"/>
        <v>0</v>
      </c>
      <c r="AF30" s="40">
        <f t="shared" si="2"/>
        <v>0</v>
      </c>
      <c r="AG30" s="40">
        <f t="shared" si="3"/>
        <v>0</v>
      </c>
      <c r="AH30" s="40">
        <v>0.25</v>
      </c>
      <c r="AI30" s="35" t="str">
        <f>+$J$30</f>
        <v>Otros programas de salud promoción y prevención</v>
      </c>
      <c r="AJ30" s="49">
        <v>5248520500</v>
      </c>
      <c r="AK30" s="42"/>
      <c r="AL30" s="42"/>
      <c r="AM30" s="40">
        <f t="shared" si="4"/>
        <v>0</v>
      </c>
      <c r="AN30" s="40">
        <f t="shared" si="5"/>
        <v>0</v>
      </c>
      <c r="AO30" s="40">
        <f t="shared" si="6"/>
        <v>0</v>
      </c>
      <c r="AP30" s="43">
        <f t="shared" si="7"/>
        <v>0</v>
      </c>
      <c r="AQ30" s="40">
        <v>0.25</v>
      </c>
      <c r="AR30" s="35" t="str">
        <f>+$J$30</f>
        <v>Otros programas de salud promoción y prevención</v>
      </c>
      <c r="AS30" s="49">
        <v>5248520500</v>
      </c>
      <c r="AT30" s="42"/>
      <c r="AU30" s="42"/>
      <c r="AV30" s="40">
        <f t="shared" si="8"/>
        <v>0</v>
      </c>
      <c r="AW30" s="40">
        <f t="shared" si="9"/>
        <v>0</v>
      </c>
      <c r="AX30" s="40">
        <f t="shared" si="10"/>
        <v>0</v>
      </c>
      <c r="AY30" s="40">
        <f t="shared" si="11"/>
        <v>0</v>
      </c>
      <c r="AZ30" s="40">
        <v>0.25</v>
      </c>
      <c r="BA30" s="35" t="str">
        <f>+$J$30</f>
        <v>Otros programas de salud promoción y prevención</v>
      </c>
      <c r="BB30" s="49">
        <v>5248520500</v>
      </c>
      <c r="BC30" s="42"/>
      <c r="BD30" s="42"/>
      <c r="BE30" s="40">
        <f t="shared" si="12"/>
        <v>0</v>
      </c>
      <c r="BF30" s="40">
        <f t="shared" si="13"/>
        <v>0</v>
      </c>
      <c r="BG30" s="40">
        <f t="shared" si="14"/>
        <v>0</v>
      </c>
      <c r="BH30" s="40">
        <f t="shared" si="15"/>
        <v>0</v>
      </c>
      <c r="BI30" s="44">
        <f t="shared" si="16"/>
        <v>0</v>
      </c>
      <c r="BJ30" s="44">
        <f t="shared" si="17"/>
        <v>0</v>
      </c>
      <c r="BK30" s="44">
        <f t="shared" si="18"/>
        <v>0</v>
      </c>
      <c r="BL30" s="44">
        <f t="shared" si="19"/>
        <v>0</v>
      </c>
      <c r="BM30" s="44">
        <f t="shared" si="20"/>
        <v>0</v>
      </c>
      <c r="BN30" s="44">
        <f t="shared" si="21"/>
        <v>0</v>
      </c>
      <c r="BO30" s="44">
        <f t="shared" si="22"/>
        <v>0</v>
      </c>
      <c r="BP30" s="44">
        <f t="shared" si="23"/>
        <v>0</v>
      </c>
      <c r="BQ30" s="42"/>
    </row>
    <row r="31" spans="1:69" s="45" customFormat="1" ht="100.8" x14ac:dyDescent="0.3">
      <c r="A31" s="34">
        <v>11300</v>
      </c>
      <c r="B31" s="35" t="str">
        <f>+VLOOKUP(A31,'[1]TAB. REF. PA'!$A$4:$B$14,2,FALSE)</f>
        <v>Dirección de Gestión de Recursos Financieros de Salud</v>
      </c>
      <c r="C31" s="36" t="s">
        <v>160</v>
      </c>
      <c r="D31" s="35" t="s">
        <v>145</v>
      </c>
      <c r="E31" s="36" t="s">
        <v>161</v>
      </c>
      <c r="F31" s="35" t="s">
        <v>162</v>
      </c>
      <c r="G31" s="37" t="s">
        <v>123</v>
      </c>
      <c r="H31" s="46">
        <v>1</v>
      </c>
      <c r="I31" s="36" t="s">
        <v>312</v>
      </c>
      <c r="J31" s="38" t="s">
        <v>178</v>
      </c>
      <c r="K31" s="39">
        <v>161564182000</v>
      </c>
      <c r="L31" s="140">
        <v>3.7813179338788E-3</v>
      </c>
      <c r="M31" s="41" t="s">
        <v>46</v>
      </c>
      <c r="N31" s="41" t="s">
        <v>68</v>
      </c>
      <c r="O31" s="41" t="s">
        <v>21</v>
      </c>
      <c r="P31" s="41" t="s">
        <v>36</v>
      </c>
      <c r="Q31" s="41" t="s">
        <v>213</v>
      </c>
      <c r="R31" s="42"/>
      <c r="S31" s="41" t="s">
        <v>182</v>
      </c>
      <c r="T31" s="41" t="s">
        <v>99</v>
      </c>
      <c r="U31" s="40">
        <v>1</v>
      </c>
      <c r="V31" s="35" t="str">
        <f>+$J$31</f>
        <v>Recursos con destinación especifica</v>
      </c>
      <c r="W31" s="39">
        <v>161564182000</v>
      </c>
      <c r="X31" s="34" t="s">
        <v>116</v>
      </c>
      <c r="Y31" s="40">
        <v>0.25</v>
      </c>
      <c r="Z31" s="35" t="str">
        <f>+$J$31</f>
        <v>Recursos con destinación especifica</v>
      </c>
      <c r="AA31" s="49">
        <v>40391045500</v>
      </c>
      <c r="AB31" s="42"/>
      <c r="AC31" s="42"/>
      <c r="AD31" s="40">
        <f t="shared" si="0"/>
        <v>0</v>
      </c>
      <c r="AE31" s="40">
        <f t="shared" si="1"/>
        <v>0</v>
      </c>
      <c r="AF31" s="40">
        <f t="shared" si="2"/>
        <v>0</v>
      </c>
      <c r="AG31" s="40">
        <f t="shared" si="3"/>
        <v>0</v>
      </c>
      <c r="AH31" s="40">
        <v>0.25</v>
      </c>
      <c r="AI31" s="35" t="str">
        <f>+$J$31</f>
        <v>Recursos con destinación especifica</v>
      </c>
      <c r="AJ31" s="49">
        <v>40391045500</v>
      </c>
      <c r="AK31" s="42"/>
      <c r="AL31" s="42"/>
      <c r="AM31" s="40">
        <f t="shared" si="4"/>
        <v>0</v>
      </c>
      <c r="AN31" s="40">
        <f t="shared" si="5"/>
        <v>0</v>
      </c>
      <c r="AO31" s="40">
        <f t="shared" si="6"/>
        <v>0</v>
      </c>
      <c r="AP31" s="43">
        <f t="shared" si="7"/>
        <v>0</v>
      </c>
      <c r="AQ31" s="40">
        <v>0.25</v>
      </c>
      <c r="AR31" s="35" t="str">
        <f>+$J$31</f>
        <v>Recursos con destinación especifica</v>
      </c>
      <c r="AS31" s="49">
        <v>40391045500</v>
      </c>
      <c r="AT31" s="42"/>
      <c r="AU31" s="42"/>
      <c r="AV31" s="40">
        <f t="shared" si="8"/>
        <v>0</v>
      </c>
      <c r="AW31" s="40">
        <f t="shared" si="9"/>
        <v>0</v>
      </c>
      <c r="AX31" s="40">
        <f t="shared" si="10"/>
        <v>0</v>
      </c>
      <c r="AY31" s="40">
        <f t="shared" si="11"/>
        <v>0</v>
      </c>
      <c r="AZ31" s="40">
        <v>0.25</v>
      </c>
      <c r="BA31" s="35" t="str">
        <f>+$J$31</f>
        <v>Recursos con destinación especifica</v>
      </c>
      <c r="BB31" s="49">
        <v>40391045500</v>
      </c>
      <c r="BC31" s="42"/>
      <c r="BD31" s="42"/>
      <c r="BE31" s="40">
        <f t="shared" si="12"/>
        <v>0</v>
      </c>
      <c r="BF31" s="40">
        <f t="shared" si="13"/>
        <v>0</v>
      </c>
      <c r="BG31" s="40">
        <f t="shared" si="14"/>
        <v>0</v>
      </c>
      <c r="BH31" s="40">
        <f t="shared" si="15"/>
        <v>0</v>
      </c>
      <c r="BI31" s="44">
        <f t="shared" si="16"/>
        <v>0</v>
      </c>
      <c r="BJ31" s="44">
        <f t="shared" si="17"/>
        <v>0</v>
      </c>
      <c r="BK31" s="44">
        <f t="shared" si="18"/>
        <v>0</v>
      </c>
      <c r="BL31" s="44">
        <f t="shared" si="19"/>
        <v>0</v>
      </c>
      <c r="BM31" s="44">
        <f t="shared" si="20"/>
        <v>0</v>
      </c>
      <c r="BN31" s="44">
        <f t="shared" si="21"/>
        <v>0</v>
      </c>
      <c r="BO31" s="44">
        <f t="shared" si="22"/>
        <v>0</v>
      </c>
      <c r="BP31" s="44">
        <f t="shared" si="23"/>
        <v>0</v>
      </c>
      <c r="BQ31" s="42"/>
    </row>
    <row r="32" spans="1:69" s="45" customFormat="1" ht="100.8" x14ac:dyDescent="0.3">
      <c r="A32" s="34">
        <v>11300</v>
      </c>
      <c r="B32" s="35" t="str">
        <f>+VLOOKUP(A32,'[1]TAB. REF. PA'!$A$4:$B$14,2,FALSE)</f>
        <v>Dirección de Gestión de Recursos Financieros de Salud</v>
      </c>
      <c r="C32" s="36" t="s">
        <v>160</v>
      </c>
      <c r="D32" s="35" t="s">
        <v>145</v>
      </c>
      <c r="E32" s="36" t="s">
        <v>161</v>
      </c>
      <c r="F32" s="35" t="s">
        <v>162</v>
      </c>
      <c r="G32" s="37" t="s">
        <v>123</v>
      </c>
      <c r="H32" s="46">
        <v>1</v>
      </c>
      <c r="I32" s="36" t="s">
        <v>313</v>
      </c>
      <c r="J32" s="38" t="s">
        <v>179</v>
      </c>
      <c r="K32" s="39">
        <v>51737471000</v>
      </c>
      <c r="L32" s="140">
        <v>1.2108861291163801E-3</v>
      </c>
      <c r="M32" s="41" t="s">
        <v>46</v>
      </c>
      <c r="N32" s="41" t="s">
        <v>68</v>
      </c>
      <c r="O32" s="41" t="s">
        <v>21</v>
      </c>
      <c r="P32" s="41" t="s">
        <v>36</v>
      </c>
      <c r="Q32" s="41" t="s">
        <v>213</v>
      </c>
      <c r="R32" s="42"/>
      <c r="S32" s="41" t="s">
        <v>182</v>
      </c>
      <c r="T32" s="41" t="s">
        <v>99</v>
      </c>
      <c r="U32" s="40">
        <v>1</v>
      </c>
      <c r="V32" s="35" t="str">
        <f>+$J$32</f>
        <v>FONSAET</v>
      </c>
      <c r="W32" s="39">
        <v>51737471000</v>
      </c>
      <c r="X32" s="34" t="s">
        <v>116</v>
      </c>
      <c r="Y32" s="40">
        <v>0.25</v>
      </c>
      <c r="Z32" s="35" t="str">
        <f>+$J$32</f>
        <v>FONSAET</v>
      </c>
      <c r="AA32" s="49">
        <v>12934367750</v>
      </c>
      <c r="AB32" s="42"/>
      <c r="AC32" s="42"/>
      <c r="AD32" s="40">
        <f t="shared" si="0"/>
        <v>0</v>
      </c>
      <c r="AE32" s="40">
        <f t="shared" si="1"/>
        <v>0</v>
      </c>
      <c r="AF32" s="40">
        <f t="shared" si="2"/>
        <v>0</v>
      </c>
      <c r="AG32" s="40">
        <f t="shared" si="3"/>
        <v>0</v>
      </c>
      <c r="AH32" s="40">
        <v>0.25</v>
      </c>
      <c r="AI32" s="35" t="str">
        <f>+$J$32</f>
        <v>FONSAET</v>
      </c>
      <c r="AJ32" s="49">
        <v>12934367750</v>
      </c>
      <c r="AK32" s="42"/>
      <c r="AL32" s="42"/>
      <c r="AM32" s="40">
        <f t="shared" si="4"/>
        <v>0</v>
      </c>
      <c r="AN32" s="40">
        <f t="shared" si="5"/>
        <v>0</v>
      </c>
      <c r="AO32" s="40">
        <f t="shared" si="6"/>
        <v>0</v>
      </c>
      <c r="AP32" s="43">
        <f t="shared" si="7"/>
        <v>0</v>
      </c>
      <c r="AQ32" s="40">
        <v>0.25</v>
      </c>
      <c r="AR32" s="35" t="str">
        <f>+$J$32</f>
        <v>FONSAET</v>
      </c>
      <c r="AS32" s="49">
        <v>12934367750</v>
      </c>
      <c r="AT32" s="42"/>
      <c r="AU32" s="42"/>
      <c r="AV32" s="40">
        <f t="shared" si="8"/>
        <v>0</v>
      </c>
      <c r="AW32" s="40">
        <f t="shared" si="9"/>
        <v>0</v>
      </c>
      <c r="AX32" s="40">
        <f t="shared" si="10"/>
        <v>0</v>
      </c>
      <c r="AY32" s="40">
        <f t="shared" si="11"/>
        <v>0</v>
      </c>
      <c r="AZ32" s="40">
        <v>0.25</v>
      </c>
      <c r="BA32" s="35" t="str">
        <f>+$J$32</f>
        <v>FONSAET</v>
      </c>
      <c r="BB32" s="49">
        <v>12934367750</v>
      </c>
      <c r="BC32" s="42"/>
      <c r="BD32" s="42"/>
      <c r="BE32" s="40">
        <f t="shared" si="12"/>
        <v>0</v>
      </c>
      <c r="BF32" s="40">
        <f t="shared" si="13"/>
        <v>0</v>
      </c>
      <c r="BG32" s="40">
        <f t="shared" si="14"/>
        <v>0</v>
      </c>
      <c r="BH32" s="40">
        <f t="shared" si="15"/>
        <v>0</v>
      </c>
      <c r="BI32" s="44">
        <f t="shared" si="16"/>
        <v>0</v>
      </c>
      <c r="BJ32" s="44">
        <f t="shared" si="17"/>
        <v>0</v>
      </c>
      <c r="BK32" s="44">
        <f t="shared" si="18"/>
        <v>0</v>
      </c>
      <c r="BL32" s="44">
        <f t="shared" si="19"/>
        <v>0</v>
      </c>
      <c r="BM32" s="44">
        <f t="shared" si="20"/>
        <v>0</v>
      </c>
      <c r="BN32" s="44">
        <f t="shared" si="21"/>
        <v>0</v>
      </c>
      <c r="BO32" s="44">
        <f t="shared" si="22"/>
        <v>0</v>
      </c>
      <c r="BP32" s="44">
        <f t="shared" si="23"/>
        <v>0</v>
      </c>
      <c r="BQ32" s="42"/>
    </row>
    <row r="33" spans="1:69" s="45" customFormat="1" ht="100.8" x14ac:dyDescent="0.3">
      <c r="A33" s="34">
        <v>11300</v>
      </c>
      <c r="B33" s="35" t="str">
        <f>+VLOOKUP(A33,'[1]TAB. REF. PA'!$A$4:$B$14,2,FALSE)</f>
        <v>Dirección de Gestión de Recursos Financieros de Salud</v>
      </c>
      <c r="C33" s="36" t="s">
        <v>160</v>
      </c>
      <c r="D33" s="35" t="s">
        <v>145</v>
      </c>
      <c r="E33" s="36" t="s">
        <v>161</v>
      </c>
      <c r="F33" s="35" t="s">
        <v>162</v>
      </c>
      <c r="G33" s="37" t="s">
        <v>123</v>
      </c>
      <c r="H33" s="46">
        <v>1</v>
      </c>
      <c r="I33" s="36" t="s">
        <v>314</v>
      </c>
      <c r="J33" s="38" t="s">
        <v>180</v>
      </c>
      <c r="K33" s="39">
        <v>4936416000</v>
      </c>
      <c r="L33" s="140">
        <v>1.1553401328696884E-4</v>
      </c>
      <c r="M33" s="41" t="s">
        <v>46</v>
      </c>
      <c r="N33" s="41" t="s">
        <v>68</v>
      </c>
      <c r="O33" s="41" t="s">
        <v>21</v>
      </c>
      <c r="P33" s="41" t="s">
        <v>36</v>
      </c>
      <c r="Q33" s="41" t="s">
        <v>213</v>
      </c>
      <c r="R33" s="42"/>
      <c r="S33" s="41" t="s">
        <v>182</v>
      </c>
      <c r="T33" s="41" t="s">
        <v>99</v>
      </c>
      <c r="U33" s="40">
        <v>1</v>
      </c>
      <c r="V33" s="35" t="str">
        <f>+$J$33</f>
        <v>Rendimientos Financieros cuentas de recaudo EPS - SSF</v>
      </c>
      <c r="W33" s="39">
        <v>4936416000</v>
      </c>
      <c r="X33" s="34" t="s">
        <v>116</v>
      </c>
      <c r="Y33" s="40">
        <v>0.25</v>
      </c>
      <c r="Z33" s="35" t="str">
        <f>+$J$33</f>
        <v>Rendimientos Financieros cuentas de recaudo EPS - SSF</v>
      </c>
      <c r="AA33" s="49">
        <v>1234104000</v>
      </c>
      <c r="AB33" s="42"/>
      <c r="AC33" s="42"/>
      <c r="AD33" s="40">
        <f t="shared" si="0"/>
        <v>0</v>
      </c>
      <c r="AE33" s="40">
        <f t="shared" si="1"/>
        <v>0</v>
      </c>
      <c r="AF33" s="40">
        <f t="shared" si="2"/>
        <v>0</v>
      </c>
      <c r="AG33" s="40">
        <f t="shared" si="3"/>
        <v>0</v>
      </c>
      <c r="AH33" s="40">
        <v>0.25</v>
      </c>
      <c r="AI33" s="35" t="str">
        <f>+$J$33</f>
        <v>Rendimientos Financieros cuentas de recaudo EPS - SSF</v>
      </c>
      <c r="AJ33" s="49">
        <v>1234104000</v>
      </c>
      <c r="AK33" s="42"/>
      <c r="AL33" s="42"/>
      <c r="AM33" s="40">
        <f t="shared" si="4"/>
        <v>0</v>
      </c>
      <c r="AN33" s="40">
        <f t="shared" si="5"/>
        <v>0</v>
      </c>
      <c r="AO33" s="40">
        <f t="shared" si="6"/>
        <v>0</v>
      </c>
      <c r="AP33" s="43">
        <f t="shared" si="7"/>
        <v>0</v>
      </c>
      <c r="AQ33" s="40">
        <v>0.25</v>
      </c>
      <c r="AR33" s="35" t="str">
        <f>+$J$33</f>
        <v>Rendimientos Financieros cuentas de recaudo EPS - SSF</v>
      </c>
      <c r="AS33" s="49">
        <v>1234104000</v>
      </c>
      <c r="AT33" s="42"/>
      <c r="AU33" s="42"/>
      <c r="AV33" s="40">
        <f t="shared" si="8"/>
        <v>0</v>
      </c>
      <c r="AW33" s="40">
        <f t="shared" si="9"/>
        <v>0</v>
      </c>
      <c r="AX33" s="40">
        <f t="shared" si="10"/>
        <v>0</v>
      </c>
      <c r="AY33" s="40">
        <f t="shared" si="11"/>
        <v>0</v>
      </c>
      <c r="AZ33" s="40">
        <v>0.25</v>
      </c>
      <c r="BA33" s="35" t="str">
        <f>+$J$33</f>
        <v>Rendimientos Financieros cuentas de recaudo EPS - SSF</v>
      </c>
      <c r="BB33" s="49">
        <v>1234104000</v>
      </c>
      <c r="BC33" s="42"/>
      <c r="BD33" s="42"/>
      <c r="BE33" s="40">
        <f t="shared" si="12"/>
        <v>0</v>
      </c>
      <c r="BF33" s="40">
        <f t="shared" si="13"/>
        <v>0</v>
      </c>
      <c r="BG33" s="40">
        <f t="shared" si="14"/>
        <v>0</v>
      </c>
      <c r="BH33" s="40">
        <f t="shared" si="15"/>
        <v>0</v>
      </c>
      <c r="BI33" s="44">
        <f t="shared" si="16"/>
        <v>0</v>
      </c>
      <c r="BJ33" s="44">
        <f t="shared" si="17"/>
        <v>0</v>
      </c>
      <c r="BK33" s="44">
        <f t="shared" si="18"/>
        <v>0</v>
      </c>
      <c r="BL33" s="44">
        <f t="shared" si="19"/>
        <v>0</v>
      </c>
      <c r="BM33" s="44">
        <f t="shared" si="20"/>
        <v>0</v>
      </c>
      <c r="BN33" s="44">
        <f t="shared" si="21"/>
        <v>0</v>
      </c>
      <c r="BO33" s="44">
        <f t="shared" si="22"/>
        <v>0</v>
      </c>
      <c r="BP33" s="44">
        <f t="shared" si="23"/>
        <v>0</v>
      </c>
      <c r="BQ33" s="42"/>
    </row>
    <row r="34" spans="1:69" s="45" customFormat="1" ht="100.8" x14ac:dyDescent="0.3">
      <c r="A34" s="34">
        <v>11300</v>
      </c>
      <c r="B34" s="35" t="str">
        <f>+VLOOKUP(A34,'[1]TAB. REF. PA'!$A$4:$B$14,2,FALSE)</f>
        <v>Dirección de Gestión de Recursos Financieros de Salud</v>
      </c>
      <c r="C34" s="36" t="s">
        <v>160</v>
      </c>
      <c r="D34" s="35" t="s">
        <v>145</v>
      </c>
      <c r="E34" s="36" t="s">
        <v>161</v>
      </c>
      <c r="F34" s="35" t="s">
        <v>162</v>
      </c>
      <c r="G34" s="37" t="s">
        <v>123</v>
      </c>
      <c r="H34" s="46">
        <v>1</v>
      </c>
      <c r="I34" s="36" t="s">
        <v>315</v>
      </c>
      <c r="J34" s="38" t="s">
        <v>181</v>
      </c>
      <c r="K34" s="39">
        <v>50000000000</v>
      </c>
      <c r="L34" s="140">
        <v>1.1702216070016065E-3</v>
      </c>
      <c r="M34" s="41" t="s">
        <v>46</v>
      </c>
      <c r="N34" s="41" t="s">
        <v>68</v>
      </c>
      <c r="O34" s="41" t="s">
        <v>21</v>
      </c>
      <c r="P34" s="41" t="s">
        <v>36</v>
      </c>
      <c r="Q34" s="41" t="s">
        <v>213</v>
      </c>
      <c r="R34" s="42"/>
      <c r="S34" s="41" t="s">
        <v>182</v>
      </c>
      <c r="T34" s="41" t="s">
        <v>99</v>
      </c>
      <c r="U34" s="40">
        <v>1</v>
      </c>
      <c r="V34" s="35" t="str">
        <f>+$J$34</f>
        <v>Fortalecimientos Patrimonial a las Entidades del Sector salud</v>
      </c>
      <c r="W34" s="39">
        <v>50000000000</v>
      </c>
      <c r="X34" s="34" t="s">
        <v>116</v>
      </c>
      <c r="Y34" s="40">
        <v>0.25</v>
      </c>
      <c r="Z34" s="35" t="str">
        <f>+$J$34</f>
        <v>Fortalecimientos Patrimonial a las Entidades del Sector salud</v>
      </c>
      <c r="AA34" s="49">
        <v>12500000000</v>
      </c>
      <c r="AB34" s="42"/>
      <c r="AC34" s="42"/>
      <c r="AD34" s="40">
        <f t="shared" si="0"/>
        <v>0</v>
      </c>
      <c r="AE34" s="40">
        <f t="shared" si="1"/>
        <v>0</v>
      </c>
      <c r="AF34" s="40">
        <f t="shared" si="2"/>
        <v>0</v>
      </c>
      <c r="AG34" s="40">
        <f t="shared" si="3"/>
        <v>0</v>
      </c>
      <c r="AH34" s="40">
        <v>0.25</v>
      </c>
      <c r="AI34" s="35" t="str">
        <f>+$J$34</f>
        <v>Fortalecimientos Patrimonial a las Entidades del Sector salud</v>
      </c>
      <c r="AJ34" s="49">
        <v>12500000000</v>
      </c>
      <c r="AK34" s="42"/>
      <c r="AL34" s="42"/>
      <c r="AM34" s="40">
        <f t="shared" si="4"/>
        <v>0</v>
      </c>
      <c r="AN34" s="40">
        <f t="shared" si="5"/>
        <v>0</v>
      </c>
      <c r="AO34" s="40">
        <f t="shared" si="6"/>
        <v>0</v>
      </c>
      <c r="AP34" s="43">
        <f t="shared" si="7"/>
        <v>0</v>
      </c>
      <c r="AQ34" s="40">
        <v>0.25</v>
      </c>
      <c r="AR34" s="35" t="str">
        <f>+$J$34</f>
        <v>Fortalecimientos Patrimonial a las Entidades del Sector salud</v>
      </c>
      <c r="AS34" s="49">
        <v>12500000000</v>
      </c>
      <c r="AT34" s="42"/>
      <c r="AU34" s="42"/>
      <c r="AV34" s="40">
        <f t="shared" si="8"/>
        <v>0</v>
      </c>
      <c r="AW34" s="40">
        <f t="shared" si="9"/>
        <v>0</v>
      </c>
      <c r="AX34" s="40">
        <f t="shared" si="10"/>
        <v>0</v>
      </c>
      <c r="AY34" s="40">
        <f t="shared" si="11"/>
        <v>0</v>
      </c>
      <c r="AZ34" s="40">
        <v>0.25</v>
      </c>
      <c r="BA34" s="35" t="str">
        <f>+$J$34</f>
        <v>Fortalecimientos Patrimonial a las Entidades del Sector salud</v>
      </c>
      <c r="BB34" s="49">
        <v>12500000000</v>
      </c>
      <c r="BC34" s="42"/>
      <c r="BD34" s="42"/>
      <c r="BE34" s="40">
        <f t="shared" si="12"/>
        <v>0</v>
      </c>
      <c r="BF34" s="40">
        <f t="shared" si="13"/>
        <v>0</v>
      </c>
      <c r="BG34" s="40">
        <f t="shared" si="14"/>
        <v>0</v>
      </c>
      <c r="BH34" s="40">
        <f t="shared" si="15"/>
        <v>0</v>
      </c>
      <c r="BI34" s="44">
        <f t="shared" si="16"/>
        <v>0</v>
      </c>
      <c r="BJ34" s="44">
        <f t="shared" si="17"/>
        <v>0</v>
      </c>
      <c r="BK34" s="44">
        <f t="shared" si="18"/>
        <v>0</v>
      </c>
      <c r="BL34" s="44">
        <f t="shared" si="19"/>
        <v>0</v>
      </c>
      <c r="BM34" s="44">
        <f t="shared" si="20"/>
        <v>0</v>
      </c>
      <c r="BN34" s="44">
        <f t="shared" si="21"/>
        <v>0</v>
      </c>
      <c r="BO34" s="44">
        <f t="shared" si="22"/>
        <v>0</v>
      </c>
      <c r="BP34" s="44">
        <f t="shared" si="23"/>
        <v>0</v>
      </c>
      <c r="BQ34" s="42"/>
    </row>
    <row r="35" spans="1:69" s="45" customFormat="1" ht="100.8" x14ac:dyDescent="0.3">
      <c r="A35" s="34">
        <v>11300</v>
      </c>
      <c r="B35" s="35" t="str">
        <f>+VLOOKUP(A35,'[1]TAB. REF. PA'!$A$4:$B$14,2,FALSE)</f>
        <v>Dirección de Gestión de Recursos Financieros de Salud</v>
      </c>
      <c r="C35" s="36" t="s">
        <v>160</v>
      </c>
      <c r="D35" s="35" t="s">
        <v>145</v>
      </c>
      <c r="E35" s="36" t="s">
        <v>578</v>
      </c>
      <c r="F35" s="35" t="s">
        <v>574</v>
      </c>
      <c r="G35" s="37" t="s">
        <v>124</v>
      </c>
      <c r="H35" s="34">
        <v>12</v>
      </c>
      <c r="I35" s="36" t="s">
        <v>579</v>
      </c>
      <c r="J35" s="35" t="s">
        <v>245</v>
      </c>
      <c r="K35" s="39">
        <v>53187356</v>
      </c>
      <c r="L35" s="40">
        <v>1</v>
      </c>
      <c r="M35" s="41" t="s">
        <v>46</v>
      </c>
      <c r="N35" s="41" t="s">
        <v>68</v>
      </c>
      <c r="O35" s="41" t="s">
        <v>21</v>
      </c>
      <c r="P35" s="41" t="s">
        <v>36</v>
      </c>
      <c r="Q35" s="41" t="s">
        <v>213</v>
      </c>
      <c r="R35" s="42"/>
      <c r="S35" s="41" t="s">
        <v>626</v>
      </c>
      <c r="T35" s="41" t="s">
        <v>99</v>
      </c>
      <c r="U35" s="39">
        <v>12</v>
      </c>
      <c r="V35" s="35" t="str">
        <f>+$J$35</f>
        <v>Realizar Informes de Ejecución Presupuestal</v>
      </c>
      <c r="W35" s="39">
        <v>53187356</v>
      </c>
      <c r="X35" s="34" t="s">
        <v>117</v>
      </c>
      <c r="Y35" s="39">
        <v>3</v>
      </c>
      <c r="Z35" s="35" t="str">
        <f>+$J$35</f>
        <v>Realizar Informes de Ejecución Presupuestal</v>
      </c>
      <c r="AA35" s="49">
        <v>12240000</v>
      </c>
      <c r="AB35" s="40"/>
      <c r="AC35" s="49"/>
      <c r="AD35" s="40">
        <f t="shared" si="0"/>
        <v>0</v>
      </c>
      <c r="AE35" s="40">
        <f t="shared" si="1"/>
        <v>0</v>
      </c>
      <c r="AF35" s="40">
        <f t="shared" si="2"/>
        <v>0</v>
      </c>
      <c r="AG35" s="40">
        <f t="shared" si="3"/>
        <v>0</v>
      </c>
      <c r="AH35" s="39">
        <v>3</v>
      </c>
      <c r="AI35" s="35" t="str">
        <f>+$J$35</f>
        <v>Realizar Informes de Ejecución Presupuestal</v>
      </c>
      <c r="AJ35" s="49">
        <v>12240000</v>
      </c>
      <c r="AK35" s="42"/>
      <c r="AL35" s="42"/>
      <c r="AM35" s="40">
        <f t="shared" si="4"/>
        <v>0</v>
      </c>
      <c r="AN35" s="40">
        <f t="shared" si="5"/>
        <v>0</v>
      </c>
      <c r="AO35" s="40">
        <f t="shared" si="6"/>
        <v>0</v>
      </c>
      <c r="AP35" s="43">
        <f t="shared" si="7"/>
        <v>0</v>
      </c>
      <c r="AQ35" s="39">
        <v>3</v>
      </c>
      <c r="AR35" s="35" t="str">
        <f>+$J$35</f>
        <v>Realizar Informes de Ejecución Presupuestal</v>
      </c>
      <c r="AS35" s="49">
        <v>13296839</v>
      </c>
      <c r="AT35" s="42"/>
      <c r="AU35" s="42"/>
      <c r="AV35" s="40">
        <f t="shared" si="8"/>
        <v>0</v>
      </c>
      <c r="AW35" s="40">
        <f t="shared" si="9"/>
        <v>0</v>
      </c>
      <c r="AX35" s="40">
        <f t="shared" si="10"/>
        <v>0</v>
      </c>
      <c r="AY35" s="40">
        <f t="shared" si="11"/>
        <v>0</v>
      </c>
      <c r="AZ35" s="39">
        <v>3</v>
      </c>
      <c r="BA35" s="35" t="str">
        <f>+$J$35</f>
        <v>Realizar Informes de Ejecución Presupuestal</v>
      </c>
      <c r="BB35" s="49">
        <v>15410517</v>
      </c>
      <c r="BC35" s="42"/>
      <c r="BD35" s="42"/>
      <c r="BE35" s="40">
        <f t="shared" si="12"/>
        <v>0</v>
      </c>
      <c r="BF35" s="40">
        <f t="shared" si="13"/>
        <v>0</v>
      </c>
      <c r="BG35" s="40">
        <f t="shared" si="14"/>
        <v>0</v>
      </c>
      <c r="BH35" s="40">
        <f t="shared" si="15"/>
        <v>0</v>
      </c>
      <c r="BI35" s="44">
        <f t="shared" si="16"/>
        <v>0</v>
      </c>
      <c r="BJ35" s="44">
        <f t="shared" si="17"/>
        <v>0</v>
      </c>
      <c r="BK35" s="44">
        <f t="shared" si="18"/>
        <v>0</v>
      </c>
      <c r="BL35" s="44">
        <f t="shared" si="19"/>
        <v>0</v>
      </c>
      <c r="BM35" s="44">
        <f t="shared" si="20"/>
        <v>0</v>
      </c>
      <c r="BN35" s="44">
        <f t="shared" si="21"/>
        <v>0</v>
      </c>
      <c r="BO35" s="44">
        <f t="shared" si="22"/>
        <v>0</v>
      </c>
      <c r="BP35" s="44">
        <f t="shared" si="23"/>
        <v>0</v>
      </c>
      <c r="BQ35" s="42"/>
    </row>
    <row r="36" spans="1:69" s="45" customFormat="1" ht="100.8" x14ac:dyDescent="0.3">
      <c r="A36" s="34">
        <v>11300</v>
      </c>
      <c r="B36" s="35" t="str">
        <f>+VLOOKUP(A36,'[1]TAB. REF. PA'!$A$4:$B$14,2,FALSE)</f>
        <v>Dirección de Gestión de Recursos Financieros de Salud</v>
      </c>
      <c r="C36" s="36" t="s">
        <v>160</v>
      </c>
      <c r="D36" s="35" t="s">
        <v>145</v>
      </c>
      <c r="E36" s="36" t="s">
        <v>580</v>
      </c>
      <c r="F36" s="35" t="s">
        <v>246</v>
      </c>
      <c r="G36" s="37" t="s">
        <v>123</v>
      </c>
      <c r="H36" s="47">
        <v>1</v>
      </c>
      <c r="I36" s="36" t="s">
        <v>581</v>
      </c>
      <c r="J36" s="35" t="s">
        <v>247</v>
      </c>
      <c r="K36" s="39">
        <v>243106560</v>
      </c>
      <c r="L36" s="40">
        <v>0.5</v>
      </c>
      <c r="M36" s="41" t="s">
        <v>46</v>
      </c>
      <c r="N36" s="41" t="s">
        <v>68</v>
      </c>
      <c r="O36" s="41" t="s">
        <v>21</v>
      </c>
      <c r="P36" s="41" t="s">
        <v>36</v>
      </c>
      <c r="Q36" s="41" t="s">
        <v>214</v>
      </c>
      <c r="R36" s="42"/>
      <c r="S36" s="41" t="s">
        <v>594</v>
      </c>
      <c r="T36" s="41" t="s">
        <v>99</v>
      </c>
      <c r="U36" s="40">
        <v>1</v>
      </c>
      <c r="V36" s="35" t="str">
        <f>+$J$36</f>
        <v>Seguimiento e identificación del Recaudo</v>
      </c>
      <c r="W36" s="39">
        <v>243106560</v>
      </c>
      <c r="X36" s="34" t="s">
        <v>117</v>
      </c>
      <c r="Y36" s="40">
        <v>0.25</v>
      </c>
      <c r="Z36" s="35" t="str">
        <f>+$J$36</f>
        <v>Seguimiento e identificación del Recaudo</v>
      </c>
      <c r="AA36" s="49">
        <v>60776640</v>
      </c>
      <c r="AB36" s="42"/>
      <c r="AC36" s="42"/>
      <c r="AD36" s="40">
        <f t="shared" si="0"/>
        <v>0</v>
      </c>
      <c r="AE36" s="40">
        <f t="shared" si="1"/>
        <v>0</v>
      </c>
      <c r="AF36" s="40">
        <f t="shared" si="2"/>
        <v>0</v>
      </c>
      <c r="AG36" s="40">
        <f t="shared" si="3"/>
        <v>0</v>
      </c>
      <c r="AH36" s="40">
        <v>0.25</v>
      </c>
      <c r="AI36" s="35" t="str">
        <f>+$J$36</f>
        <v>Seguimiento e identificación del Recaudo</v>
      </c>
      <c r="AJ36" s="49">
        <v>60776640</v>
      </c>
      <c r="AK36" s="42"/>
      <c r="AL36" s="42"/>
      <c r="AM36" s="40">
        <f t="shared" si="4"/>
        <v>0</v>
      </c>
      <c r="AN36" s="40">
        <f t="shared" si="5"/>
        <v>0</v>
      </c>
      <c r="AO36" s="40">
        <f t="shared" si="6"/>
        <v>0</v>
      </c>
      <c r="AP36" s="43">
        <f t="shared" si="7"/>
        <v>0</v>
      </c>
      <c r="AQ36" s="40">
        <v>0.25</v>
      </c>
      <c r="AR36" s="35" t="str">
        <f>+$J$36</f>
        <v>Seguimiento e identificación del Recaudo</v>
      </c>
      <c r="AS36" s="49">
        <v>60776640</v>
      </c>
      <c r="AT36" s="42"/>
      <c r="AU36" s="42"/>
      <c r="AV36" s="40">
        <f t="shared" si="8"/>
        <v>0</v>
      </c>
      <c r="AW36" s="40">
        <f t="shared" si="9"/>
        <v>0</v>
      </c>
      <c r="AX36" s="40">
        <f t="shared" si="10"/>
        <v>0</v>
      </c>
      <c r="AY36" s="40">
        <f t="shared" si="11"/>
        <v>0</v>
      </c>
      <c r="AZ36" s="40">
        <v>0.25</v>
      </c>
      <c r="BA36" s="35" t="str">
        <f>+$J$36</f>
        <v>Seguimiento e identificación del Recaudo</v>
      </c>
      <c r="BB36" s="49">
        <v>60776640</v>
      </c>
      <c r="BC36" s="42"/>
      <c r="BD36" s="42"/>
      <c r="BE36" s="40">
        <f t="shared" si="12"/>
        <v>0</v>
      </c>
      <c r="BF36" s="40">
        <f t="shared" si="13"/>
        <v>0</v>
      </c>
      <c r="BG36" s="40">
        <f t="shared" si="14"/>
        <v>0</v>
      </c>
      <c r="BH36" s="40">
        <f t="shared" si="15"/>
        <v>0</v>
      </c>
      <c r="BI36" s="44">
        <f t="shared" si="16"/>
        <v>0</v>
      </c>
      <c r="BJ36" s="44">
        <f t="shared" si="17"/>
        <v>0</v>
      </c>
      <c r="BK36" s="44">
        <f t="shared" si="18"/>
        <v>0</v>
      </c>
      <c r="BL36" s="44">
        <f t="shared" si="19"/>
        <v>0</v>
      </c>
      <c r="BM36" s="44">
        <f t="shared" si="20"/>
        <v>0</v>
      </c>
      <c r="BN36" s="44">
        <f t="shared" si="21"/>
        <v>0</v>
      </c>
      <c r="BO36" s="44">
        <f t="shared" si="22"/>
        <v>0</v>
      </c>
      <c r="BP36" s="44">
        <f t="shared" si="23"/>
        <v>0</v>
      </c>
      <c r="BQ36" s="42"/>
    </row>
    <row r="37" spans="1:69" s="45" customFormat="1" ht="100.8" x14ac:dyDescent="0.3">
      <c r="A37" s="34">
        <v>11300</v>
      </c>
      <c r="B37" s="35" t="str">
        <f>+VLOOKUP(A37,'[1]TAB. REF. PA'!$A$4:$B$14,2,FALSE)</f>
        <v>Dirección de Gestión de Recursos Financieros de Salud</v>
      </c>
      <c r="C37" s="36" t="s">
        <v>160</v>
      </c>
      <c r="D37" s="35" t="s">
        <v>145</v>
      </c>
      <c r="E37" s="36" t="s">
        <v>580</v>
      </c>
      <c r="F37" s="35" t="s">
        <v>246</v>
      </c>
      <c r="G37" s="37" t="s">
        <v>123</v>
      </c>
      <c r="H37" s="47">
        <v>1</v>
      </c>
      <c r="I37" s="36" t="s">
        <v>582</v>
      </c>
      <c r="J37" s="35" t="s">
        <v>575</v>
      </c>
      <c r="K37" s="39">
        <v>0</v>
      </c>
      <c r="L37" s="39">
        <v>12</v>
      </c>
      <c r="M37" s="41" t="s">
        <v>46</v>
      </c>
      <c r="N37" s="41" t="s">
        <v>68</v>
      </c>
      <c r="O37" s="41" t="s">
        <v>21</v>
      </c>
      <c r="P37" s="41" t="s">
        <v>36</v>
      </c>
      <c r="Q37" s="41" t="s">
        <v>214</v>
      </c>
      <c r="R37" s="42"/>
      <c r="S37" s="41"/>
      <c r="T37" s="41" t="s">
        <v>99</v>
      </c>
      <c r="U37" s="39">
        <v>12</v>
      </c>
      <c r="V37" s="35" t="str">
        <f>+$J$37</f>
        <v>Informe Mensual de Recaudo Efectivo</v>
      </c>
      <c r="W37" s="39">
        <v>0</v>
      </c>
      <c r="X37" s="34" t="s">
        <v>117</v>
      </c>
      <c r="Y37" s="39">
        <v>3</v>
      </c>
      <c r="Z37" s="35" t="str">
        <f>+$J$37</f>
        <v>Informe Mensual de Recaudo Efectivo</v>
      </c>
      <c r="AA37" s="49">
        <v>0</v>
      </c>
      <c r="AB37" s="42"/>
      <c r="AC37" s="42"/>
      <c r="AD37" s="40">
        <f t="shared" si="0"/>
        <v>0</v>
      </c>
      <c r="AE37" s="40" t="e">
        <f t="shared" si="1"/>
        <v>#DIV/0!</v>
      </c>
      <c r="AF37" s="40">
        <f t="shared" si="2"/>
        <v>0</v>
      </c>
      <c r="AG37" s="40" t="e">
        <f t="shared" si="3"/>
        <v>#DIV/0!</v>
      </c>
      <c r="AH37" s="39">
        <v>3</v>
      </c>
      <c r="AI37" s="35" t="str">
        <f>+$J$37</f>
        <v>Informe Mensual de Recaudo Efectivo</v>
      </c>
      <c r="AJ37" s="49">
        <v>0</v>
      </c>
      <c r="AK37" s="42"/>
      <c r="AL37" s="42"/>
      <c r="AM37" s="40">
        <f t="shared" si="4"/>
        <v>0</v>
      </c>
      <c r="AN37" s="40" t="e">
        <f t="shared" si="5"/>
        <v>#DIV/0!</v>
      </c>
      <c r="AO37" s="40">
        <f t="shared" si="6"/>
        <v>0</v>
      </c>
      <c r="AP37" s="43" t="e">
        <f t="shared" si="7"/>
        <v>#DIV/0!</v>
      </c>
      <c r="AQ37" s="39">
        <v>3</v>
      </c>
      <c r="AR37" s="35" t="str">
        <f>+$J$37</f>
        <v>Informe Mensual de Recaudo Efectivo</v>
      </c>
      <c r="AS37" s="49">
        <v>0</v>
      </c>
      <c r="AT37" s="42"/>
      <c r="AU37" s="42"/>
      <c r="AV37" s="40">
        <f t="shared" si="8"/>
        <v>0</v>
      </c>
      <c r="AW37" s="40" t="e">
        <f t="shared" si="9"/>
        <v>#DIV/0!</v>
      </c>
      <c r="AX37" s="40">
        <f t="shared" si="10"/>
        <v>0</v>
      </c>
      <c r="AY37" s="40" t="e">
        <f t="shared" si="11"/>
        <v>#DIV/0!</v>
      </c>
      <c r="AZ37" s="39">
        <v>3</v>
      </c>
      <c r="BA37" s="35" t="str">
        <f>+$J$37</f>
        <v>Informe Mensual de Recaudo Efectivo</v>
      </c>
      <c r="BB37" s="49">
        <v>0</v>
      </c>
      <c r="BC37" s="42"/>
      <c r="BD37" s="42"/>
      <c r="BE37" s="40">
        <f t="shared" si="12"/>
        <v>0</v>
      </c>
      <c r="BF37" s="40" t="e">
        <f t="shared" si="13"/>
        <v>#DIV/0!</v>
      </c>
      <c r="BG37" s="40">
        <f t="shared" si="14"/>
        <v>0</v>
      </c>
      <c r="BH37" s="40" t="e">
        <f t="shared" si="15"/>
        <v>#DIV/0!</v>
      </c>
      <c r="BI37" s="44">
        <f t="shared" si="16"/>
        <v>0</v>
      </c>
      <c r="BJ37" s="44" t="str">
        <f t="shared" si="17"/>
        <v>No Prog ni Ejec</v>
      </c>
      <c r="BK37" s="44">
        <f t="shared" si="18"/>
        <v>0</v>
      </c>
      <c r="BL37" s="44" t="str">
        <f t="shared" si="19"/>
        <v>No Prog ni Ejec</v>
      </c>
      <c r="BM37" s="44">
        <f t="shared" si="20"/>
        <v>0</v>
      </c>
      <c r="BN37" s="44" t="str">
        <f t="shared" si="21"/>
        <v>No Prog ni Ejec</v>
      </c>
      <c r="BO37" s="44">
        <f t="shared" si="22"/>
        <v>0</v>
      </c>
      <c r="BP37" s="44" t="str">
        <f t="shared" si="23"/>
        <v>No Prog ni Ejec</v>
      </c>
      <c r="BQ37" s="42"/>
    </row>
    <row r="38" spans="1:69" s="45" customFormat="1" ht="100.8" x14ac:dyDescent="0.3">
      <c r="A38" s="34">
        <v>11300</v>
      </c>
      <c r="B38" s="35" t="str">
        <f>+VLOOKUP(A38,'[1]TAB. REF. PA'!$A$4:$B$14,2,FALSE)</f>
        <v>Dirección de Gestión de Recursos Financieros de Salud</v>
      </c>
      <c r="C38" s="36" t="s">
        <v>160</v>
      </c>
      <c r="D38" s="35" t="s">
        <v>145</v>
      </c>
      <c r="E38" s="36" t="s">
        <v>580</v>
      </c>
      <c r="F38" s="35" t="s">
        <v>246</v>
      </c>
      <c r="G38" s="37" t="s">
        <v>123</v>
      </c>
      <c r="H38" s="47">
        <v>1</v>
      </c>
      <c r="I38" s="36" t="s">
        <v>583</v>
      </c>
      <c r="J38" s="35" t="s">
        <v>248</v>
      </c>
      <c r="K38" s="39">
        <v>0</v>
      </c>
      <c r="L38" s="40">
        <v>0.5</v>
      </c>
      <c r="M38" s="41" t="s">
        <v>46</v>
      </c>
      <c r="N38" s="41" t="s">
        <v>68</v>
      </c>
      <c r="O38" s="41" t="s">
        <v>21</v>
      </c>
      <c r="P38" s="41" t="s">
        <v>36</v>
      </c>
      <c r="Q38" s="41" t="s">
        <v>214</v>
      </c>
      <c r="R38" s="42"/>
      <c r="S38" s="41" t="s">
        <v>249</v>
      </c>
      <c r="T38" s="41" t="s">
        <v>99</v>
      </c>
      <c r="U38" s="40">
        <v>1</v>
      </c>
      <c r="V38" s="35" t="str">
        <f>+$J$38</f>
        <v>Seguimiento a Partidas Sin Identificar</v>
      </c>
      <c r="W38" s="39">
        <v>0</v>
      </c>
      <c r="X38" s="34" t="s">
        <v>117</v>
      </c>
      <c r="Y38" s="40">
        <v>0.25</v>
      </c>
      <c r="Z38" s="35" t="str">
        <f>+$J$38</f>
        <v>Seguimiento a Partidas Sin Identificar</v>
      </c>
      <c r="AA38" s="49">
        <v>0</v>
      </c>
      <c r="AB38" s="42"/>
      <c r="AC38" s="42"/>
      <c r="AD38" s="40">
        <f t="shared" si="0"/>
        <v>0</v>
      </c>
      <c r="AE38" s="40" t="e">
        <f t="shared" si="1"/>
        <v>#DIV/0!</v>
      </c>
      <c r="AF38" s="40">
        <f t="shared" si="2"/>
        <v>0</v>
      </c>
      <c r="AG38" s="40" t="e">
        <f t="shared" si="3"/>
        <v>#DIV/0!</v>
      </c>
      <c r="AH38" s="40">
        <v>0.25</v>
      </c>
      <c r="AI38" s="35" t="str">
        <f>+$J$38</f>
        <v>Seguimiento a Partidas Sin Identificar</v>
      </c>
      <c r="AJ38" s="49">
        <v>0</v>
      </c>
      <c r="AK38" s="42"/>
      <c r="AL38" s="42"/>
      <c r="AM38" s="40">
        <f t="shared" si="4"/>
        <v>0</v>
      </c>
      <c r="AN38" s="40" t="e">
        <f t="shared" si="5"/>
        <v>#DIV/0!</v>
      </c>
      <c r="AO38" s="40">
        <f t="shared" si="6"/>
        <v>0</v>
      </c>
      <c r="AP38" s="43" t="e">
        <f t="shared" si="7"/>
        <v>#DIV/0!</v>
      </c>
      <c r="AQ38" s="40">
        <v>0.25</v>
      </c>
      <c r="AR38" s="35" t="str">
        <f>+$J$38</f>
        <v>Seguimiento a Partidas Sin Identificar</v>
      </c>
      <c r="AS38" s="49">
        <v>0</v>
      </c>
      <c r="AT38" s="42"/>
      <c r="AU38" s="42"/>
      <c r="AV38" s="40">
        <f t="shared" si="8"/>
        <v>0</v>
      </c>
      <c r="AW38" s="40" t="e">
        <f t="shared" si="9"/>
        <v>#DIV/0!</v>
      </c>
      <c r="AX38" s="40">
        <f t="shared" si="10"/>
        <v>0</v>
      </c>
      <c r="AY38" s="40" t="e">
        <f t="shared" si="11"/>
        <v>#DIV/0!</v>
      </c>
      <c r="AZ38" s="40">
        <v>0.25</v>
      </c>
      <c r="BA38" s="35" t="str">
        <f>+$J$38</f>
        <v>Seguimiento a Partidas Sin Identificar</v>
      </c>
      <c r="BB38" s="49">
        <v>0</v>
      </c>
      <c r="BC38" s="42"/>
      <c r="BD38" s="42"/>
      <c r="BE38" s="40">
        <f t="shared" si="12"/>
        <v>0</v>
      </c>
      <c r="BF38" s="40" t="e">
        <f t="shared" si="13"/>
        <v>#DIV/0!</v>
      </c>
      <c r="BG38" s="40">
        <f t="shared" si="14"/>
        <v>0</v>
      </c>
      <c r="BH38" s="40" t="e">
        <f t="shared" si="15"/>
        <v>#DIV/0!</v>
      </c>
      <c r="BI38" s="44">
        <f t="shared" si="16"/>
        <v>0</v>
      </c>
      <c r="BJ38" s="44" t="str">
        <f t="shared" si="17"/>
        <v>No Prog ni Ejec</v>
      </c>
      <c r="BK38" s="44">
        <f t="shared" si="18"/>
        <v>0</v>
      </c>
      <c r="BL38" s="44" t="str">
        <f t="shared" si="19"/>
        <v>No Prog ni Ejec</v>
      </c>
      <c r="BM38" s="44">
        <f t="shared" si="20"/>
        <v>0</v>
      </c>
      <c r="BN38" s="44" t="str">
        <f t="shared" si="21"/>
        <v>No Prog ni Ejec</v>
      </c>
      <c r="BO38" s="44">
        <f t="shared" si="22"/>
        <v>0</v>
      </c>
      <c r="BP38" s="44" t="str">
        <f t="shared" si="23"/>
        <v>No Prog ni Ejec</v>
      </c>
      <c r="BQ38" s="42"/>
    </row>
    <row r="39" spans="1:69" s="45" customFormat="1" ht="100.8" x14ac:dyDescent="0.3">
      <c r="A39" s="34">
        <v>11300</v>
      </c>
      <c r="B39" s="35" t="str">
        <f>+VLOOKUP(A39,'[1]TAB. REF. PA'!$A$4:$B$14,2,FALSE)</f>
        <v>Dirección de Gestión de Recursos Financieros de Salud</v>
      </c>
      <c r="C39" s="36" t="s">
        <v>160</v>
      </c>
      <c r="D39" s="35" t="s">
        <v>145</v>
      </c>
      <c r="E39" s="36" t="s">
        <v>584</v>
      </c>
      <c r="F39" s="35" t="s">
        <v>251</v>
      </c>
      <c r="G39" s="37" t="s">
        <v>123</v>
      </c>
      <c r="H39" s="47">
        <v>1</v>
      </c>
      <c r="I39" s="36" t="s">
        <v>585</v>
      </c>
      <c r="J39" s="35" t="s">
        <v>250</v>
      </c>
      <c r="K39" s="39">
        <v>292066560</v>
      </c>
      <c r="L39" s="40">
        <v>1</v>
      </c>
      <c r="M39" s="41" t="s">
        <v>46</v>
      </c>
      <c r="N39" s="41" t="s">
        <v>68</v>
      </c>
      <c r="O39" s="41" t="s">
        <v>21</v>
      </c>
      <c r="P39" s="41" t="s">
        <v>36</v>
      </c>
      <c r="Q39" s="41" t="s">
        <v>215</v>
      </c>
      <c r="R39" s="42"/>
      <c r="S39" s="41" t="s">
        <v>595</v>
      </c>
      <c r="T39" s="41" t="s">
        <v>99</v>
      </c>
      <c r="U39" s="46">
        <v>1</v>
      </c>
      <c r="V39" s="35" t="str">
        <f>+$J$39</f>
        <v>Ordenes de Giros tramitadas</v>
      </c>
      <c r="W39" s="39">
        <v>292066560</v>
      </c>
      <c r="X39" s="34" t="s">
        <v>117</v>
      </c>
      <c r="Y39" s="50">
        <v>0.25</v>
      </c>
      <c r="Z39" s="35" t="str">
        <f>+$J$39</f>
        <v>Ordenes de Giros tramitadas</v>
      </c>
      <c r="AA39" s="49">
        <v>73016640</v>
      </c>
      <c r="AB39" s="42"/>
      <c r="AC39" s="42"/>
      <c r="AD39" s="40">
        <f t="shared" si="0"/>
        <v>0</v>
      </c>
      <c r="AE39" s="40">
        <f t="shared" si="1"/>
        <v>0</v>
      </c>
      <c r="AF39" s="40">
        <f t="shared" si="2"/>
        <v>0</v>
      </c>
      <c r="AG39" s="40">
        <f t="shared" si="3"/>
        <v>0</v>
      </c>
      <c r="AH39" s="50">
        <v>0.25</v>
      </c>
      <c r="AI39" s="35" t="str">
        <f>+$J$39</f>
        <v>Ordenes de Giros tramitadas</v>
      </c>
      <c r="AJ39" s="49">
        <v>73016640</v>
      </c>
      <c r="AK39" s="42"/>
      <c r="AL39" s="42"/>
      <c r="AM39" s="40">
        <f t="shared" si="4"/>
        <v>0</v>
      </c>
      <c r="AN39" s="40">
        <f t="shared" si="5"/>
        <v>0</v>
      </c>
      <c r="AO39" s="40">
        <f t="shared" si="6"/>
        <v>0</v>
      </c>
      <c r="AP39" s="43">
        <f t="shared" si="7"/>
        <v>0</v>
      </c>
      <c r="AQ39" s="50">
        <v>0.25</v>
      </c>
      <c r="AR39" s="35" t="str">
        <f>+$J$39</f>
        <v>Ordenes de Giros tramitadas</v>
      </c>
      <c r="AS39" s="49">
        <v>73016640</v>
      </c>
      <c r="AT39" s="42"/>
      <c r="AU39" s="42"/>
      <c r="AV39" s="40">
        <f t="shared" si="8"/>
        <v>0</v>
      </c>
      <c r="AW39" s="40">
        <f t="shared" si="9"/>
        <v>0</v>
      </c>
      <c r="AX39" s="40">
        <f t="shared" si="10"/>
        <v>0</v>
      </c>
      <c r="AY39" s="40">
        <f t="shared" si="11"/>
        <v>0</v>
      </c>
      <c r="AZ39" s="50">
        <v>0.25</v>
      </c>
      <c r="BA39" s="35" t="str">
        <f>+$J$39</f>
        <v>Ordenes de Giros tramitadas</v>
      </c>
      <c r="BB39" s="49">
        <v>73016640</v>
      </c>
      <c r="BC39" s="42"/>
      <c r="BD39" s="42"/>
      <c r="BE39" s="40">
        <f t="shared" si="12"/>
        <v>0</v>
      </c>
      <c r="BF39" s="40">
        <f t="shared" si="13"/>
        <v>0</v>
      </c>
      <c r="BG39" s="40">
        <f t="shared" si="14"/>
        <v>0</v>
      </c>
      <c r="BH39" s="40">
        <f t="shared" si="15"/>
        <v>0</v>
      </c>
      <c r="BI39" s="44">
        <f t="shared" si="16"/>
        <v>0</v>
      </c>
      <c r="BJ39" s="44">
        <f t="shared" si="17"/>
        <v>0</v>
      </c>
      <c r="BK39" s="44">
        <f t="shared" si="18"/>
        <v>0</v>
      </c>
      <c r="BL39" s="44">
        <f t="shared" si="19"/>
        <v>0</v>
      </c>
      <c r="BM39" s="44">
        <f t="shared" si="20"/>
        <v>0</v>
      </c>
      <c r="BN39" s="44">
        <f t="shared" si="21"/>
        <v>0</v>
      </c>
      <c r="BO39" s="44">
        <f t="shared" si="22"/>
        <v>0</v>
      </c>
      <c r="BP39" s="44">
        <f t="shared" si="23"/>
        <v>0</v>
      </c>
      <c r="BQ39" s="42"/>
    </row>
    <row r="40" spans="1:69" s="45" customFormat="1" ht="100.8" x14ac:dyDescent="0.3">
      <c r="A40" s="34">
        <v>11300</v>
      </c>
      <c r="B40" s="35" t="str">
        <f>+VLOOKUP(A40,'[1]TAB. REF. PA'!$A$4:$B$14,2,FALSE)</f>
        <v>Dirección de Gestión de Recursos Financieros de Salud</v>
      </c>
      <c r="C40" s="36" t="s">
        <v>160</v>
      </c>
      <c r="D40" s="35" t="s">
        <v>145</v>
      </c>
      <c r="E40" s="36" t="s">
        <v>586</v>
      </c>
      <c r="F40" s="35" t="s">
        <v>252</v>
      </c>
      <c r="G40" s="37" t="s">
        <v>123</v>
      </c>
      <c r="H40" s="47">
        <v>1</v>
      </c>
      <c r="I40" s="36" t="s">
        <v>587</v>
      </c>
      <c r="J40" s="35" t="s">
        <v>253</v>
      </c>
      <c r="K40" s="39">
        <v>48960000</v>
      </c>
      <c r="L40" s="40">
        <v>1</v>
      </c>
      <c r="M40" s="41" t="s">
        <v>46</v>
      </c>
      <c r="N40" s="41" t="s">
        <v>68</v>
      </c>
      <c r="O40" s="41" t="s">
        <v>21</v>
      </c>
      <c r="P40" s="41" t="s">
        <v>36</v>
      </c>
      <c r="Q40" s="41" t="s">
        <v>215</v>
      </c>
      <c r="R40" s="42"/>
      <c r="S40" s="41" t="s">
        <v>596</v>
      </c>
      <c r="T40" s="41" t="s">
        <v>99</v>
      </c>
      <c r="U40" s="46">
        <v>1</v>
      </c>
      <c r="V40" s="35" t="str">
        <f>+$J$40</f>
        <v>Boletines</v>
      </c>
      <c r="W40" s="39">
        <v>48960000</v>
      </c>
      <c r="X40" s="34" t="s">
        <v>114</v>
      </c>
      <c r="Y40" s="50">
        <v>0.25</v>
      </c>
      <c r="Z40" s="35" t="str">
        <f>+$J$40</f>
        <v>Boletines</v>
      </c>
      <c r="AA40" s="49">
        <v>12240000</v>
      </c>
      <c r="AB40" s="42"/>
      <c r="AC40" s="42"/>
      <c r="AD40" s="40">
        <f t="shared" si="0"/>
        <v>0</v>
      </c>
      <c r="AE40" s="40">
        <f t="shared" si="1"/>
        <v>0</v>
      </c>
      <c r="AF40" s="40">
        <f t="shared" si="2"/>
        <v>0</v>
      </c>
      <c r="AG40" s="40">
        <f t="shared" si="3"/>
        <v>0</v>
      </c>
      <c r="AH40" s="50">
        <v>0.25</v>
      </c>
      <c r="AI40" s="35" t="str">
        <f>+$J$40</f>
        <v>Boletines</v>
      </c>
      <c r="AJ40" s="49">
        <v>12240000</v>
      </c>
      <c r="AK40" s="42"/>
      <c r="AL40" s="42"/>
      <c r="AM40" s="40">
        <f t="shared" si="4"/>
        <v>0</v>
      </c>
      <c r="AN40" s="40">
        <f t="shared" si="5"/>
        <v>0</v>
      </c>
      <c r="AO40" s="40">
        <f t="shared" si="6"/>
        <v>0</v>
      </c>
      <c r="AP40" s="43">
        <f t="shared" si="7"/>
        <v>0</v>
      </c>
      <c r="AQ40" s="50">
        <v>0.25</v>
      </c>
      <c r="AR40" s="35" t="str">
        <f>+$J$40</f>
        <v>Boletines</v>
      </c>
      <c r="AS40" s="49">
        <v>12240000</v>
      </c>
      <c r="AT40" s="42"/>
      <c r="AU40" s="42"/>
      <c r="AV40" s="40">
        <f t="shared" si="8"/>
        <v>0</v>
      </c>
      <c r="AW40" s="40">
        <f t="shared" si="9"/>
        <v>0</v>
      </c>
      <c r="AX40" s="40">
        <f t="shared" si="10"/>
        <v>0</v>
      </c>
      <c r="AY40" s="40">
        <f t="shared" si="11"/>
        <v>0</v>
      </c>
      <c r="AZ40" s="50">
        <v>0.25</v>
      </c>
      <c r="BA40" s="35" t="str">
        <f>+$J$40</f>
        <v>Boletines</v>
      </c>
      <c r="BB40" s="49">
        <v>12240000</v>
      </c>
      <c r="BC40" s="42"/>
      <c r="BD40" s="42"/>
      <c r="BE40" s="40">
        <f t="shared" si="12"/>
        <v>0</v>
      </c>
      <c r="BF40" s="40">
        <f t="shared" si="13"/>
        <v>0</v>
      </c>
      <c r="BG40" s="40">
        <f t="shared" si="14"/>
        <v>0</v>
      </c>
      <c r="BH40" s="40">
        <f t="shared" si="15"/>
        <v>0</v>
      </c>
      <c r="BI40" s="44">
        <f t="shared" si="16"/>
        <v>0</v>
      </c>
      <c r="BJ40" s="44">
        <f t="shared" si="17"/>
        <v>0</v>
      </c>
      <c r="BK40" s="44">
        <f t="shared" si="18"/>
        <v>0</v>
      </c>
      <c r="BL40" s="44">
        <f t="shared" si="19"/>
        <v>0</v>
      </c>
      <c r="BM40" s="44">
        <f t="shared" si="20"/>
        <v>0</v>
      </c>
      <c r="BN40" s="44">
        <f t="shared" si="21"/>
        <v>0</v>
      </c>
      <c r="BO40" s="44">
        <f t="shared" si="22"/>
        <v>0</v>
      </c>
      <c r="BP40" s="44">
        <f t="shared" si="23"/>
        <v>0</v>
      </c>
      <c r="BQ40" s="42"/>
    </row>
    <row r="41" spans="1:69" s="45" customFormat="1" ht="100.8" x14ac:dyDescent="0.3">
      <c r="A41" s="34">
        <v>11300</v>
      </c>
      <c r="B41" s="35" t="str">
        <f>+VLOOKUP(A41,'[1]TAB. REF. PA'!$A$4:$B$14,2,FALSE)</f>
        <v>Dirección de Gestión de Recursos Financieros de Salud</v>
      </c>
      <c r="C41" s="36" t="s">
        <v>160</v>
      </c>
      <c r="D41" s="35" t="s">
        <v>145</v>
      </c>
      <c r="E41" s="36" t="s">
        <v>588</v>
      </c>
      <c r="F41" s="35" t="s">
        <v>254</v>
      </c>
      <c r="G41" s="37" t="s">
        <v>124</v>
      </c>
      <c r="H41" s="36">
        <v>4</v>
      </c>
      <c r="I41" s="36" t="s">
        <v>589</v>
      </c>
      <c r="J41" s="35" t="s">
        <v>254</v>
      </c>
      <c r="K41" s="39">
        <v>272680404</v>
      </c>
      <c r="L41" s="40">
        <v>1</v>
      </c>
      <c r="M41" s="41" t="s">
        <v>46</v>
      </c>
      <c r="N41" s="41" t="s">
        <v>68</v>
      </c>
      <c r="O41" s="41" t="s">
        <v>21</v>
      </c>
      <c r="P41" s="41" t="s">
        <v>36</v>
      </c>
      <c r="Q41" s="41" t="s">
        <v>215</v>
      </c>
      <c r="R41" s="42"/>
      <c r="S41" s="41" t="s">
        <v>255</v>
      </c>
      <c r="T41" s="41" t="s">
        <v>99</v>
      </c>
      <c r="U41" s="39">
        <f>+H41</f>
        <v>4</v>
      </c>
      <c r="V41" s="35" t="str">
        <f>+$J$41</f>
        <v>Estados Financieros</v>
      </c>
      <c r="W41" s="39">
        <v>272680404</v>
      </c>
      <c r="X41" s="34" t="s">
        <v>114</v>
      </c>
      <c r="Y41" s="39">
        <v>1</v>
      </c>
      <c r="Z41" s="35" t="str">
        <f>+$J$41</f>
        <v>Estados Financieros</v>
      </c>
      <c r="AA41" s="49">
        <v>68170101</v>
      </c>
      <c r="AB41" s="42"/>
      <c r="AC41" s="42"/>
      <c r="AD41" s="40">
        <f t="shared" si="0"/>
        <v>0</v>
      </c>
      <c r="AE41" s="40">
        <f t="shared" si="1"/>
        <v>0</v>
      </c>
      <c r="AF41" s="40">
        <f t="shared" si="2"/>
        <v>0</v>
      </c>
      <c r="AG41" s="40">
        <f t="shared" si="3"/>
        <v>0</v>
      </c>
      <c r="AH41" s="39">
        <v>1</v>
      </c>
      <c r="AI41" s="35" t="str">
        <f>+$J$41</f>
        <v>Estados Financieros</v>
      </c>
      <c r="AJ41" s="49">
        <v>68170101</v>
      </c>
      <c r="AK41" s="42"/>
      <c r="AL41" s="42"/>
      <c r="AM41" s="40">
        <f t="shared" si="4"/>
        <v>0</v>
      </c>
      <c r="AN41" s="40">
        <f t="shared" si="5"/>
        <v>0</v>
      </c>
      <c r="AO41" s="40">
        <f t="shared" si="6"/>
        <v>0</v>
      </c>
      <c r="AP41" s="43">
        <f t="shared" si="7"/>
        <v>0</v>
      </c>
      <c r="AQ41" s="39">
        <v>1</v>
      </c>
      <c r="AR41" s="35" t="str">
        <f>+$J$41</f>
        <v>Estados Financieros</v>
      </c>
      <c r="AS41" s="49">
        <v>68170101</v>
      </c>
      <c r="AT41" s="42"/>
      <c r="AU41" s="42"/>
      <c r="AV41" s="40">
        <f t="shared" si="8"/>
        <v>0</v>
      </c>
      <c r="AW41" s="40">
        <f t="shared" si="9"/>
        <v>0</v>
      </c>
      <c r="AX41" s="40">
        <f t="shared" si="10"/>
        <v>0</v>
      </c>
      <c r="AY41" s="40">
        <f t="shared" si="11"/>
        <v>0</v>
      </c>
      <c r="AZ41" s="39">
        <v>1</v>
      </c>
      <c r="BA41" s="35" t="str">
        <f>+$J$41</f>
        <v>Estados Financieros</v>
      </c>
      <c r="BB41" s="49">
        <v>68170101</v>
      </c>
      <c r="BC41" s="42"/>
      <c r="BD41" s="42"/>
      <c r="BE41" s="40">
        <f t="shared" si="12"/>
        <v>0</v>
      </c>
      <c r="BF41" s="40">
        <f t="shared" si="13"/>
        <v>0</v>
      </c>
      <c r="BG41" s="40">
        <f t="shared" si="14"/>
        <v>0</v>
      </c>
      <c r="BH41" s="40">
        <f t="shared" si="15"/>
        <v>0</v>
      </c>
      <c r="BI41" s="44">
        <f t="shared" si="16"/>
        <v>0</v>
      </c>
      <c r="BJ41" s="44">
        <f t="shared" si="17"/>
        <v>0</v>
      </c>
      <c r="BK41" s="44">
        <f t="shared" si="18"/>
        <v>0</v>
      </c>
      <c r="BL41" s="44">
        <f t="shared" si="19"/>
        <v>0</v>
      </c>
      <c r="BM41" s="44">
        <f t="shared" si="20"/>
        <v>0</v>
      </c>
      <c r="BN41" s="44">
        <f t="shared" si="21"/>
        <v>0</v>
      </c>
      <c r="BO41" s="44">
        <f t="shared" si="22"/>
        <v>0</v>
      </c>
      <c r="BP41" s="44">
        <f t="shared" si="23"/>
        <v>0</v>
      </c>
      <c r="BQ41" s="42"/>
    </row>
    <row r="42" spans="1:69" s="45" customFormat="1" ht="100.8" x14ac:dyDescent="0.3">
      <c r="A42" s="34">
        <v>11300</v>
      </c>
      <c r="B42" s="35" t="str">
        <f>+VLOOKUP(A42,'[1]TAB. REF. PA'!$A$4:$B$14,2,FALSE)</f>
        <v>Dirección de Gestión de Recursos Financieros de Salud</v>
      </c>
      <c r="C42" s="36" t="s">
        <v>160</v>
      </c>
      <c r="D42" s="35" t="s">
        <v>145</v>
      </c>
      <c r="E42" s="36" t="s">
        <v>590</v>
      </c>
      <c r="F42" s="35" t="s">
        <v>257</v>
      </c>
      <c r="G42" s="37" t="s">
        <v>124</v>
      </c>
      <c r="H42" s="36">
        <v>4</v>
      </c>
      <c r="I42" s="36" t="s">
        <v>591</v>
      </c>
      <c r="J42" s="35" t="s">
        <v>258</v>
      </c>
      <c r="K42" s="39">
        <v>0</v>
      </c>
      <c r="L42" s="40">
        <v>1</v>
      </c>
      <c r="M42" s="41" t="s">
        <v>46</v>
      </c>
      <c r="N42" s="41" t="s">
        <v>68</v>
      </c>
      <c r="O42" s="41" t="s">
        <v>21</v>
      </c>
      <c r="P42" s="41" t="s">
        <v>36</v>
      </c>
      <c r="Q42" s="41" t="s">
        <v>212</v>
      </c>
      <c r="R42" s="42"/>
      <c r="S42" s="41" t="s">
        <v>137</v>
      </c>
      <c r="T42" s="41" t="s">
        <v>99</v>
      </c>
      <c r="U42" s="39">
        <v>4</v>
      </c>
      <c r="V42" s="35" t="str">
        <f>+$J$42</f>
        <v>Informe</v>
      </c>
      <c r="W42" s="39">
        <v>0</v>
      </c>
      <c r="X42" s="34" t="s">
        <v>114</v>
      </c>
      <c r="Y42" s="39">
        <v>1</v>
      </c>
      <c r="Z42" s="35" t="str">
        <f>+$J$42</f>
        <v>Informe</v>
      </c>
      <c r="AA42" s="49">
        <v>0</v>
      </c>
      <c r="AB42" s="42"/>
      <c r="AC42" s="42"/>
      <c r="AD42" s="40">
        <f t="shared" si="0"/>
        <v>0</v>
      </c>
      <c r="AE42" s="40" t="e">
        <f t="shared" si="1"/>
        <v>#DIV/0!</v>
      </c>
      <c r="AF42" s="40">
        <f t="shared" si="2"/>
        <v>0</v>
      </c>
      <c r="AG42" s="40" t="e">
        <f t="shared" si="3"/>
        <v>#DIV/0!</v>
      </c>
      <c r="AH42" s="39">
        <v>1</v>
      </c>
      <c r="AI42" s="35" t="str">
        <f>+$J$42</f>
        <v>Informe</v>
      </c>
      <c r="AJ42" s="49">
        <v>0</v>
      </c>
      <c r="AK42" s="42"/>
      <c r="AL42" s="42"/>
      <c r="AM42" s="40">
        <f t="shared" si="4"/>
        <v>0</v>
      </c>
      <c r="AN42" s="40" t="e">
        <f t="shared" si="5"/>
        <v>#DIV/0!</v>
      </c>
      <c r="AO42" s="40">
        <f t="shared" si="6"/>
        <v>0</v>
      </c>
      <c r="AP42" s="43" t="e">
        <f t="shared" si="7"/>
        <v>#DIV/0!</v>
      </c>
      <c r="AQ42" s="39">
        <v>1</v>
      </c>
      <c r="AR42" s="35" t="str">
        <f>+$J$42</f>
        <v>Informe</v>
      </c>
      <c r="AS42" s="49">
        <v>0</v>
      </c>
      <c r="AT42" s="42"/>
      <c r="AU42" s="42"/>
      <c r="AV42" s="40">
        <f t="shared" si="8"/>
        <v>0</v>
      </c>
      <c r="AW42" s="40" t="e">
        <f t="shared" si="9"/>
        <v>#DIV/0!</v>
      </c>
      <c r="AX42" s="40">
        <f t="shared" si="10"/>
        <v>0</v>
      </c>
      <c r="AY42" s="40" t="e">
        <f t="shared" si="11"/>
        <v>#DIV/0!</v>
      </c>
      <c r="AZ42" s="39">
        <v>1</v>
      </c>
      <c r="BA42" s="35" t="str">
        <f>+$J$42</f>
        <v>Informe</v>
      </c>
      <c r="BB42" s="49">
        <v>0</v>
      </c>
      <c r="BC42" s="42"/>
      <c r="BD42" s="42"/>
      <c r="BE42" s="40">
        <f t="shared" si="12"/>
        <v>0</v>
      </c>
      <c r="BF42" s="40" t="e">
        <f t="shared" si="13"/>
        <v>#DIV/0!</v>
      </c>
      <c r="BG42" s="40">
        <f t="shared" si="14"/>
        <v>0</v>
      </c>
      <c r="BH42" s="40" t="e">
        <f t="shared" si="15"/>
        <v>#DIV/0!</v>
      </c>
      <c r="BI42" s="44">
        <f t="shared" si="16"/>
        <v>0</v>
      </c>
      <c r="BJ42" s="44" t="str">
        <f t="shared" si="17"/>
        <v>No Prog ni Ejec</v>
      </c>
      <c r="BK42" s="44">
        <f t="shared" si="18"/>
        <v>0</v>
      </c>
      <c r="BL42" s="44" t="str">
        <f t="shared" si="19"/>
        <v>No Prog ni Ejec</v>
      </c>
      <c r="BM42" s="44">
        <f t="shared" si="20"/>
        <v>0</v>
      </c>
      <c r="BN42" s="44" t="str">
        <f t="shared" si="21"/>
        <v>No Prog ni Ejec</v>
      </c>
      <c r="BO42" s="44">
        <f t="shared" si="22"/>
        <v>0</v>
      </c>
      <c r="BP42" s="44" t="str">
        <f t="shared" si="23"/>
        <v>No Prog ni Ejec</v>
      </c>
      <c r="BQ42" s="42"/>
    </row>
    <row r="43" spans="1:69" s="45" customFormat="1" ht="100.8" x14ac:dyDescent="0.3">
      <c r="A43" s="34">
        <v>11300</v>
      </c>
      <c r="B43" s="35" t="str">
        <f>+VLOOKUP(A43,'[1]TAB. REF. PA'!$A$4:$B$14,2,FALSE)</f>
        <v>Dirección de Gestión de Recursos Financieros de Salud</v>
      </c>
      <c r="C43" s="36" t="s">
        <v>160</v>
      </c>
      <c r="D43" s="35" t="s">
        <v>145</v>
      </c>
      <c r="E43" s="36" t="s">
        <v>592</v>
      </c>
      <c r="F43" s="35" t="s">
        <v>571</v>
      </c>
      <c r="G43" s="37" t="s">
        <v>123</v>
      </c>
      <c r="H43" s="36">
        <v>1</v>
      </c>
      <c r="I43" s="36" t="s">
        <v>593</v>
      </c>
      <c r="J43" s="35" t="s">
        <v>571</v>
      </c>
      <c r="K43" s="39">
        <v>580945500</v>
      </c>
      <c r="L43" s="40">
        <v>1</v>
      </c>
      <c r="M43" s="41" t="s">
        <v>46</v>
      </c>
      <c r="N43" s="41" t="s">
        <v>68</v>
      </c>
      <c r="O43" s="41" t="s">
        <v>21</v>
      </c>
      <c r="P43" s="41" t="s">
        <v>36</v>
      </c>
      <c r="Q43" s="41" t="s">
        <v>212</v>
      </c>
      <c r="R43" s="42"/>
      <c r="S43" s="41" t="s">
        <v>379</v>
      </c>
      <c r="T43" s="41" t="s">
        <v>99</v>
      </c>
      <c r="U43" s="40">
        <v>1</v>
      </c>
      <c r="V43" s="35" t="str">
        <f>+$J$43</f>
        <v>Administración y Custodia del Portafolio de Inversión</v>
      </c>
      <c r="W43" s="39">
        <v>580945500</v>
      </c>
      <c r="X43" s="34" t="s">
        <v>117</v>
      </c>
      <c r="Y43" s="50">
        <v>0.25</v>
      </c>
      <c r="Z43" s="35" t="str">
        <f>+$J$43</f>
        <v>Administración y Custodia del Portafolio de Inversión</v>
      </c>
      <c r="AA43" s="49">
        <v>0</v>
      </c>
      <c r="AB43" s="42"/>
      <c r="AC43" s="42"/>
      <c r="AD43" s="40">
        <f t="shared" si="0"/>
        <v>0</v>
      </c>
      <c r="AE43" s="40" t="e">
        <f t="shared" si="1"/>
        <v>#DIV/0!</v>
      </c>
      <c r="AF43" s="40">
        <f t="shared" si="2"/>
        <v>0</v>
      </c>
      <c r="AG43" s="40">
        <f t="shared" si="3"/>
        <v>0</v>
      </c>
      <c r="AH43" s="50">
        <v>0.25</v>
      </c>
      <c r="AI43" s="35" t="str">
        <f>+$J$43</f>
        <v>Administración y Custodia del Portafolio de Inversión</v>
      </c>
      <c r="AJ43" s="49">
        <v>193648499.99999997</v>
      </c>
      <c r="AK43" s="42"/>
      <c r="AL43" s="42"/>
      <c r="AM43" s="40">
        <f t="shared" si="4"/>
        <v>0</v>
      </c>
      <c r="AN43" s="40">
        <f t="shared" si="5"/>
        <v>0</v>
      </c>
      <c r="AO43" s="40">
        <f t="shared" si="6"/>
        <v>0</v>
      </c>
      <c r="AP43" s="43">
        <f t="shared" si="7"/>
        <v>0</v>
      </c>
      <c r="AQ43" s="50">
        <v>0.25</v>
      </c>
      <c r="AR43" s="35" t="str">
        <f>+$J$43</f>
        <v>Administración y Custodia del Portafolio de Inversión</v>
      </c>
      <c r="AS43" s="49">
        <v>193648499.99999997</v>
      </c>
      <c r="AT43" s="42"/>
      <c r="AU43" s="42"/>
      <c r="AV43" s="40">
        <f t="shared" si="8"/>
        <v>0</v>
      </c>
      <c r="AW43" s="40">
        <f t="shared" si="9"/>
        <v>0</v>
      </c>
      <c r="AX43" s="40">
        <f t="shared" si="10"/>
        <v>0</v>
      </c>
      <c r="AY43" s="40">
        <f t="shared" si="11"/>
        <v>0</v>
      </c>
      <c r="AZ43" s="50">
        <v>0.25</v>
      </c>
      <c r="BA43" s="35" t="str">
        <f>+$J$43</f>
        <v>Administración y Custodia del Portafolio de Inversión</v>
      </c>
      <c r="BB43" s="49">
        <v>193648499.99999997</v>
      </c>
      <c r="BC43" s="42"/>
      <c r="BD43" s="42"/>
      <c r="BE43" s="40">
        <f t="shared" si="12"/>
        <v>0</v>
      </c>
      <c r="BF43" s="40">
        <f t="shared" si="13"/>
        <v>0</v>
      </c>
      <c r="BG43" s="40">
        <f t="shared" si="14"/>
        <v>0</v>
      </c>
      <c r="BH43" s="40">
        <f t="shared" si="15"/>
        <v>0</v>
      </c>
      <c r="BI43" s="44">
        <f t="shared" si="16"/>
        <v>0</v>
      </c>
      <c r="BJ43" s="44" t="str">
        <f t="shared" si="17"/>
        <v>No Prog ni Ejec</v>
      </c>
      <c r="BK43" s="44">
        <f t="shared" si="18"/>
        <v>0</v>
      </c>
      <c r="BL43" s="44">
        <f t="shared" si="19"/>
        <v>0</v>
      </c>
      <c r="BM43" s="44">
        <f t="shared" si="20"/>
        <v>0</v>
      </c>
      <c r="BN43" s="44">
        <f t="shared" si="21"/>
        <v>0</v>
      </c>
      <c r="BO43" s="44">
        <f t="shared" si="22"/>
        <v>0</v>
      </c>
      <c r="BP43" s="44">
        <f t="shared" si="23"/>
        <v>0</v>
      </c>
      <c r="BQ43" s="42"/>
    </row>
    <row r="44" spans="1:69" s="45" customFormat="1" ht="100.8" x14ac:dyDescent="0.3">
      <c r="A44" s="34">
        <v>11400</v>
      </c>
      <c r="B44" s="35" t="str">
        <f>+VLOOKUP(A44,'[1]TAB. REF. PA'!$A$4:$B$14,2,FALSE)</f>
        <v>Dirección de Liquidaciones y Garantías</v>
      </c>
      <c r="C44" s="36" t="s">
        <v>183</v>
      </c>
      <c r="D44" s="35" t="s">
        <v>153</v>
      </c>
      <c r="E44" s="36" t="s">
        <v>185</v>
      </c>
      <c r="F44" s="35" t="s">
        <v>133</v>
      </c>
      <c r="G44" s="37" t="s">
        <v>124</v>
      </c>
      <c r="H44" s="36">
        <v>4</v>
      </c>
      <c r="I44" s="36" t="s">
        <v>316</v>
      </c>
      <c r="J44" s="38" t="s">
        <v>24</v>
      </c>
      <c r="K44" s="39">
        <v>0</v>
      </c>
      <c r="L44" s="40">
        <v>1</v>
      </c>
      <c r="M44" s="41" t="s">
        <v>51</v>
      </c>
      <c r="N44" s="41" t="s">
        <v>68</v>
      </c>
      <c r="O44" s="41" t="s">
        <v>21</v>
      </c>
      <c r="P44" s="41" t="s">
        <v>36</v>
      </c>
      <c r="Q44" s="41" t="s">
        <v>75</v>
      </c>
      <c r="R44" s="42"/>
      <c r="S44" s="41" t="s">
        <v>631</v>
      </c>
      <c r="T44" s="41" t="s">
        <v>98</v>
      </c>
      <c r="U44" s="34">
        <v>4</v>
      </c>
      <c r="V44" s="35" t="str">
        <f>+$J$11</f>
        <v>Reportar el cumplimiento del Plan de Acción de la Dependencia</v>
      </c>
      <c r="W44" s="39">
        <v>0</v>
      </c>
      <c r="X44" s="34" t="s">
        <v>117</v>
      </c>
      <c r="Y44" s="34">
        <v>1</v>
      </c>
      <c r="Z44" s="35" t="str">
        <f>+$J$11</f>
        <v>Reportar el cumplimiento del Plan de Acción de la Dependencia</v>
      </c>
      <c r="AA44" s="39">
        <v>0</v>
      </c>
      <c r="AB44" s="42"/>
      <c r="AC44" s="42"/>
      <c r="AD44" s="40">
        <f t="shared" si="0"/>
        <v>0</v>
      </c>
      <c r="AE44" s="40" t="e">
        <f t="shared" si="1"/>
        <v>#DIV/0!</v>
      </c>
      <c r="AF44" s="40">
        <f t="shared" si="2"/>
        <v>0</v>
      </c>
      <c r="AG44" s="40" t="e">
        <f t="shared" si="3"/>
        <v>#DIV/0!</v>
      </c>
      <c r="AH44" s="34">
        <v>1</v>
      </c>
      <c r="AI44" s="35" t="str">
        <f>+$J$11</f>
        <v>Reportar el cumplimiento del Plan de Acción de la Dependencia</v>
      </c>
      <c r="AJ44" s="39">
        <v>0</v>
      </c>
      <c r="AK44" s="42"/>
      <c r="AL44" s="42"/>
      <c r="AM44" s="40">
        <f t="shared" si="4"/>
        <v>0</v>
      </c>
      <c r="AN44" s="40" t="e">
        <f t="shared" si="5"/>
        <v>#DIV/0!</v>
      </c>
      <c r="AO44" s="40">
        <f t="shared" si="6"/>
        <v>0</v>
      </c>
      <c r="AP44" s="43" t="e">
        <f t="shared" si="7"/>
        <v>#DIV/0!</v>
      </c>
      <c r="AQ44" s="34">
        <v>1</v>
      </c>
      <c r="AR44" s="35" t="str">
        <f>+$J$11</f>
        <v>Reportar el cumplimiento del Plan de Acción de la Dependencia</v>
      </c>
      <c r="AS44" s="39">
        <v>0</v>
      </c>
      <c r="AT44" s="42"/>
      <c r="AU44" s="42"/>
      <c r="AV44" s="40">
        <f t="shared" si="8"/>
        <v>0</v>
      </c>
      <c r="AW44" s="40" t="e">
        <f t="shared" si="9"/>
        <v>#DIV/0!</v>
      </c>
      <c r="AX44" s="40">
        <f t="shared" si="10"/>
        <v>0</v>
      </c>
      <c r="AY44" s="40" t="e">
        <f t="shared" si="11"/>
        <v>#DIV/0!</v>
      </c>
      <c r="AZ44" s="36">
        <v>1</v>
      </c>
      <c r="BA44" s="35" t="str">
        <f>+$J$11</f>
        <v>Reportar el cumplimiento del Plan de Acción de la Dependencia</v>
      </c>
      <c r="BB44" s="39">
        <v>0</v>
      </c>
      <c r="BC44" s="42"/>
      <c r="BD44" s="42"/>
      <c r="BE44" s="40">
        <f t="shared" si="12"/>
        <v>0</v>
      </c>
      <c r="BF44" s="40" t="e">
        <f t="shared" si="13"/>
        <v>#DIV/0!</v>
      </c>
      <c r="BG44" s="40">
        <f t="shared" si="14"/>
        <v>0</v>
      </c>
      <c r="BH44" s="40" t="e">
        <f t="shared" si="15"/>
        <v>#DIV/0!</v>
      </c>
      <c r="BI44" s="44">
        <f t="shared" si="16"/>
        <v>0</v>
      </c>
      <c r="BJ44" s="44" t="str">
        <f t="shared" si="17"/>
        <v>No Prog ni Ejec</v>
      </c>
      <c r="BK44" s="44">
        <f t="shared" si="18"/>
        <v>0</v>
      </c>
      <c r="BL44" s="44" t="str">
        <f t="shared" si="19"/>
        <v>No Prog ni Ejec</v>
      </c>
      <c r="BM44" s="44">
        <f t="shared" si="20"/>
        <v>0</v>
      </c>
      <c r="BN44" s="44" t="str">
        <f t="shared" si="21"/>
        <v>No Prog ni Ejec</v>
      </c>
      <c r="BO44" s="44">
        <f t="shared" si="22"/>
        <v>0</v>
      </c>
      <c r="BP44" s="44" t="str">
        <f t="shared" si="23"/>
        <v>No Prog ni Ejec</v>
      </c>
      <c r="BQ44" s="42"/>
    </row>
    <row r="45" spans="1:69" s="45" customFormat="1" ht="100.8" x14ac:dyDescent="0.3">
      <c r="A45" s="34">
        <v>11400</v>
      </c>
      <c r="B45" s="35" t="str">
        <f>+VLOOKUP(A45,'[1]TAB. REF. PA'!$A$4:$B$14,2,FALSE)</f>
        <v>Dirección de Liquidaciones y Garantías</v>
      </c>
      <c r="C45" s="36" t="s">
        <v>184</v>
      </c>
      <c r="D45" s="35" t="s">
        <v>256</v>
      </c>
      <c r="E45" s="36" t="s">
        <v>186</v>
      </c>
      <c r="F45" s="35" t="s">
        <v>159</v>
      </c>
      <c r="G45" s="37" t="s">
        <v>123</v>
      </c>
      <c r="H45" s="46">
        <v>1</v>
      </c>
      <c r="I45" s="36" t="s">
        <v>317</v>
      </c>
      <c r="J45" s="38" t="s">
        <v>156</v>
      </c>
      <c r="K45" s="39">
        <v>0</v>
      </c>
      <c r="L45" s="40">
        <v>1</v>
      </c>
      <c r="M45" s="41" t="s">
        <v>51</v>
      </c>
      <c r="N45" s="41" t="s">
        <v>68</v>
      </c>
      <c r="O45" s="41" t="s">
        <v>21</v>
      </c>
      <c r="P45" s="41" t="s">
        <v>36</v>
      </c>
      <c r="Q45" s="41" t="s">
        <v>75</v>
      </c>
      <c r="R45" s="42"/>
      <c r="S45" s="41" t="s">
        <v>672</v>
      </c>
      <c r="T45" s="41" t="s">
        <v>98</v>
      </c>
      <c r="U45" s="40">
        <v>1</v>
      </c>
      <c r="V45" s="35" t="str">
        <f>+$J$12</f>
        <v>Formular los proceso y procedimientos en el marco del MIPG</v>
      </c>
      <c r="W45" s="39">
        <v>0</v>
      </c>
      <c r="X45" s="34" t="s">
        <v>117</v>
      </c>
      <c r="Y45" s="40">
        <v>0.25</v>
      </c>
      <c r="Z45" s="35" t="str">
        <f>+$J$12</f>
        <v>Formular los proceso y procedimientos en el marco del MIPG</v>
      </c>
      <c r="AA45" s="39">
        <v>0</v>
      </c>
      <c r="AB45" s="42"/>
      <c r="AC45" s="42"/>
      <c r="AD45" s="40">
        <f t="shared" si="0"/>
        <v>0</v>
      </c>
      <c r="AE45" s="40" t="e">
        <f t="shared" si="1"/>
        <v>#DIV/0!</v>
      </c>
      <c r="AF45" s="40">
        <f t="shared" si="2"/>
        <v>0</v>
      </c>
      <c r="AG45" s="40" t="e">
        <f t="shared" si="3"/>
        <v>#DIV/0!</v>
      </c>
      <c r="AH45" s="40">
        <v>0.25</v>
      </c>
      <c r="AI45" s="35" t="str">
        <f>+$J$12</f>
        <v>Formular los proceso y procedimientos en el marco del MIPG</v>
      </c>
      <c r="AJ45" s="39">
        <v>0</v>
      </c>
      <c r="AK45" s="42"/>
      <c r="AL45" s="42"/>
      <c r="AM45" s="40">
        <f t="shared" si="4"/>
        <v>0</v>
      </c>
      <c r="AN45" s="40" t="e">
        <f t="shared" si="5"/>
        <v>#DIV/0!</v>
      </c>
      <c r="AO45" s="40">
        <f t="shared" si="6"/>
        <v>0</v>
      </c>
      <c r="AP45" s="43" t="e">
        <f t="shared" si="7"/>
        <v>#DIV/0!</v>
      </c>
      <c r="AQ45" s="40">
        <v>0.25</v>
      </c>
      <c r="AR45" s="35" t="str">
        <f>+$J$12</f>
        <v>Formular los proceso y procedimientos en el marco del MIPG</v>
      </c>
      <c r="AS45" s="39">
        <v>0</v>
      </c>
      <c r="AT45" s="42"/>
      <c r="AU45" s="42"/>
      <c r="AV45" s="40">
        <f t="shared" si="8"/>
        <v>0</v>
      </c>
      <c r="AW45" s="40" t="e">
        <f t="shared" si="9"/>
        <v>#DIV/0!</v>
      </c>
      <c r="AX45" s="40">
        <f t="shared" si="10"/>
        <v>0</v>
      </c>
      <c r="AY45" s="40" t="e">
        <f t="shared" si="11"/>
        <v>#DIV/0!</v>
      </c>
      <c r="AZ45" s="47">
        <v>0.25</v>
      </c>
      <c r="BA45" s="35" t="str">
        <f>+$J$12</f>
        <v>Formular los proceso y procedimientos en el marco del MIPG</v>
      </c>
      <c r="BB45" s="39">
        <v>0</v>
      </c>
      <c r="BC45" s="42"/>
      <c r="BD45" s="42"/>
      <c r="BE45" s="40">
        <f t="shared" si="12"/>
        <v>0</v>
      </c>
      <c r="BF45" s="40" t="e">
        <f t="shared" si="13"/>
        <v>#DIV/0!</v>
      </c>
      <c r="BG45" s="40">
        <f t="shared" si="14"/>
        <v>0</v>
      </c>
      <c r="BH45" s="40" t="e">
        <f t="shared" si="15"/>
        <v>#DIV/0!</v>
      </c>
      <c r="BI45" s="44">
        <f t="shared" si="16"/>
        <v>0</v>
      </c>
      <c r="BJ45" s="44" t="str">
        <f t="shared" si="17"/>
        <v>No Prog ni Ejec</v>
      </c>
      <c r="BK45" s="44">
        <f t="shared" si="18"/>
        <v>0</v>
      </c>
      <c r="BL45" s="44" t="str">
        <f t="shared" si="19"/>
        <v>No Prog ni Ejec</v>
      </c>
      <c r="BM45" s="44">
        <f t="shared" si="20"/>
        <v>0</v>
      </c>
      <c r="BN45" s="44" t="str">
        <f t="shared" si="21"/>
        <v>No Prog ni Ejec</v>
      </c>
      <c r="BO45" s="44">
        <f t="shared" si="22"/>
        <v>0</v>
      </c>
      <c r="BP45" s="44" t="str">
        <f t="shared" si="23"/>
        <v>No Prog ni Ejec</v>
      </c>
      <c r="BQ45" s="42"/>
    </row>
    <row r="46" spans="1:69" s="45" customFormat="1" ht="100.8" x14ac:dyDescent="0.3">
      <c r="A46" s="34">
        <v>11400</v>
      </c>
      <c r="B46" s="35" t="str">
        <f>+VLOOKUP(A46,'[1]TAB. REF. PA'!$A$4:$B$14,2,FALSE)</f>
        <v>Dirección de Liquidaciones y Garantías</v>
      </c>
      <c r="C46" s="36" t="s">
        <v>184</v>
      </c>
      <c r="D46" s="35" t="s">
        <v>256</v>
      </c>
      <c r="E46" s="36" t="s">
        <v>187</v>
      </c>
      <c r="F46" s="35" t="s">
        <v>127</v>
      </c>
      <c r="G46" s="37" t="s">
        <v>124</v>
      </c>
      <c r="H46" s="36">
        <v>4</v>
      </c>
      <c r="I46" s="36" t="s">
        <v>318</v>
      </c>
      <c r="J46" s="41" t="s">
        <v>128</v>
      </c>
      <c r="K46" s="39">
        <v>0</v>
      </c>
      <c r="L46" s="40">
        <v>1</v>
      </c>
      <c r="M46" s="41" t="s">
        <v>51</v>
      </c>
      <c r="N46" s="41" t="s">
        <v>68</v>
      </c>
      <c r="O46" s="41" t="s">
        <v>21</v>
      </c>
      <c r="P46" s="41" t="s">
        <v>36</v>
      </c>
      <c r="Q46" s="41" t="s">
        <v>75</v>
      </c>
      <c r="R46" s="42"/>
      <c r="S46" s="41" t="s">
        <v>570</v>
      </c>
      <c r="T46" s="41" t="s">
        <v>98</v>
      </c>
      <c r="U46" s="47">
        <v>1</v>
      </c>
      <c r="V46" s="35" t="str">
        <f>+$J$13</f>
        <v>Remitir informes trimestrales de los indicadores formulados y las acciones de mejoras</v>
      </c>
      <c r="W46" s="39">
        <v>0</v>
      </c>
      <c r="X46" s="34" t="s">
        <v>117</v>
      </c>
      <c r="Y46" s="39">
        <v>0</v>
      </c>
      <c r="Z46" s="35" t="str">
        <f>+$J$13</f>
        <v>Remitir informes trimestrales de los indicadores formulados y las acciones de mejoras</v>
      </c>
      <c r="AA46" s="39">
        <v>0</v>
      </c>
      <c r="AB46" s="42"/>
      <c r="AC46" s="42"/>
      <c r="AD46" s="40" t="e">
        <f t="shared" si="0"/>
        <v>#DIV/0!</v>
      </c>
      <c r="AE46" s="40" t="e">
        <f t="shared" si="1"/>
        <v>#DIV/0!</v>
      </c>
      <c r="AF46" s="40">
        <f t="shared" si="2"/>
        <v>0</v>
      </c>
      <c r="AG46" s="40" t="e">
        <f t="shared" si="3"/>
        <v>#DIV/0!</v>
      </c>
      <c r="AH46" s="39">
        <v>0</v>
      </c>
      <c r="AI46" s="35" t="str">
        <f>+$J$13</f>
        <v>Remitir informes trimestrales de los indicadores formulados y las acciones de mejoras</v>
      </c>
      <c r="AJ46" s="39">
        <v>0</v>
      </c>
      <c r="AK46" s="42"/>
      <c r="AL46" s="42"/>
      <c r="AM46" s="40" t="e">
        <f t="shared" si="4"/>
        <v>#DIV/0!</v>
      </c>
      <c r="AN46" s="40" t="e">
        <f t="shared" si="5"/>
        <v>#DIV/0!</v>
      </c>
      <c r="AO46" s="40">
        <f t="shared" si="6"/>
        <v>0</v>
      </c>
      <c r="AP46" s="43" t="e">
        <f t="shared" si="7"/>
        <v>#DIV/0!</v>
      </c>
      <c r="AQ46" s="39">
        <v>0</v>
      </c>
      <c r="AR46" s="35" t="str">
        <f>+$J$13</f>
        <v>Remitir informes trimestrales de los indicadores formulados y las acciones de mejoras</v>
      </c>
      <c r="AS46" s="39">
        <v>0</v>
      </c>
      <c r="AT46" s="42"/>
      <c r="AU46" s="42"/>
      <c r="AV46" s="40" t="e">
        <f t="shared" si="8"/>
        <v>#DIV/0!</v>
      </c>
      <c r="AW46" s="40" t="e">
        <f t="shared" si="9"/>
        <v>#DIV/0!</v>
      </c>
      <c r="AX46" s="40">
        <f t="shared" si="10"/>
        <v>0</v>
      </c>
      <c r="AY46" s="40" t="e">
        <f t="shared" si="11"/>
        <v>#DIV/0!</v>
      </c>
      <c r="AZ46" s="47">
        <v>1</v>
      </c>
      <c r="BA46" s="35" t="str">
        <f>+$J$13</f>
        <v>Remitir informes trimestrales de los indicadores formulados y las acciones de mejoras</v>
      </c>
      <c r="BB46" s="39">
        <v>0</v>
      </c>
      <c r="BC46" s="42"/>
      <c r="BD46" s="42"/>
      <c r="BE46" s="40">
        <f t="shared" si="12"/>
        <v>0</v>
      </c>
      <c r="BF46" s="40" t="e">
        <f t="shared" si="13"/>
        <v>#DIV/0!</v>
      </c>
      <c r="BG46" s="40">
        <f t="shared" si="14"/>
        <v>0</v>
      </c>
      <c r="BH46" s="40" t="e">
        <f t="shared" si="15"/>
        <v>#DIV/0!</v>
      </c>
      <c r="BI46" s="44" t="str">
        <f t="shared" si="16"/>
        <v>No Prog ni Ejec</v>
      </c>
      <c r="BJ46" s="44" t="str">
        <f t="shared" si="17"/>
        <v>No Prog ni Ejec</v>
      </c>
      <c r="BK46" s="44" t="str">
        <f t="shared" si="18"/>
        <v>No Prog ni Ejec</v>
      </c>
      <c r="BL46" s="44" t="str">
        <f t="shared" si="19"/>
        <v>No Prog ni Ejec</v>
      </c>
      <c r="BM46" s="44" t="str">
        <f t="shared" si="20"/>
        <v>No Prog ni Ejec</v>
      </c>
      <c r="BN46" s="44" t="str">
        <f t="shared" si="21"/>
        <v>No Prog ni Ejec</v>
      </c>
      <c r="BO46" s="44">
        <f t="shared" si="22"/>
        <v>0</v>
      </c>
      <c r="BP46" s="44" t="str">
        <f t="shared" si="23"/>
        <v>No Prog ni Ejec</v>
      </c>
      <c r="BQ46" s="42"/>
    </row>
    <row r="47" spans="1:69" s="45" customFormat="1" ht="100.8" x14ac:dyDescent="0.3">
      <c r="A47" s="34">
        <v>11400</v>
      </c>
      <c r="B47" s="35" t="str">
        <f>+VLOOKUP(A47,'[1]TAB. REF. PA'!$A$4:$B$14,2,FALSE)</f>
        <v>Dirección de Liquidaciones y Garantías</v>
      </c>
      <c r="C47" s="36" t="s">
        <v>188</v>
      </c>
      <c r="D47" s="35" t="s">
        <v>144</v>
      </c>
      <c r="E47" s="36" t="s">
        <v>192</v>
      </c>
      <c r="F47" s="35" t="s">
        <v>189</v>
      </c>
      <c r="G47" s="37" t="s">
        <v>124</v>
      </c>
      <c r="H47" s="52">
        <v>48</v>
      </c>
      <c r="I47" s="36" t="s">
        <v>237</v>
      </c>
      <c r="J47" s="38" t="s">
        <v>190</v>
      </c>
      <c r="K47" s="39">
        <v>100516376</v>
      </c>
      <c r="L47" s="40">
        <v>1</v>
      </c>
      <c r="M47" s="41" t="s">
        <v>46</v>
      </c>
      <c r="N47" s="41" t="s">
        <v>68</v>
      </c>
      <c r="O47" s="41" t="s">
        <v>21</v>
      </c>
      <c r="P47" s="41" t="s">
        <v>36</v>
      </c>
      <c r="Q47" s="41" t="s">
        <v>216</v>
      </c>
      <c r="R47" s="42"/>
      <c r="S47" s="41" t="s">
        <v>209</v>
      </c>
      <c r="T47" s="41" t="s">
        <v>99</v>
      </c>
      <c r="U47" s="53">
        <f t="shared" ref="U47:U57" si="24">+H47</f>
        <v>48</v>
      </c>
      <c r="V47" s="35" t="str">
        <f>+$J$47</f>
        <v>No. de Procesos de Compensación Ejecutados</v>
      </c>
      <c r="W47" s="39">
        <f>+K47</f>
        <v>100516376</v>
      </c>
      <c r="X47" s="34" t="s">
        <v>117</v>
      </c>
      <c r="Y47" s="36">
        <v>12</v>
      </c>
      <c r="Z47" s="35" t="str">
        <f>+$J$47</f>
        <v>No. de Procesos de Compensación Ejecutados</v>
      </c>
      <c r="AA47" s="39">
        <v>43249020</v>
      </c>
      <c r="AB47" s="42"/>
      <c r="AC47" s="42"/>
      <c r="AD47" s="40">
        <f t="shared" si="0"/>
        <v>0</v>
      </c>
      <c r="AE47" s="40">
        <f t="shared" si="1"/>
        <v>0</v>
      </c>
      <c r="AF47" s="40">
        <f t="shared" si="2"/>
        <v>0</v>
      </c>
      <c r="AG47" s="40">
        <f t="shared" si="3"/>
        <v>0</v>
      </c>
      <c r="AH47" s="36">
        <v>12</v>
      </c>
      <c r="AI47" s="35" t="str">
        <f>+$J$47</f>
        <v>No. de Procesos de Compensación Ejecutados</v>
      </c>
      <c r="AJ47" s="39">
        <v>12240000</v>
      </c>
      <c r="AK47" s="42"/>
      <c r="AL47" s="42"/>
      <c r="AM47" s="40">
        <f t="shared" si="4"/>
        <v>0</v>
      </c>
      <c r="AN47" s="40">
        <f t="shared" si="5"/>
        <v>0</v>
      </c>
      <c r="AO47" s="40">
        <f t="shared" si="6"/>
        <v>0</v>
      </c>
      <c r="AP47" s="43">
        <f t="shared" si="7"/>
        <v>0</v>
      </c>
      <c r="AQ47" s="36">
        <v>12</v>
      </c>
      <c r="AR47" s="35" t="str">
        <f>+$J$47</f>
        <v>No. de Procesos de Compensación Ejecutados</v>
      </c>
      <c r="AS47" s="39">
        <v>17376839</v>
      </c>
      <c r="AT47" s="42"/>
      <c r="AU47" s="42"/>
      <c r="AV47" s="40">
        <f t="shared" si="8"/>
        <v>0</v>
      </c>
      <c r="AW47" s="40">
        <f t="shared" si="9"/>
        <v>0</v>
      </c>
      <c r="AX47" s="40">
        <f t="shared" si="10"/>
        <v>0</v>
      </c>
      <c r="AY47" s="40">
        <f t="shared" si="11"/>
        <v>0</v>
      </c>
      <c r="AZ47" s="36">
        <v>12</v>
      </c>
      <c r="BA47" s="35" t="str">
        <f>+$J$47</f>
        <v>No. de Procesos de Compensación Ejecutados</v>
      </c>
      <c r="BB47" s="39">
        <v>27650517</v>
      </c>
      <c r="BC47" s="42"/>
      <c r="BD47" s="42"/>
      <c r="BE47" s="40">
        <f t="shared" si="12"/>
        <v>0</v>
      </c>
      <c r="BF47" s="40">
        <f t="shared" si="13"/>
        <v>0</v>
      </c>
      <c r="BG47" s="40">
        <f t="shared" si="14"/>
        <v>0</v>
      </c>
      <c r="BH47" s="40">
        <f t="shared" si="15"/>
        <v>0</v>
      </c>
      <c r="BI47" s="44">
        <f t="shared" si="16"/>
        <v>0</v>
      </c>
      <c r="BJ47" s="44">
        <f t="shared" si="17"/>
        <v>0</v>
      </c>
      <c r="BK47" s="44">
        <f t="shared" si="18"/>
        <v>0</v>
      </c>
      <c r="BL47" s="44">
        <f t="shared" si="19"/>
        <v>0</v>
      </c>
      <c r="BM47" s="44">
        <f t="shared" si="20"/>
        <v>0</v>
      </c>
      <c r="BN47" s="44">
        <f t="shared" si="21"/>
        <v>0</v>
      </c>
      <c r="BO47" s="44">
        <f t="shared" si="22"/>
        <v>0</v>
      </c>
      <c r="BP47" s="44">
        <f t="shared" si="23"/>
        <v>0</v>
      </c>
      <c r="BQ47" s="42"/>
    </row>
    <row r="48" spans="1:69" s="45" customFormat="1" ht="100.8" x14ac:dyDescent="0.3">
      <c r="A48" s="34">
        <v>11400</v>
      </c>
      <c r="B48" s="35" t="str">
        <f>+VLOOKUP(A48,'[1]TAB. REF. PA'!$A$4:$B$14,2,FALSE)</f>
        <v>Dirección de Liquidaciones y Garantías</v>
      </c>
      <c r="C48" s="36" t="s">
        <v>188</v>
      </c>
      <c r="D48" s="35" t="s">
        <v>144</v>
      </c>
      <c r="E48" s="36" t="s">
        <v>479</v>
      </c>
      <c r="F48" s="35" t="s">
        <v>191</v>
      </c>
      <c r="G48" s="37" t="s">
        <v>124</v>
      </c>
      <c r="H48" s="36">
        <v>12</v>
      </c>
      <c r="I48" s="36" t="s">
        <v>480</v>
      </c>
      <c r="J48" s="38" t="s">
        <v>597</v>
      </c>
      <c r="K48" s="39">
        <v>0</v>
      </c>
      <c r="L48" s="40">
        <v>1</v>
      </c>
      <c r="M48" s="41" t="s">
        <v>46</v>
      </c>
      <c r="N48" s="41" t="s">
        <v>68</v>
      </c>
      <c r="O48" s="41" t="s">
        <v>21</v>
      </c>
      <c r="P48" s="41" t="s">
        <v>36</v>
      </c>
      <c r="Q48" s="41" t="s">
        <v>223</v>
      </c>
      <c r="R48" s="42"/>
      <c r="S48" s="41" t="s">
        <v>231</v>
      </c>
      <c r="T48" s="41" t="s">
        <v>99</v>
      </c>
      <c r="U48" s="53">
        <f t="shared" si="24"/>
        <v>12</v>
      </c>
      <c r="V48" s="35" t="str">
        <f>+$J$48</f>
        <v>No. de Procesos de LMA Ejecutados</v>
      </c>
      <c r="W48" s="39">
        <v>0</v>
      </c>
      <c r="X48" s="34" t="s">
        <v>117</v>
      </c>
      <c r="Y48" s="53">
        <v>3</v>
      </c>
      <c r="Z48" s="35" t="str">
        <f>+$J$48</f>
        <v>No. de Procesos de LMA Ejecutados</v>
      </c>
      <c r="AA48" s="39">
        <v>0</v>
      </c>
      <c r="AB48" s="42"/>
      <c r="AC48" s="42"/>
      <c r="AD48" s="40">
        <f t="shared" si="0"/>
        <v>0</v>
      </c>
      <c r="AE48" s="40" t="e">
        <f t="shared" si="1"/>
        <v>#DIV/0!</v>
      </c>
      <c r="AF48" s="40">
        <f t="shared" si="2"/>
        <v>0</v>
      </c>
      <c r="AG48" s="40" t="e">
        <f t="shared" si="3"/>
        <v>#DIV/0!</v>
      </c>
      <c r="AH48" s="53">
        <v>3</v>
      </c>
      <c r="AI48" s="35" t="str">
        <f>+$J$48</f>
        <v>No. de Procesos de LMA Ejecutados</v>
      </c>
      <c r="AJ48" s="39">
        <v>0</v>
      </c>
      <c r="AK48" s="42"/>
      <c r="AL48" s="42"/>
      <c r="AM48" s="40">
        <f t="shared" si="4"/>
        <v>0</v>
      </c>
      <c r="AN48" s="40" t="e">
        <f t="shared" si="5"/>
        <v>#DIV/0!</v>
      </c>
      <c r="AO48" s="40">
        <f t="shared" si="6"/>
        <v>0</v>
      </c>
      <c r="AP48" s="43" t="e">
        <f t="shared" si="7"/>
        <v>#DIV/0!</v>
      </c>
      <c r="AQ48" s="53">
        <v>3</v>
      </c>
      <c r="AR48" s="35" t="str">
        <f>+$J$48</f>
        <v>No. de Procesos de LMA Ejecutados</v>
      </c>
      <c r="AS48" s="39">
        <v>0</v>
      </c>
      <c r="AT48" s="42"/>
      <c r="AU48" s="42"/>
      <c r="AV48" s="40">
        <f t="shared" si="8"/>
        <v>0</v>
      </c>
      <c r="AW48" s="40" t="e">
        <f t="shared" si="9"/>
        <v>#DIV/0!</v>
      </c>
      <c r="AX48" s="40">
        <f t="shared" si="10"/>
        <v>0</v>
      </c>
      <c r="AY48" s="40" t="e">
        <f t="shared" si="11"/>
        <v>#DIV/0!</v>
      </c>
      <c r="AZ48" s="53">
        <v>3</v>
      </c>
      <c r="BA48" s="35" t="str">
        <f>+$J$48</f>
        <v>No. de Procesos de LMA Ejecutados</v>
      </c>
      <c r="BB48" s="39">
        <v>0</v>
      </c>
      <c r="BC48" s="42"/>
      <c r="BD48" s="42"/>
      <c r="BE48" s="40">
        <f t="shared" si="12"/>
        <v>0</v>
      </c>
      <c r="BF48" s="40" t="e">
        <f t="shared" si="13"/>
        <v>#DIV/0!</v>
      </c>
      <c r="BG48" s="40">
        <f t="shared" si="14"/>
        <v>0</v>
      </c>
      <c r="BH48" s="40" t="e">
        <f t="shared" si="15"/>
        <v>#DIV/0!</v>
      </c>
      <c r="BI48" s="44">
        <f t="shared" si="16"/>
        <v>0</v>
      </c>
      <c r="BJ48" s="44" t="str">
        <f t="shared" si="17"/>
        <v>No Prog ni Ejec</v>
      </c>
      <c r="BK48" s="44">
        <f t="shared" si="18"/>
        <v>0</v>
      </c>
      <c r="BL48" s="44" t="str">
        <f t="shared" si="19"/>
        <v>No Prog ni Ejec</v>
      </c>
      <c r="BM48" s="44">
        <f t="shared" si="20"/>
        <v>0</v>
      </c>
      <c r="BN48" s="44" t="str">
        <f t="shared" si="21"/>
        <v>No Prog ni Ejec</v>
      </c>
      <c r="BO48" s="44">
        <f t="shared" si="22"/>
        <v>0</v>
      </c>
      <c r="BP48" s="44" t="str">
        <f t="shared" si="23"/>
        <v>No Prog ni Ejec</v>
      </c>
      <c r="BQ48" s="42"/>
    </row>
    <row r="49" spans="1:69" s="45" customFormat="1" ht="100.8" x14ac:dyDescent="0.3">
      <c r="A49" s="34">
        <v>11400</v>
      </c>
      <c r="B49" s="35" t="str">
        <f>+VLOOKUP(A49,'[1]TAB. REF. PA'!$A$4:$B$14,2,FALSE)</f>
        <v>Dirección de Liquidaciones y Garantías</v>
      </c>
      <c r="C49" s="36" t="s">
        <v>188</v>
      </c>
      <c r="D49" s="35" t="s">
        <v>144</v>
      </c>
      <c r="E49" s="36" t="s">
        <v>481</v>
      </c>
      <c r="F49" s="35" t="s">
        <v>233</v>
      </c>
      <c r="G49" s="37" t="s">
        <v>124</v>
      </c>
      <c r="H49" s="52">
        <v>48</v>
      </c>
      <c r="I49" s="36" t="s">
        <v>482</v>
      </c>
      <c r="J49" s="38" t="s">
        <v>193</v>
      </c>
      <c r="K49" s="39">
        <v>0</v>
      </c>
      <c r="L49" s="40">
        <v>0.5</v>
      </c>
      <c r="M49" s="41" t="s">
        <v>46</v>
      </c>
      <c r="N49" s="41" t="s">
        <v>68</v>
      </c>
      <c r="O49" s="41" t="s">
        <v>21</v>
      </c>
      <c r="P49" s="41" t="s">
        <v>36</v>
      </c>
      <c r="Q49" s="41" t="s">
        <v>216</v>
      </c>
      <c r="R49" s="42"/>
      <c r="S49" s="41" t="s">
        <v>232</v>
      </c>
      <c r="T49" s="41" t="s">
        <v>99</v>
      </c>
      <c r="U49" s="53">
        <f t="shared" si="24"/>
        <v>48</v>
      </c>
      <c r="V49" s="35" t="str">
        <f>+$J$49</f>
        <v>Publicación Giro Directo Régimen Contributivo</v>
      </c>
      <c r="W49" s="39">
        <v>0</v>
      </c>
      <c r="X49" s="34" t="s">
        <v>117</v>
      </c>
      <c r="Y49" s="36">
        <v>12</v>
      </c>
      <c r="Z49" s="35" t="str">
        <f>+$J$49</f>
        <v>Publicación Giro Directo Régimen Contributivo</v>
      </c>
      <c r="AA49" s="39">
        <v>0</v>
      </c>
      <c r="AB49" s="42"/>
      <c r="AC49" s="42"/>
      <c r="AD49" s="40">
        <f t="shared" si="0"/>
        <v>0</v>
      </c>
      <c r="AE49" s="40" t="e">
        <f t="shared" si="1"/>
        <v>#DIV/0!</v>
      </c>
      <c r="AF49" s="40">
        <f t="shared" si="2"/>
        <v>0</v>
      </c>
      <c r="AG49" s="40" t="e">
        <f t="shared" si="3"/>
        <v>#DIV/0!</v>
      </c>
      <c r="AH49" s="36">
        <v>12</v>
      </c>
      <c r="AI49" s="35" t="str">
        <f>+$J$49</f>
        <v>Publicación Giro Directo Régimen Contributivo</v>
      </c>
      <c r="AJ49" s="39">
        <v>0</v>
      </c>
      <c r="AK49" s="42"/>
      <c r="AL49" s="42"/>
      <c r="AM49" s="40">
        <f t="shared" si="4"/>
        <v>0</v>
      </c>
      <c r="AN49" s="40" t="e">
        <f t="shared" si="5"/>
        <v>#DIV/0!</v>
      </c>
      <c r="AO49" s="40">
        <f t="shared" si="6"/>
        <v>0</v>
      </c>
      <c r="AP49" s="43" t="e">
        <f t="shared" si="7"/>
        <v>#DIV/0!</v>
      </c>
      <c r="AQ49" s="36">
        <v>12</v>
      </c>
      <c r="AR49" s="35" t="str">
        <f>+$J$49</f>
        <v>Publicación Giro Directo Régimen Contributivo</v>
      </c>
      <c r="AS49" s="39">
        <v>0</v>
      </c>
      <c r="AT49" s="42"/>
      <c r="AU49" s="42"/>
      <c r="AV49" s="40">
        <f t="shared" si="8"/>
        <v>0</v>
      </c>
      <c r="AW49" s="40" t="e">
        <f t="shared" si="9"/>
        <v>#DIV/0!</v>
      </c>
      <c r="AX49" s="40">
        <f t="shared" si="10"/>
        <v>0</v>
      </c>
      <c r="AY49" s="40" t="e">
        <f t="shared" si="11"/>
        <v>#DIV/0!</v>
      </c>
      <c r="AZ49" s="36">
        <v>12</v>
      </c>
      <c r="BA49" s="35" t="str">
        <f>+$J$49</f>
        <v>Publicación Giro Directo Régimen Contributivo</v>
      </c>
      <c r="BB49" s="39">
        <v>0</v>
      </c>
      <c r="BC49" s="42"/>
      <c r="BD49" s="42"/>
      <c r="BE49" s="40">
        <f t="shared" si="12"/>
        <v>0</v>
      </c>
      <c r="BF49" s="40" t="e">
        <f t="shared" si="13"/>
        <v>#DIV/0!</v>
      </c>
      <c r="BG49" s="40">
        <f t="shared" si="14"/>
        <v>0</v>
      </c>
      <c r="BH49" s="40" t="e">
        <f t="shared" si="15"/>
        <v>#DIV/0!</v>
      </c>
      <c r="BI49" s="44">
        <f t="shared" si="16"/>
        <v>0</v>
      </c>
      <c r="BJ49" s="44" t="str">
        <f t="shared" si="17"/>
        <v>No Prog ni Ejec</v>
      </c>
      <c r="BK49" s="44">
        <f t="shared" si="18"/>
        <v>0</v>
      </c>
      <c r="BL49" s="44" t="str">
        <f t="shared" si="19"/>
        <v>No Prog ni Ejec</v>
      </c>
      <c r="BM49" s="44">
        <f t="shared" si="20"/>
        <v>0</v>
      </c>
      <c r="BN49" s="44" t="str">
        <f t="shared" si="21"/>
        <v>No Prog ni Ejec</v>
      </c>
      <c r="BO49" s="44">
        <f t="shared" si="22"/>
        <v>0</v>
      </c>
      <c r="BP49" s="44" t="str">
        <f t="shared" si="23"/>
        <v>No Prog ni Ejec</v>
      </c>
      <c r="BQ49" s="42"/>
    </row>
    <row r="50" spans="1:69" s="45" customFormat="1" ht="100.8" x14ac:dyDescent="0.3">
      <c r="A50" s="34">
        <v>11400</v>
      </c>
      <c r="B50" s="35" t="str">
        <f>+VLOOKUP(A50,'[1]TAB. REF. PA'!$A$4:$B$14,2,FALSE)</f>
        <v>Dirección de Liquidaciones y Garantías</v>
      </c>
      <c r="C50" s="36" t="s">
        <v>188</v>
      </c>
      <c r="D50" s="35" t="s">
        <v>144</v>
      </c>
      <c r="E50" s="36" t="s">
        <v>481</v>
      </c>
      <c r="F50" s="35" t="s">
        <v>234</v>
      </c>
      <c r="G50" s="37" t="s">
        <v>124</v>
      </c>
      <c r="H50" s="36">
        <v>12</v>
      </c>
      <c r="I50" s="36" t="s">
        <v>483</v>
      </c>
      <c r="J50" s="38" t="s">
        <v>194</v>
      </c>
      <c r="K50" s="39">
        <v>0</v>
      </c>
      <c r="L50" s="40">
        <v>0.5</v>
      </c>
      <c r="M50" s="41" t="s">
        <v>46</v>
      </c>
      <c r="N50" s="41" t="s">
        <v>68</v>
      </c>
      <c r="O50" s="41" t="s">
        <v>21</v>
      </c>
      <c r="P50" s="41" t="s">
        <v>36</v>
      </c>
      <c r="Q50" s="41" t="s">
        <v>223</v>
      </c>
      <c r="R50" s="42"/>
      <c r="S50" s="41" t="s">
        <v>232</v>
      </c>
      <c r="T50" s="41" t="s">
        <v>99</v>
      </c>
      <c r="U50" s="53">
        <f t="shared" si="24"/>
        <v>12</v>
      </c>
      <c r="V50" s="35" t="str">
        <f>+$J$50</f>
        <v>Publicación Giro Directo Régimen Subsidiado</v>
      </c>
      <c r="W50" s="39">
        <v>0</v>
      </c>
      <c r="X50" s="34" t="s">
        <v>117</v>
      </c>
      <c r="Y50" s="53">
        <v>3</v>
      </c>
      <c r="Z50" s="35" t="str">
        <f>+$J$50</f>
        <v>Publicación Giro Directo Régimen Subsidiado</v>
      </c>
      <c r="AA50" s="39">
        <v>0</v>
      </c>
      <c r="AB50" s="42"/>
      <c r="AC50" s="42"/>
      <c r="AD50" s="40">
        <f t="shared" si="0"/>
        <v>0</v>
      </c>
      <c r="AE50" s="40" t="e">
        <f t="shared" si="1"/>
        <v>#DIV/0!</v>
      </c>
      <c r="AF50" s="40">
        <f t="shared" si="2"/>
        <v>0</v>
      </c>
      <c r="AG50" s="40" t="e">
        <f t="shared" si="3"/>
        <v>#DIV/0!</v>
      </c>
      <c r="AH50" s="53">
        <v>3</v>
      </c>
      <c r="AI50" s="35" t="str">
        <f>+$J$50</f>
        <v>Publicación Giro Directo Régimen Subsidiado</v>
      </c>
      <c r="AJ50" s="39">
        <v>0</v>
      </c>
      <c r="AK50" s="42"/>
      <c r="AL50" s="42"/>
      <c r="AM50" s="40">
        <f t="shared" si="4"/>
        <v>0</v>
      </c>
      <c r="AN50" s="40" t="e">
        <f t="shared" si="5"/>
        <v>#DIV/0!</v>
      </c>
      <c r="AO50" s="40">
        <f t="shared" si="6"/>
        <v>0</v>
      </c>
      <c r="AP50" s="43" t="e">
        <f t="shared" si="7"/>
        <v>#DIV/0!</v>
      </c>
      <c r="AQ50" s="53">
        <v>3</v>
      </c>
      <c r="AR50" s="35" t="str">
        <f>+$J$50</f>
        <v>Publicación Giro Directo Régimen Subsidiado</v>
      </c>
      <c r="AS50" s="39">
        <v>0</v>
      </c>
      <c r="AT50" s="42"/>
      <c r="AU50" s="42"/>
      <c r="AV50" s="40">
        <f t="shared" si="8"/>
        <v>0</v>
      </c>
      <c r="AW50" s="40" t="e">
        <f t="shared" si="9"/>
        <v>#DIV/0!</v>
      </c>
      <c r="AX50" s="40">
        <f t="shared" si="10"/>
        <v>0</v>
      </c>
      <c r="AY50" s="40" t="e">
        <f t="shared" si="11"/>
        <v>#DIV/0!</v>
      </c>
      <c r="AZ50" s="53">
        <v>3</v>
      </c>
      <c r="BA50" s="35" t="str">
        <f>+$J$50</f>
        <v>Publicación Giro Directo Régimen Subsidiado</v>
      </c>
      <c r="BB50" s="39">
        <v>0</v>
      </c>
      <c r="BC50" s="42"/>
      <c r="BD50" s="42"/>
      <c r="BE50" s="40">
        <f t="shared" si="12"/>
        <v>0</v>
      </c>
      <c r="BF50" s="40" t="e">
        <f t="shared" si="13"/>
        <v>#DIV/0!</v>
      </c>
      <c r="BG50" s="40">
        <f t="shared" si="14"/>
        <v>0</v>
      </c>
      <c r="BH50" s="40" t="e">
        <f t="shared" si="15"/>
        <v>#DIV/0!</v>
      </c>
      <c r="BI50" s="44">
        <f t="shared" si="16"/>
        <v>0</v>
      </c>
      <c r="BJ50" s="44" t="str">
        <f t="shared" si="17"/>
        <v>No Prog ni Ejec</v>
      </c>
      <c r="BK50" s="44">
        <f t="shared" si="18"/>
        <v>0</v>
      </c>
      <c r="BL50" s="44" t="str">
        <f t="shared" si="19"/>
        <v>No Prog ni Ejec</v>
      </c>
      <c r="BM50" s="44">
        <f t="shared" si="20"/>
        <v>0</v>
      </c>
      <c r="BN50" s="44" t="str">
        <f t="shared" si="21"/>
        <v>No Prog ni Ejec</v>
      </c>
      <c r="BO50" s="44">
        <f t="shared" si="22"/>
        <v>0</v>
      </c>
      <c r="BP50" s="44" t="str">
        <f t="shared" si="23"/>
        <v>No Prog ni Ejec</v>
      </c>
      <c r="BQ50" s="42"/>
    </row>
    <row r="51" spans="1:69" s="45" customFormat="1" ht="115.2" x14ac:dyDescent="0.3">
      <c r="A51" s="34">
        <v>11400</v>
      </c>
      <c r="B51" s="35" t="str">
        <f>+VLOOKUP(A51,'[1]TAB. REF. PA'!$A$4:$B$14,2,FALSE)</f>
        <v>Dirección de Liquidaciones y Garantías</v>
      </c>
      <c r="C51" s="36" t="s">
        <v>188</v>
      </c>
      <c r="D51" s="35" t="s">
        <v>144</v>
      </c>
      <c r="E51" s="36" t="s">
        <v>484</v>
      </c>
      <c r="F51" s="35" t="s">
        <v>195</v>
      </c>
      <c r="G51" s="37" t="s">
        <v>123</v>
      </c>
      <c r="H51" s="50">
        <v>1</v>
      </c>
      <c r="I51" s="36" t="s">
        <v>485</v>
      </c>
      <c r="J51" s="38" t="s">
        <v>196</v>
      </c>
      <c r="K51" s="39">
        <v>0</v>
      </c>
      <c r="L51" s="40">
        <v>0.5</v>
      </c>
      <c r="M51" s="41" t="s">
        <v>46</v>
      </c>
      <c r="N51" s="41" t="s">
        <v>68</v>
      </c>
      <c r="O51" s="41" t="s">
        <v>21</v>
      </c>
      <c r="P51" s="41" t="s">
        <v>36</v>
      </c>
      <c r="Q51" s="41" t="s">
        <v>216</v>
      </c>
      <c r="R51" s="42"/>
      <c r="S51" s="41" t="s">
        <v>235</v>
      </c>
      <c r="T51" s="41" t="s">
        <v>99</v>
      </c>
      <c r="U51" s="47">
        <v>1</v>
      </c>
      <c r="V51" s="35" t="str">
        <f>+$J$51</f>
        <v>Trámite de prestaciones económicas REX</v>
      </c>
      <c r="W51" s="39">
        <v>0</v>
      </c>
      <c r="X51" s="34" t="s">
        <v>117</v>
      </c>
      <c r="Y51" s="47">
        <v>1</v>
      </c>
      <c r="Z51" s="35" t="str">
        <f>+$J$51</f>
        <v>Trámite de prestaciones económicas REX</v>
      </c>
      <c r="AA51" s="39">
        <v>0</v>
      </c>
      <c r="AB51" s="42"/>
      <c r="AC51" s="42"/>
      <c r="AD51" s="40">
        <f t="shared" si="0"/>
        <v>0</v>
      </c>
      <c r="AE51" s="40" t="e">
        <f t="shared" si="1"/>
        <v>#DIV/0!</v>
      </c>
      <c r="AF51" s="40">
        <f t="shared" si="2"/>
        <v>0</v>
      </c>
      <c r="AG51" s="40" t="e">
        <f t="shared" si="3"/>
        <v>#DIV/0!</v>
      </c>
      <c r="AH51" s="54">
        <v>1</v>
      </c>
      <c r="AI51" s="35" t="str">
        <f>+$J$51</f>
        <v>Trámite de prestaciones económicas REX</v>
      </c>
      <c r="AJ51" s="39">
        <v>0</v>
      </c>
      <c r="AK51" s="54"/>
      <c r="AL51" s="42"/>
      <c r="AM51" s="40">
        <f t="shared" si="4"/>
        <v>0</v>
      </c>
      <c r="AN51" s="40" t="e">
        <f t="shared" si="5"/>
        <v>#DIV/0!</v>
      </c>
      <c r="AO51" s="40">
        <f t="shared" si="6"/>
        <v>0</v>
      </c>
      <c r="AP51" s="43" t="e">
        <f t="shared" si="7"/>
        <v>#DIV/0!</v>
      </c>
      <c r="AQ51" s="54">
        <v>1</v>
      </c>
      <c r="AR51" s="35" t="str">
        <f>+$J$51</f>
        <v>Trámite de prestaciones económicas REX</v>
      </c>
      <c r="AS51" s="39">
        <v>0</v>
      </c>
      <c r="AT51" s="54">
        <v>1</v>
      </c>
      <c r="AU51" s="42"/>
      <c r="AV51" s="40">
        <f t="shared" si="8"/>
        <v>1</v>
      </c>
      <c r="AW51" s="40" t="e">
        <f t="shared" si="9"/>
        <v>#DIV/0!</v>
      </c>
      <c r="AX51" s="40">
        <f t="shared" si="10"/>
        <v>1</v>
      </c>
      <c r="AY51" s="40" t="e">
        <f t="shared" si="11"/>
        <v>#DIV/0!</v>
      </c>
      <c r="AZ51" s="54">
        <v>1</v>
      </c>
      <c r="BA51" s="35" t="str">
        <f>+$J$51</f>
        <v>Trámite de prestaciones económicas REX</v>
      </c>
      <c r="BB51" s="39">
        <v>0</v>
      </c>
      <c r="BC51" s="47"/>
      <c r="BD51" s="42"/>
      <c r="BE51" s="40">
        <f t="shared" si="12"/>
        <v>0</v>
      </c>
      <c r="BF51" s="40" t="e">
        <f t="shared" si="13"/>
        <v>#DIV/0!</v>
      </c>
      <c r="BG51" s="40">
        <f t="shared" si="14"/>
        <v>1</v>
      </c>
      <c r="BH51" s="40" t="e">
        <f t="shared" si="15"/>
        <v>#DIV/0!</v>
      </c>
      <c r="BI51" s="44">
        <f t="shared" si="16"/>
        <v>0</v>
      </c>
      <c r="BJ51" s="44" t="str">
        <f t="shared" si="17"/>
        <v>No Prog ni Ejec</v>
      </c>
      <c r="BK51" s="44">
        <f t="shared" si="18"/>
        <v>0</v>
      </c>
      <c r="BL51" s="44" t="str">
        <f t="shared" si="19"/>
        <v>No Prog ni Ejec</v>
      </c>
      <c r="BM51" s="44">
        <f t="shared" si="20"/>
        <v>1</v>
      </c>
      <c r="BN51" s="44" t="str">
        <f t="shared" si="21"/>
        <v>No Prog ni Ejec</v>
      </c>
      <c r="BO51" s="44">
        <f t="shared" si="22"/>
        <v>0</v>
      </c>
      <c r="BP51" s="44" t="str">
        <f t="shared" si="23"/>
        <v>No Prog ni Ejec</v>
      </c>
      <c r="BQ51" s="42"/>
    </row>
    <row r="52" spans="1:69" s="45" customFormat="1" ht="100.8" x14ac:dyDescent="0.3">
      <c r="A52" s="34">
        <v>11400</v>
      </c>
      <c r="B52" s="35" t="str">
        <f>+VLOOKUP(A52,'[1]TAB. REF. PA'!$A$4:$B$14,2,FALSE)</f>
        <v>Dirección de Liquidaciones y Garantías</v>
      </c>
      <c r="C52" s="36" t="s">
        <v>188</v>
      </c>
      <c r="D52" s="35" t="s">
        <v>144</v>
      </c>
      <c r="E52" s="36" t="s">
        <v>484</v>
      </c>
      <c r="F52" s="35" t="s">
        <v>195</v>
      </c>
      <c r="G52" s="37" t="s">
        <v>123</v>
      </c>
      <c r="H52" s="50">
        <v>1</v>
      </c>
      <c r="I52" s="36" t="s">
        <v>486</v>
      </c>
      <c r="J52" s="38" t="s">
        <v>197</v>
      </c>
      <c r="K52" s="39">
        <v>48960000</v>
      </c>
      <c r="L52" s="40">
        <v>0.5</v>
      </c>
      <c r="M52" s="41" t="s">
        <v>46</v>
      </c>
      <c r="N52" s="41" t="s">
        <v>68</v>
      </c>
      <c r="O52" s="41" t="s">
        <v>21</v>
      </c>
      <c r="P52" s="41" t="s">
        <v>36</v>
      </c>
      <c r="Q52" s="41" t="s">
        <v>216</v>
      </c>
      <c r="R52" s="42"/>
      <c r="S52" s="41" t="s">
        <v>236</v>
      </c>
      <c r="T52" s="41" t="s">
        <v>99</v>
      </c>
      <c r="U52" s="47">
        <v>1</v>
      </c>
      <c r="V52" s="35" t="str">
        <f>+$J$52</f>
        <v>Trámite de devolución de aportes REX</v>
      </c>
      <c r="W52" s="39">
        <f>+K52</f>
        <v>48960000</v>
      </c>
      <c r="X52" s="34" t="s">
        <v>114</v>
      </c>
      <c r="Y52" s="54">
        <v>1</v>
      </c>
      <c r="Z52" s="35" t="str">
        <f>+$J$52</f>
        <v>Trámite de devolución de aportes REX</v>
      </c>
      <c r="AA52" s="39">
        <v>12240000</v>
      </c>
      <c r="AB52" s="55"/>
      <c r="AC52" s="42"/>
      <c r="AD52" s="40">
        <f t="shared" si="0"/>
        <v>0</v>
      </c>
      <c r="AE52" s="40">
        <f t="shared" si="1"/>
        <v>0</v>
      </c>
      <c r="AF52" s="40">
        <f t="shared" si="2"/>
        <v>0</v>
      </c>
      <c r="AG52" s="40">
        <f t="shared" si="3"/>
        <v>0</v>
      </c>
      <c r="AH52" s="54">
        <v>1</v>
      </c>
      <c r="AI52" s="35" t="str">
        <f>+$J$52</f>
        <v>Trámite de devolución de aportes REX</v>
      </c>
      <c r="AJ52" s="39">
        <v>12240000</v>
      </c>
      <c r="AK52" s="54"/>
      <c r="AL52" s="42"/>
      <c r="AM52" s="40">
        <f t="shared" si="4"/>
        <v>0</v>
      </c>
      <c r="AN52" s="40">
        <f t="shared" si="5"/>
        <v>0</v>
      </c>
      <c r="AO52" s="40">
        <f t="shared" si="6"/>
        <v>0</v>
      </c>
      <c r="AP52" s="43">
        <f t="shared" si="7"/>
        <v>0</v>
      </c>
      <c r="AQ52" s="54">
        <v>1</v>
      </c>
      <c r="AR52" s="35" t="str">
        <f>+$J$52</f>
        <v>Trámite de devolución de aportes REX</v>
      </c>
      <c r="AS52" s="39">
        <v>12240000</v>
      </c>
      <c r="AT52" s="54"/>
      <c r="AU52" s="42"/>
      <c r="AV52" s="40">
        <f t="shared" si="8"/>
        <v>0</v>
      </c>
      <c r="AW52" s="40">
        <f t="shared" si="9"/>
        <v>0</v>
      </c>
      <c r="AX52" s="40">
        <f t="shared" si="10"/>
        <v>0</v>
      </c>
      <c r="AY52" s="40">
        <f t="shared" si="11"/>
        <v>0</v>
      </c>
      <c r="AZ52" s="54">
        <v>1</v>
      </c>
      <c r="BA52" s="35" t="str">
        <f>+$J$52</f>
        <v>Trámite de devolución de aportes REX</v>
      </c>
      <c r="BB52" s="39">
        <v>12240000</v>
      </c>
      <c r="BC52" s="47"/>
      <c r="BD52" s="42"/>
      <c r="BE52" s="40">
        <f t="shared" si="12"/>
        <v>0</v>
      </c>
      <c r="BF52" s="40">
        <f t="shared" si="13"/>
        <v>0</v>
      </c>
      <c r="BG52" s="40">
        <f t="shared" si="14"/>
        <v>0</v>
      </c>
      <c r="BH52" s="40">
        <f t="shared" si="15"/>
        <v>0</v>
      </c>
      <c r="BI52" s="44">
        <f t="shared" si="16"/>
        <v>0</v>
      </c>
      <c r="BJ52" s="44">
        <f t="shared" si="17"/>
        <v>0</v>
      </c>
      <c r="BK52" s="44">
        <f t="shared" si="18"/>
        <v>0</v>
      </c>
      <c r="BL52" s="44">
        <f t="shared" si="19"/>
        <v>0</v>
      </c>
      <c r="BM52" s="44">
        <f t="shared" si="20"/>
        <v>0</v>
      </c>
      <c r="BN52" s="44">
        <f t="shared" si="21"/>
        <v>0</v>
      </c>
      <c r="BO52" s="44">
        <f t="shared" si="22"/>
        <v>0</v>
      </c>
      <c r="BP52" s="44">
        <f t="shared" si="23"/>
        <v>0</v>
      </c>
      <c r="BQ52" s="42"/>
    </row>
    <row r="53" spans="1:69" s="45" customFormat="1" ht="100.8" x14ac:dyDescent="0.3">
      <c r="A53" s="34">
        <v>11400</v>
      </c>
      <c r="B53" s="35" t="str">
        <f>+VLOOKUP(A53,'[1]TAB. REF. PA'!$A$4:$B$14,2,FALSE)</f>
        <v>Dirección de Liquidaciones y Garantías</v>
      </c>
      <c r="C53" s="36" t="s">
        <v>188</v>
      </c>
      <c r="D53" s="35" t="s">
        <v>144</v>
      </c>
      <c r="E53" s="36" t="s">
        <v>487</v>
      </c>
      <c r="F53" s="35" t="s">
        <v>476</v>
      </c>
      <c r="G53" s="37" t="s">
        <v>123</v>
      </c>
      <c r="H53" s="50">
        <v>1</v>
      </c>
      <c r="I53" s="36" t="s">
        <v>488</v>
      </c>
      <c r="J53" s="38" t="s">
        <v>473</v>
      </c>
      <c r="K53" s="39">
        <v>164378848</v>
      </c>
      <c r="L53" s="40">
        <v>1</v>
      </c>
      <c r="M53" s="41" t="s">
        <v>46</v>
      </c>
      <c r="N53" s="41" t="s">
        <v>68</v>
      </c>
      <c r="O53" s="41" t="s">
        <v>21</v>
      </c>
      <c r="P53" s="41" t="s">
        <v>36</v>
      </c>
      <c r="Q53" s="41" t="s">
        <v>216</v>
      </c>
      <c r="R53" s="42"/>
      <c r="S53" s="41" t="s">
        <v>474</v>
      </c>
      <c r="T53" s="41" t="s">
        <v>99</v>
      </c>
      <c r="U53" s="47">
        <v>1</v>
      </c>
      <c r="V53" s="35" t="str">
        <f>+$J$53</f>
        <v>Elaboración de solicitudes de aclaración sobre apropiaciones sin justa causa</v>
      </c>
      <c r="W53" s="39">
        <f>+K53</f>
        <v>164378848</v>
      </c>
      <c r="X53" s="34" t="s">
        <v>117</v>
      </c>
      <c r="Y53" s="54">
        <v>1</v>
      </c>
      <c r="Z53" s="35" t="str">
        <f>+$J$53</f>
        <v>Elaboración de solicitudes de aclaración sobre apropiaciones sin justa causa</v>
      </c>
      <c r="AA53" s="39">
        <v>46231551</v>
      </c>
      <c r="AB53" s="42"/>
      <c r="AC53" s="42"/>
      <c r="AD53" s="40">
        <f t="shared" si="0"/>
        <v>0</v>
      </c>
      <c r="AE53" s="40">
        <f t="shared" si="1"/>
        <v>0</v>
      </c>
      <c r="AF53" s="40">
        <f t="shared" si="2"/>
        <v>0</v>
      </c>
      <c r="AG53" s="40">
        <f t="shared" si="3"/>
        <v>0</v>
      </c>
      <c r="AH53" s="54">
        <v>1</v>
      </c>
      <c r="AI53" s="35" t="str">
        <f>+$J$53</f>
        <v>Elaboración de solicitudes de aclaración sobre apropiaciones sin justa causa</v>
      </c>
      <c r="AJ53" s="39">
        <v>46231551</v>
      </c>
      <c r="AK53" s="54"/>
      <c r="AL53" s="42"/>
      <c r="AM53" s="40">
        <f t="shared" si="4"/>
        <v>0</v>
      </c>
      <c r="AN53" s="40">
        <f t="shared" si="5"/>
        <v>0</v>
      </c>
      <c r="AO53" s="40">
        <f t="shared" si="6"/>
        <v>0</v>
      </c>
      <c r="AP53" s="43">
        <f t="shared" si="7"/>
        <v>0</v>
      </c>
      <c r="AQ53" s="54">
        <v>1</v>
      </c>
      <c r="AR53" s="35" t="str">
        <f>+$J$53</f>
        <v>Elaboración de solicitudes de aclaración sobre apropiaciones sin justa causa</v>
      </c>
      <c r="AS53" s="39">
        <v>41094712</v>
      </c>
      <c r="AT53" s="54"/>
      <c r="AU53" s="42"/>
      <c r="AV53" s="40">
        <f t="shared" si="8"/>
        <v>0</v>
      </c>
      <c r="AW53" s="40">
        <f t="shared" si="9"/>
        <v>0</v>
      </c>
      <c r="AX53" s="40">
        <f t="shared" si="10"/>
        <v>0</v>
      </c>
      <c r="AY53" s="40">
        <f t="shared" si="11"/>
        <v>0</v>
      </c>
      <c r="AZ53" s="54">
        <v>1</v>
      </c>
      <c r="BA53" s="35" t="str">
        <f>+$J$53</f>
        <v>Elaboración de solicitudes de aclaración sobre apropiaciones sin justa causa</v>
      </c>
      <c r="BB53" s="39">
        <v>30821034</v>
      </c>
      <c r="BC53" s="47"/>
      <c r="BD53" s="42"/>
      <c r="BE53" s="40">
        <f t="shared" si="12"/>
        <v>0</v>
      </c>
      <c r="BF53" s="40">
        <f t="shared" si="13"/>
        <v>0</v>
      </c>
      <c r="BG53" s="40">
        <f t="shared" si="14"/>
        <v>0</v>
      </c>
      <c r="BH53" s="40">
        <f t="shared" si="15"/>
        <v>0</v>
      </c>
      <c r="BI53" s="44">
        <f t="shared" si="16"/>
        <v>0</v>
      </c>
      <c r="BJ53" s="44">
        <f t="shared" si="17"/>
        <v>0</v>
      </c>
      <c r="BK53" s="44">
        <f t="shared" si="18"/>
        <v>0</v>
      </c>
      <c r="BL53" s="44">
        <f t="shared" si="19"/>
        <v>0</v>
      </c>
      <c r="BM53" s="44">
        <f t="shared" si="20"/>
        <v>0</v>
      </c>
      <c r="BN53" s="44">
        <f t="shared" si="21"/>
        <v>0</v>
      </c>
      <c r="BO53" s="44">
        <f t="shared" si="22"/>
        <v>0</v>
      </c>
      <c r="BP53" s="44">
        <f t="shared" si="23"/>
        <v>0</v>
      </c>
      <c r="BQ53" s="42"/>
    </row>
    <row r="54" spans="1:69" s="45" customFormat="1" ht="100.8" x14ac:dyDescent="0.3">
      <c r="A54" s="34">
        <v>11400</v>
      </c>
      <c r="B54" s="35" t="str">
        <f>+VLOOKUP(A54,'[1]TAB. REF. PA'!$A$4:$B$14,2,FALSE)</f>
        <v>Dirección de Liquidaciones y Garantías</v>
      </c>
      <c r="C54" s="36" t="s">
        <v>188</v>
      </c>
      <c r="D54" s="35" t="s">
        <v>144</v>
      </c>
      <c r="E54" s="36" t="s">
        <v>489</v>
      </c>
      <c r="F54" s="35" t="s">
        <v>198</v>
      </c>
      <c r="G54" s="37" t="s">
        <v>123</v>
      </c>
      <c r="H54" s="50">
        <v>1</v>
      </c>
      <c r="I54" s="36" t="s">
        <v>490</v>
      </c>
      <c r="J54" s="38" t="s">
        <v>199</v>
      </c>
      <c r="K54" s="39">
        <v>0</v>
      </c>
      <c r="L54" s="40">
        <v>1</v>
      </c>
      <c r="M54" s="41" t="s">
        <v>46</v>
      </c>
      <c r="N54" s="41" t="s">
        <v>68</v>
      </c>
      <c r="O54" s="41" t="s">
        <v>21</v>
      </c>
      <c r="P54" s="41" t="s">
        <v>36</v>
      </c>
      <c r="Q54" s="41" t="s">
        <v>223</v>
      </c>
      <c r="R54" s="42"/>
      <c r="S54" s="41" t="s">
        <v>475</v>
      </c>
      <c r="T54" s="41" t="s">
        <v>99</v>
      </c>
      <c r="U54" s="47">
        <v>1</v>
      </c>
      <c r="V54" s="35" t="str">
        <f>+$J$54</f>
        <v>Elaboración de Informes de auditoría de reintegro de recursos</v>
      </c>
      <c r="W54" s="39">
        <v>0</v>
      </c>
      <c r="X54" s="34" t="s">
        <v>117</v>
      </c>
      <c r="Y54" s="47">
        <v>1</v>
      </c>
      <c r="Z54" s="35" t="str">
        <f>+$J$54</f>
        <v>Elaboración de Informes de auditoría de reintegro de recursos</v>
      </c>
      <c r="AA54" s="39">
        <v>0</v>
      </c>
      <c r="AB54" s="42"/>
      <c r="AC54" s="42"/>
      <c r="AD54" s="40">
        <f t="shared" si="0"/>
        <v>0</v>
      </c>
      <c r="AE54" s="40" t="e">
        <f t="shared" si="1"/>
        <v>#DIV/0!</v>
      </c>
      <c r="AF54" s="40">
        <f t="shared" si="2"/>
        <v>0</v>
      </c>
      <c r="AG54" s="40" t="e">
        <f t="shared" si="3"/>
        <v>#DIV/0!</v>
      </c>
      <c r="AH54" s="54">
        <v>1</v>
      </c>
      <c r="AI54" s="35" t="str">
        <f>+$J$54</f>
        <v>Elaboración de Informes de auditoría de reintegro de recursos</v>
      </c>
      <c r="AJ54" s="39">
        <v>0</v>
      </c>
      <c r="AK54" s="54"/>
      <c r="AL54" s="42"/>
      <c r="AM54" s="40">
        <f t="shared" si="4"/>
        <v>0</v>
      </c>
      <c r="AN54" s="40" t="e">
        <f t="shared" si="5"/>
        <v>#DIV/0!</v>
      </c>
      <c r="AO54" s="40">
        <f t="shared" si="6"/>
        <v>0</v>
      </c>
      <c r="AP54" s="43" t="e">
        <f t="shared" si="7"/>
        <v>#DIV/0!</v>
      </c>
      <c r="AQ54" s="54">
        <v>1</v>
      </c>
      <c r="AR54" s="35" t="str">
        <f>+$J$54</f>
        <v>Elaboración de Informes de auditoría de reintegro de recursos</v>
      </c>
      <c r="AS54" s="39">
        <v>0</v>
      </c>
      <c r="AT54" s="54"/>
      <c r="AU54" s="42"/>
      <c r="AV54" s="40">
        <f t="shared" si="8"/>
        <v>0</v>
      </c>
      <c r="AW54" s="40" t="e">
        <f t="shared" si="9"/>
        <v>#DIV/0!</v>
      </c>
      <c r="AX54" s="40">
        <f t="shared" si="10"/>
        <v>0</v>
      </c>
      <c r="AY54" s="40" t="e">
        <f t="shared" si="11"/>
        <v>#DIV/0!</v>
      </c>
      <c r="AZ54" s="54">
        <v>1</v>
      </c>
      <c r="BA54" s="35" t="str">
        <f>+$J$54</f>
        <v>Elaboración de Informes de auditoría de reintegro de recursos</v>
      </c>
      <c r="BB54" s="39">
        <v>0</v>
      </c>
      <c r="BC54" s="47"/>
      <c r="BD54" s="42"/>
      <c r="BE54" s="40">
        <f t="shared" si="12"/>
        <v>0</v>
      </c>
      <c r="BF54" s="40" t="e">
        <f t="shared" si="13"/>
        <v>#DIV/0!</v>
      </c>
      <c r="BG54" s="40">
        <f t="shared" si="14"/>
        <v>0</v>
      </c>
      <c r="BH54" s="40" t="e">
        <f t="shared" si="15"/>
        <v>#DIV/0!</v>
      </c>
      <c r="BI54" s="44">
        <f t="shared" si="16"/>
        <v>0</v>
      </c>
      <c r="BJ54" s="44" t="str">
        <f t="shared" si="17"/>
        <v>No Prog ni Ejec</v>
      </c>
      <c r="BK54" s="44">
        <f t="shared" si="18"/>
        <v>0</v>
      </c>
      <c r="BL54" s="44" t="str">
        <f t="shared" si="19"/>
        <v>No Prog ni Ejec</v>
      </c>
      <c r="BM54" s="44">
        <f t="shared" si="20"/>
        <v>0</v>
      </c>
      <c r="BN54" s="44" t="str">
        <f t="shared" si="21"/>
        <v>No Prog ni Ejec</v>
      </c>
      <c r="BO54" s="44">
        <f t="shared" si="22"/>
        <v>0</v>
      </c>
      <c r="BP54" s="44" t="str">
        <f t="shared" si="23"/>
        <v>No Prog ni Ejec</v>
      </c>
      <c r="BQ54" s="42"/>
    </row>
    <row r="55" spans="1:69" s="45" customFormat="1" ht="137.25" customHeight="1" x14ac:dyDescent="0.3">
      <c r="A55" s="34">
        <v>11400</v>
      </c>
      <c r="B55" s="35" t="str">
        <f>+VLOOKUP(A55,'[1]TAB. REF. PA'!$A$4:$B$14,2,FALSE)</f>
        <v>Dirección de Liquidaciones y Garantías</v>
      </c>
      <c r="C55" s="36" t="s">
        <v>188</v>
      </c>
      <c r="D55" s="35" t="s">
        <v>144</v>
      </c>
      <c r="E55" s="36" t="s">
        <v>491</v>
      </c>
      <c r="F55" s="35" t="s">
        <v>478</v>
      </c>
      <c r="G55" s="37" t="s">
        <v>123</v>
      </c>
      <c r="H55" s="50">
        <v>1</v>
      </c>
      <c r="I55" s="36" t="s">
        <v>492</v>
      </c>
      <c r="J55" s="38" t="s">
        <v>477</v>
      </c>
      <c r="K55" s="39">
        <v>0</v>
      </c>
      <c r="L55" s="40">
        <v>1</v>
      </c>
      <c r="M55" s="41" t="s">
        <v>46</v>
      </c>
      <c r="N55" s="41" t="s">
        <v>68</v>
      </c>
      <c r="O55" s="41" t="s">
        <v>21</v>
      </c>
      <c r="P55" s="41" t="s">
        <v>36</v>
      </c>
      <c r="Q55" s="41" t="s">
        <v>223</v>
      </c>
      <c r="R55" s="42"/>
      <c r="S55" s="41" t="s">
        <v>507</v>
      </c>
      <c r="T55" s="41" t="s">
        <v>99</v>
      </c>
      <c r="U55" s="47">
        <v>1</v>
      </c>
      <c r="V55" s="35" t="str">
        <f>+$J$55</f>
        <v>Elaboración de comunicaciones con las conclusiones del procedimiento de la auditoría de reintegro de recursos</v>
      </c>
      <c r="W55" s="39">
        <v>0</v>
      </c>
      <c r="X55" s="34" t="s">
        <v>117</v>
      </c>
      <c r="Y55" s="47">
        <v>1</v>
      </c>
      <c r="Z55" s="35" t="str">
        <f>+$J$55</f>
        <v>Elaboración de comunicaciones con las conclusiones del procedimiento de la auditoría de reintegro de recursos</v>
      </c>
      <c r="AA55" s="39">
        <v>0</v>
      </c>
      <c r="AB55" s="42"/>
      <c r="AC55" s="42"/>
      <c r="AD55" s="40">
        <f t="shared" si="0"/>
        <v>0</v>
      </c>
      <c r="AE55" s="40" t="e">
        <f t="shared" si="1"/>
        <v>#DIV/0!</v>
      </c>
      <c r="AF55" s="40">
        <f t="shared" si="2"/>
        <v>0</v>
      </c>
      <c r="AG55" s="40" t="e">
        <f t="shared" si="3"/>
        <v>#DIV/0!</v>
      </c>
      <c r="AH55" s="54">
        <v>1</v>
      </c>
      <c r="AI55" s="35" t="str">
        <f>+$J$55</f>
        <v>Elaboración de comunicaciones con las conclusiones del procedimiento de la auditoría de reintegro de recursos</v>
      </c>
      <c r="AJ55" s="39">
        <v>0</v>
      </c>
      <c r="AK55" s="54"/>
      <c r="AL55" s="42"/>
      <c r="AM55" s="40">
        <f t="shared" si="4"/>
        <v>0</v>
      </c>
      <c r="AN55" s="40" t="e">
        <f t="shared" si="5"/>
        <v>#DIV/0!</v>
      </c>
      <c r="AO55" s="40">
        <f t="shared" si="6"/>
        <v>0</v>
      </c>
      <c r="AP55" s="43" t="e">
        <f t="shared" si="7"/>
        <v>#DIV/0!</v>
      </c>
      <c r="AQ55" s="54">
        <v>1</v>
      </c>
      <c r="AR55" s="35" t="str">
        <f>+$J$55</f>
        <v>Elaboración de comunicaciones con las conclusiones del procedimiento de la auditoría de reintegro de recursos</v>
      </c>
      <c r="AS55" s="39">
        <v>0</v>
      </c>
      <c r="AT55" s="54"/>
      <c r="AU55" s="42"/>
      <c r="AV55" s="40">
        <f t="shared" si="8"/>
        <v>0</v>
      </c>
      <c r="AW55" s="40" t="e">
        <f t="shared" si="9"/>
        <v>#DIV/0!</v>
      </c>
      <c r="AX55" s="40">
        <f t="shared" si="10"/>
        <v>0</v>
      </c>
      <c r="AY55" s="40" t="e">
        <f t="shared" si="11"/>
        <v>#DIV/0!</v>
      </c>
      <c r="AZ55" s="54">
        <v>1</v>
      </c>
      <c r="BA55" s="35" t="str">
        <f>+$J$55</f>
        <v>Elaboración de comunicaciones con las conclusiones del procedimiento de la auditoría de reintegro de recursos</v>
      </c>
      <c r="BB55" s="39">
        <v>0</v>
      </c>
      <c r="BC55" s="47"/>
      <c r="BD55" s="42"/>
      <c r="BE55" s="40">
        <f t="shared" si="12"/>
        <v>0</v>
      </c>
      <c r="BF55" s="40" t="e">
        <f t="shared" si="13"/>
        <v>#DIV/0!</v>
      </c>
      <c r="BG55" s="40">
        <f t="shared" si="14"/>
        <v>0</v>
      </c>
      <c r="BH55" s="40" t="e">
        <f t="shared" si="15"/>
        <v>#DIV/0!</v>
      </c>
      <c r="BI55" s="44">
        <f t="shared" si="16"/>
        <v>0</v>
      </c>
      <c r="BJ55" s="44" t="str">
        <f t="shared" si="17"/>
        <v>No Prog ni Ejec</v>
      </c>
      <c r="BK55" s="44">
        <f t="shared" si="18"/>
        <v>0</v>
      </c>
      <c r="BL55" s="44" t="str">
        <f t="shared" si="19"/>
        <v>No Prog ni Ejec</v>
      </c>
      <c r="BM55" s="44">
        <f t="shared" si="20"/>
        <v>0</v>
      </c>
      <c r="BN55" s="44" t="str">
        <f t="shared" si="21"/>
        <v>No Prog ni Ejec</v>
      </c>
      <c r="BO55" s="44">
        <f t="shared" si="22"/>
        <v>0</v>
      </c>
      <c r="BP55" s="44" t="str">
        <f t="shared" si="23"/>
        <v>No Prog ni Ejec</v>
      </c>
      <c r="BQ55" s="42"/>
    </row>
    <row r="56" spans="1:69" s="45" customFormat="1" ht="100.8" x14ac:dyDescent="0.3">
      <c r="A56" s="34">
        <v>11400</v>
      </c>
      <c r="B56" s="35" t="str">
        <f>+VLOOKUP(A56,'[1]TAB. REF. PA'!$A$4:$B$14,2,FALSE)</f>
        <v>Dirección de Liquidaciones y Garantías</v>
      </c>
      <c r="C56" s="36" t="s">
        <v>188</v>
      </c>
      <c r="D56" s="35" t="s">
        <v>144</v>
      </c>
      <c r="E56" s="36" t="s">
        <v>493</v>
      </c>
      <c r="F56" s="35" t="s">
        <v>200</v>
      </c>
      <c r="G56" s="37" t="s">
        <v>123</v>
      </c>
      <c r="H56" s="50">
        <v>1</v>
      </c>
      <c r="I56" s="36" t="s">
        <v>494</v>
      </c>
      <c r="J56" s="38" t="s">
        <v>201</v>
      </c>
      <c r="K56" s="39">
        <v>0</v>
      </c>
      <c r="L56" s="40">
        <v>1</v>
      </c>
      <c r="M56" s="41" t="s">
        <v>46</v>
      </c>
      <c r="N56" s="41" t="s">
        <v>68</v>
      </c>
      <c r="O56" s="41" t="s">
        <v>21</v>
      </c>
      <c r="P56" s="41" t="s">
        <v>36</v>
      </c>
      <c r="Q56" s="41" t="s">
        <v>223</v>
      </c>
      <c r="R56" s="42"/>
      <c r="S56" s="41" t="s">
        <v>238</v>
      </c>
      <c r="T56" s="41" t="s">
        <v>99</v>
      </c>
      <c r="U56" s="47">
        <f t="shared" si="24"/>
        <v>1</v>
      </c>
      <c r="V56" s="35" t="str">
        <f>+$J$56</f>
        <v>Solicitud de aclaraciones a las EPS con saldos a favor de ADRES en el proceso LMA</v>
      </c>
      <c r="W56" s="39">
        <v>0</v>
      </c>
      <c r="X56" s="34" t="s">
        <v>117</v>
      </c>
      <c r="Y56" s="54">
        <v>1</v>
      </c>
      <c r="Z56" s="35" t="str">
        <f>+$J$56</f>
        <v>Solicitud de aclaraciones a las EPS con saldos a favor de ADRES en el proceso LMA</v>
      </c>
      <c r="AA56" s="39">
        <v>0</v>
      </c>
      <c r="AB56" s="42"/>
      <c r="AC56" s="42"/>
      <c r="AD56" s="40">
        <f t="shared" si="0"/>
        <v>0</v>
      </c>
      <c r="AE56" s="40" t="e">
        <f t="shared" si="1"/>
        <v>#DIV/0!</v>
      </c>
      <c r="AF56" s="40">
        <f t="shared" si="2"/>
        <v>0</v>
      </c>
      <c r="AG56" s="40" t="e">
        <f t="shared" si="3"/>
        <v>#DIV/0!</v>
      </c>
      <c r="AH56" s="54">
        <v>1</v>
      </c>
      <c r="AI56" s="35" t="str">
        <f>+$J$56</f>
        <v>Solicitud de aclaraciones a las EPS con saldos a favor de ADRES en el proceso LMA</v>
      </c>
      <c r="AJ56" s="39">
        <v>0</v>
      </c>
      <c r="AK56" s="54"/>
      <c r="AL56" s="42"/>
      <c r="AM56" s="40">
        <f t="shared" si="4"/>
        <v>0</v>
      </c>
      <c r="AN56" s="40" t="e">
        <f t="shared" si="5"/>
        <v>#DIV/0!</v>
      </c>
      <c r="AO56" s="40">
        <f t="shared" si="6"/>
        <v>0</v>
      </c>
      <c r="AP56" s="43" t="e">
        <f t="shared" si="7"/>
        <v>#DIV/0!</v>
      </c>
      <c r="AQ56" s="54">
        <v>1</v>
      </c>
      <c r="AR56" s="35" t="str">
        <f>+$J$56</f>
        <v>Solicitud de aclaraciones a las EPS con saldos a favor de ADRES en el proceso LMA</v>
      </c>
      <c r="AS56" s="39">
        <v>0</v>
      </c>
      <c r="AT56" s="54"/>
      <c r="AU56" s="42"/>
      <c r="AV56" s="40">
        <f t="shared" si="8"/>
        <v>0</v>
      </c>
      <c r="AW56" s="40" t="e">
        <f t="shared" si="9"/>
        <v>#DIV/0!</v>
      </c>
      <c r="AX56" s="40">
        <f t="shared" si="10"/>
        <v>0</v>
      </c>
      <c r="AY56" s="40" t="e">
        <f t="shared" si="11"/>
        <v>#DIV/0!</v>
      </c>
      <c r="AZ56" s="54">
        <v>1</v>
      </c>
      <c r="BA56" s="35" t="str">
        <f>+$J$56</f>
        <v>Solicitud de aclaraciones a las EPS con saldos a favor de ADRES en el proceso LMA</v>
      </c>
      <c r="BB56" s="39">
        <v>0</v>
      </c>
      <c r="BC56" s="47"/>
      <c r="BD56" s="42"/>
      <c r="BE56" s="40">
        <f t="shared" si="12"/>
        <v>0</v>
      </c>
      <c r="BF56" s="40" t="e">
        <f t="shared" si="13"/>
        <v>#DIV/0!</v>
      </c>
      <c r="BG56" s="40">
        <f t="shared" si="14"/>
        <v>0</v>
      </c>
      <c r="BH56" s="40" t="e">
        <f t="shared" si="15"/>
        <v>#DIV/0!</v>
      </c>
      <c r="BI56" s="44">
        <f t="shared" si="16"/>
        <v>0</v>
      </c>
      <c r="BJ56" s="44" t="str">
        <f t="shared" si="17"/>
        <v>No Prog ni Ejec</v>
      </c>
      <c r="BK56" s="44">
        <f t="shared" si="18"/>
        <v>0</v>
      </c>
      <c r="BL56" s="44" t="str">
        <f t="shared" si="19"/>
        <v>No Prog ni Ejec</v>
      </c>
      <c r="BM56" s="44">
        <f t="shared" si="20"/>
        <v>0</v>
      </c>
      <c r="BN56" s="44" t="str">
        <f t="shared" si="21"/>
        <v>No Prog ni Ejec</v>
      </c>
      <c r="BO56" s="44">
        <f t="shared" si="22"/>
        <v>0</v>
      </c>
      <c r="BP56" s="44" t="str">
        <f t="shared" si="23"/>
        <v>No Prog ni Ejec</v>
      </c>
      <c r="BQ56" s="42"/>
    </row>
    <row r="57" spans="1:69" s="45" customFormat="1" ht="86.4" x14ac:dyDescent="0.3">
      <c r="A57" s="34">
        <v>11400</v>
      </c>
      <c r="B57" s="35" t="str">
        <f>+VLOOKUP(A57,'[1]TAB. REF. PA'!$A$4:$B$14,2,FALSE)</f>
        <v>Dirección de Liquidaciones y Garantías</v>
      </c>
      <c r="C57" s="36" t="s">
        <v>188</v>
      </c>
      <c r="D57" s="35" t="s">
        <v>144</v>
      </c>
      <c r="E57" s="36" t="s">
        <v>495</v>
      </c>
      <c r="F57" s="35" t="s">
        <v>202</v>
      </c>
      <c r="G57" s="37" t="s">
        <v>124</v>
      </c>
      <c r="H57" s="36">
        <v>1</v>
      </c>
      <c r="I57" s="36" t="s">
        <v>496</v>
      </c>
      <c r="J57" s="38" t="s">
        <v>203</v>
      </c>
      <c r="K57" s="39">
        <v>0</v>
      </c>
      <c r="L57" s="40">
        <v>1</v>
      </c>
      <c r="M57" s="41" t="s">
        <v>46</v>
      </c>
      <c r="N57" s="41" t="s">
        <v>68</v>
      </c>
      <c r="O57" s="41" t="s">
        <v>34</v>
      </c>
      <c r="P57" s="41" t="s">
        <v>35</v>
      </c>
      <c r="Q57" s="41" t="s">
        <v>225</v>
      </c>
      <c r="R57" s="42"/>
      <c r="S57" s="41" t="s">
        <v>508</v>
      </c>
      <c r="T57" s="41" t="s">
        <v>99</v>
      </c>
      <c r="U57" s="53">
        <f t="shared" si="24"/>
        <v>1</v>
      </c>
      <c r="V57" s="35" t="str">
        <f>+$J$57</f>
        <v>No. De Compras de Carteras realizadas</v>
      </c>
      <c r="W57" s="39">
        <v>0</v>
      </c>
      <c r="X57" s="34" t="s">
        <v>117</v>
      </c>
      <c r="Y57" s="39">
        <v>0</v>
      </c>
      <c r="Z57" s="35" t="str">
        <f>+$J$57</f>
        <v>No. De Compras de Carteras realizadas</v>
      </c>
      <c r="AA57" s="39">
        <v>0</v>
      </c>
      <c r="AB57" s="42"/>
      <c r="AC57" s="42"/>
      <c r="AD57" s="40" t="e">
        <f t="shared" si="0"/>
        <v>#DIV/0!</v>
      </c>
      <c r="AE57" s="40" t="e">
        <f t="shared" si="1"/>
        <v>#DIV/0!</v>
      </c>
      <c r="AF57" s="40">
        <f t="shared" si="2"/>
        <v>0</v>
      </c>
      <c r="AG57" s="40" t="e">
        <f t="shared" si="3"/>
        <v>#DIV/0!</v>
      </c>
      <c r="AH57" s="39">
        <v>0</v>
      </c>
      <c r="AI57" s="35" t="str">
        <f>+$J$57</f>
        <v>No. De Compras de Carteras realizadas</v>
      </c>
      <c r="AJ57" s="39">
        <v>0</v>
      </c>
      <c r="AK57" s="39"/>
      <c r="AL57" s="42"/>
      <c r="AM57" s="40" t="e">
        <f t="shared" si="4"/>
        <v>#DIV/0!</v>
      </c>
      <c r="AN57" s="40" t="e">
        <f t="shared" si="5"/>
        <v>#DIV/0!</v>
      </c>
      <c r="AO57" s="40">
        <f t="shared" si="6"/>
        <v>0</v>
      </c>
      <c r="AP57" s="43" t="e">
        <f t="shared" si="7"/>
        <v>#DIV/0!</v>
      </c>
      <c r="AQ57" s="39">
        <v>0</v>
      </c>
      <c r="AR57" s="35" t="str">
        <f>+$J$57</f>
        <v>No. De Compras de Carteras realizadas</v>
      </c>
      <c r="AS57" s="39">
        <v>0</v>
      </c>
      <c r="AT57" s="47"/>
      <c r="AU57" s="42"/>
      <c r="AV57" s="40" t="e">
        <f t="shared" si="8"/>
        <v>#DIV/0!</v>
      </c>
      <c r="AW57" s="40" t="e">
        <f t="shared" si="9"/>
        <v>#DIV/0!</v>
      </c>
      <c r="AX57" s="40">
        <f t="shared" si="10"/>
        <v>0</v>
      </c>
      <c r="AY57" s="40" t="e">
        <f t="shared" si="11"/>
        <v>#DIV/0!</v>
      </c>
      <c r="AZ57" s="51">
        <v>1</v>
      </c>
      <c r="BA57" s="35" t="str">
        <f>+$J$57</f>
        <v>No. De Compras de Carteras realizadas</v>
      </c>
      <c r="BB57" s="39">
        <v>0</v>
      </c>
      <c r="BC57" s="47"/>
      <c r="BD57" s="42"/>
      <c r="BE57" s="40">
        <f t="shared" si="12"/>
        <v>0</v>
      </c>
      <c r="BF57" s="40" t="e">
        <f t="shared" si="13"/>
        <v>#DIV/0!</v>
      </c>
      <c r="BG57" s="40">
        <f t="shared" si="14"/>
        <v>0</v>
      </c>
      <c r="BH57" s="40" t="e">
        <f t="shared" si="15"/>
        <v>#DIV/0!</v>
      </c>
      <c r="BI57" s="44" t="str">
        <f t="shared" si="16"/>
        <v>No Prog ni Ejec</v>
      </c>
      <c r="BJ57" s="44" t="str">
        <f t="shared" si="17"/>
        <v>No Prog ni Ejec</v>
      </c>
      <c r="BK57" s="44" t="str">
        <f t="shared" si="18"/>
        <v>No Prog ni Ejec</v>
      </c>
      <c r="BL57" s="44" t="str">
        <f t="shared" si="19"/>
        <v>No Prog ni Ejec</v>
      </c>
      <c r="BM57" s="44" t="str">
        <f t="shared" si="20"/>
        <v>No Prog ni Ejec</v>
      </c>
      <c r="BN57" s="44" t="str">
        <f t="shared" si="21"/>
        <v>No Prog ni Ejec</v>
      </c>
      <c r="BO57" s="44">
        <f t="shared" si="22"/>
        <v>0</v>
      </c>
      <c r="BP57" s="44" t="str">
        <f t="shared" si="23"/>
        <v>No Prog ni Ejec</v>
      </c>
      <c r="BQ57" s="42"/>
    </row>
    <row r="58" spans="1:69" s="45" customFormat="1" ht="115.2" x14ac:dyDescent="0.3">
      <c r="A58" s="34">
        <v>11400</v>
      </c>
      <c r="B58" s="35" t="str">
        <f>+VLOOKUP(A58,'[1]TAB. REF. PA'!$A$4:$B$14,2,FALSE)</f>
        <v>Dirección de Liquidaciones y Garantías</v>
      </c>
      <c r="C58" s="36" t="s">
        <v>188</v>
      </c>
      <c r="D58" s="35" t="s">
        <v>144</v>
      </c>
      <c r="E58" s="36" t="s">
        <v>497</v>
      </c>
      <c r="F58" s="35" t="s">
        <v>204</v>
      </c>
      <c r="G58" s="37" t="s">
        <v>123</v>
      </c>
      <c r="H58" s="50">
        <v>1</v>
      </c>
      <c r="I58" s="36" t="s">
        <v>498</v>
      </c>
      <c r="J58" s="38" t="s">
        <v>205</v>
      </c>
      <c r="K58" s="39">
        <v>0</v>
      </c>
      <c r="L58" s="40">
        <v>1</v>
      </c>
      <c r="M58" s="41" t="s">
        <v>46</v>
      </c>
      <c r="N58" s="41" t="s">
        <v>68</v>
      </c>
      <c r="O58" s="41" t="s">
        <v>34</v>
      </c>
      <c r="P58" s="41" t="s">
        <v>35</v>
      </c>
      <c r="Q58" s="41" t="s">
        <v>225</v>
      </c>
      <c r="R58" s="42"/>
      <c r="S58" s="41" t="s">
        <v>509</v>
      </c>
      <c r="T58" s="41" t="s">
        <v>99</v>
      </c>
      <c r="U58" s="47">
        <v>1</v>
      </c>
      <c r="V58" s="35" t="str">
        <f>+$J$58</f>
        <v>Certificaciones remitidas</v>
      </c>
      <c r="W58" s="39">
        <v>0</v>
      </c>
      <c r="X58" s="34" t="s">
        <v>117</v>
      </c>
      <c r="Y58" s="54">
        <v>1</v>
      </c>
      <c r="Z58" s="35" t="str">
        <f>+$J$58</f>
        <v>Certificaciones remitidas</v>
      </c>
      <c r="AA58" s="39">
        <v>0</v>
      </c>
      <c r="AB58" s="42"/>
      <c r="AC58" s="42"/>
      <c r="AD58" s="40">
        <f t="shared" si="0"/>
        <v>0</v>
      </c>
      <c r="AE58" s="40" t="e">
        <f t="shared" si="1"/>
        <v>#DIV/0!</v>
      </c>
      <c r="AF58" s="40">
        <f t="shared" si="2"/>
        <v>0</v>
      </c>
      <c r="AG58" s="40" t="e">
        <f t="shared" si="3"/>
        <v>#DIV/0!</v>
      </c>
      <c r="AH58" s="54">
        <v>1</v>
      </c>
      <c r="AI58" s="35" t="str">
        <f>+$J$58</f>
        <v>Certificaciones remitidas</v>
      </c>
      <c r="AJ58" s="39">
        <v>0</v>
      </c>
      <c r="AK58" s="54"/>
      <c r="AL58" s="42"/>
      <c r="AM58" s="40">
        <f t="shared" si="4"/>
        <v>0</v>
      </c>
      <c r="AN58" s="40" t="e">
        <f t="shared" si="5"/>
        <v>#DIV/0!</v>
      </c>
      <c r="AO58" s="40">
        <f t="shared" si="6"/>
        <v>0</v>
      </c>
      <c r="AP58" s="43" t="e">
        <f t="shared" si="7"/>
        <v>#DIV/0!</v>
      </c>
      <c r="AQ58" s="54">
        <v>1</v>
      </c>
      <c r="AR58" s="35" t="str">
        <f>+$J$58</f>
        <v>Certificaciones remitidas</v>
      </c>
      <c r="AS58" s="39">
        <v>0</v>
      </c>
      <c r="AT58" s="54"/>
      <c r="AU58" s="42"/>
      <c r="AV58" s="40">
        <f t="shared" si="8"/>
        <v>0</v>
      </c>
      <c r="AW58" s="40" t="e">
        <f t="shared" si="9"/>
        <v>#DIV/0!</v>
      </c>
      <c r="AX58" s="40">
        <f t="shared" si="10"/>
        <v>0</v>
      </c>
      <c r="AY58" s="40" t="e">
        <f t="shared" si="11"/>
        <v>#DIV/0!</v>
      </c>
      <c r="AZ58" s="54">
        <v>1</v>
      </c>
      <c r="BA58" s="35" t="str">
        <f>+$J$58</f>
        <v>Certificaciones remitidas</v>
      </c>
      <c r="BB58" s="39">
        <v>0</v>
      </c>
      <c r="BC58" s="47"/>
      <c r="BD58" s="42"/>
      <c r="BE58" s="40">
        <f t="shared" si="12"/>
        <v>0</v>
      </c>
      <c r="BF58" s="40" t="e">
        <f t="shared" si="13"/>
        <v>#DIV/0!</v>
      </c>
      <c r="BG58" s="40">
        <f t="shared" si="14"/>
        <v>0</v>
      </c>
      <c r="BH58" s="40" t="e">
        <f t="shared" si="15"/>
        <v>#DIV/0!</v>
      </c>
      <c r="BI58" s="44">
        <f t="shared" si="16"/>
        <v>0</v>
      </c>
      <c r="BJ58" s="44" t="str">
        <f t="shared" si="17"/>
        <v>No Prog ni Ejec</v>
      </c>
      <c r="BK58" s="44">
        <f t="shared" si="18"/>
        <v>0</v>
      </c>
      <c r="BL58" s="44" t="str">
        <f t="shared" si="19"/>
        <v>No Prog ni Ejec</v>
      </c>
      <c r="BM58" s="44">
        <f t="shared" si="20"/>
        <v>0</v>
      </c>
      <c r="BN58" s="44" t="str">
        <f t="shared" si="21"/>
        <v>No Prog ni Ejec</v>
      </c>
      <c r="BO58" s="44">
        <f t="shared" si="22"/>
        <v>0</v>
      </c>
      <c r="BP58" s="44" t="str">
        <f t="shared" si="23"/>
        <v>No Prog ni Ejec</v>
      </c>
      <c r="BQ58" s="42"/>
    </row>
    <row r="59" spans="1:69" s="45" customFormat="1" ht="115.2" x14ac:dyDescent="0.3">
      <c r="A59" s="34">
        <v>11400</v>
      </c>
      <c r="B59" s="35" t="str">
        <f>+VLOOKUP(A59,'[1]TAB. REF. PA'!$A$4:$B$14,2,FALSE)</f>
        <v>Dirección de Liquidaciones y Garantías</v>
      </c>
      <c r="C59" s="36" t="s">
        <v>239</v>
      </c>
      <c r="D59" s="35" t="s">
        <v>144</v>
      </c>
      <c r="E59" s="36" t="s">
        <v>499</v>
      </c>
      <c r="F59" s="35" t="s">
        <v>206</v>
      </c>
      <c r="G59" s="37" t="s">
        <v>123</v>
      </c>
      <c r="H59" s="50">
        <v>1</v>
      </c>
      <c r="I59" s="36" t="s">
        <v>500</v>
      </c>
      <c r="J59" s="38" t="s">
        <v>205</v>
      </c>
      <c r="K59" s="39">
        <v>0</v>
      </c>
      <c r="L59" s="40">
        <v>1</v>
      </c>
      <c r="M59" s="41" t="s">
        <v>46</v>
      </c>
      <c r="N59" s="41" t="s">
        <v>68</v>
      </c>
      <c r="O59" s="41" t="s">
        <v>34</v>
      </c>
      <c r="P59" s="41" t="s">
        <v>35</v>
      </c>
      <c r="Q59" s="41" t="s">
        <v>225</v>
      </c>
      <c r="R59" s="42"/>
      <c r="S59" s="41" t="s">
        <v>509</v>
      </c>
      <c r="T59" s="41" t="s">
        <v>99</v>
      </c>
      <c r="U59" s="47">
        <v>1</v>
      </c>
      <c r="V59" s="35" t="str">
        <f>+$J$59</f>
        <v>Certificaciones remitidas</v>
      </c>
      <c r="W59" s="39">
        <v>0</v>
      </c>
      <c r="X59" s="34" t="s">
        <v>117</v>
      </c>
      <c r="Y59" s="54">
        <v>1</v>
      </c>
      <c r="Z59" s="35" t="str">
        <f>+$J$59</f>
        <v>Certificaciones remitidas</v>
      </c>
      <c r="AA59" s="39">
        <v>0</v>
      </c>
      <c r="AB59" s="42"/>
      <c r="AC59" s="42"/>
      <c r="AD59" s="40">
        <f t="shared" si="0"/>
        <v>0</v>
      </c>
      <c r="AE59" s="40" t="e">
        <f t="shared" si="1"/>
        <v>#DIV/0!</v>
      </c>
      <c r="AF59" s="40">
        <f t="shared" si="2"/>
        <v>0</v>
      </c>
      <c r="AG59" s="40" t="e">
        <f t="shared" si="3"/>
        <v>#DIV/0!</v>
      </c>
      <c r="AH59" s="54">
        <v>1</v>
      </c>
      <c r="AI59" s="35" t="str">
        <f>+$J$59</f>
        <v>Certificaciones remitidas</v>
      </c>
      <c r="AJ59" s="39">
        <v>0</v>
      </c>
      <c r="AK59" s="54"/>
      <c r="AL59" s="42"/>
      <c r="AM59" s="40">
        <f t="shared" si="4"/>
        <v>0</v>
      </c>
      <c r="AN59" s="40" t="e">
        <f t="shared" si="5"/>
        <v>#DIV/0!</v>
      </c>
      <c r="AO59" s="40">
        <f t="shared" si="6"/>
        <v>0</v>
      </c>
      <c r="AP59" s="43" t="e">
        <f t="shared" si="7"/>
        <v>#DIV/0!</v>
      </c>
      <c r="AQ59" s="54">
        <v>1</v>
      </c>
      <c r="AR59" s="35" t="str">
        <f>+$J$59</f>
        <v>Certificaciones remitidas</v>
      </c>
      <c r="AS59" s="39">
        <v>0</v>
      </c>
      <c r="AT59" s="54"/>
      <c r="AU59" s="42"/>
      <c r="AV59" s="40">
        <f t="shared" si="8"/>
        <v>0</v>
      </c>
      <c r="AW59" s="40" t="e">
        <f t="shared" si="9"/>
        <v>#DIV/0!</v>
      </c>
      <c r="AX59" s="40">
        <f t="shared" si="10"/>
        <v>0</v>
      </c>
      <c r="AY59" s="40" t="e">
        <f t="shared" si="11"/>
        <v>#DIV/0!</v>
      </c>
      <c r="AZ59" s="54">
        <v>1</v>
      </c>
      <c r="BA59" s="35" t="str">
        <f>+$J$59</f>
        <v>Certificaciones remitidas</v>
      </c>
      <c r="BB59" s="39">
        <v>0</v>
      </c>
      <c r="BC59" s="47"/>
      <c r="BD59" s="42"/>
      <c r="BE59" s="40">
        <f t="shared" si="12"/>
        <v>0</v>
      </c>
      <c r="BF59" s="40" t="e">
        <f t="shared" si="13"/>
        <v>#DIV/0!</v>
      </c>
      <c r="BG59" s="40">
        <f t="shared" si="14"/>
        <v>0</v>
      </c>
      <c r="BH59" s="40" t="e">
        <f t="shared" si="15"/>
        <v>#DIV/0!</v>
      </c>
      <c r="BI59" s="44">
        <f t="shared" si="16"/>
        <v>0</v>
      </c>
      <c r="BJ59" s="44" t="str">
        <f t="shared" si="17"/>
        <v>No Prog ni Ejec</v>
      </c>
      <c r="BK59" s="44">
        <f t="shared" si="18"/>
        <v>0</v>
      </c>
      <c r="BL59" s="44" t="str">
        <f t="shared" si="19"/>
        <v>No Prog ni Ejec</v>
      </c>
      <c r="BM59" s="44">
        <f t="shared" si="20"/>
        <v>0</v>
      </c>
      <c r="BN59" s="44" t="str">
        <f t="shared" si="21"/>
        <v>No Prog ni Ejec</v>
      </c>
      <c r="BO59" s="44">
        <f t="shared" si="22"/>
        <v>0</v>
      </c>
      <c r="BP59" s="44" t="str">
        <f t="shared" si="23"/>
        <v>No Prog ni Ejec</v>
      </c>
      <c r="BQ59" s="42"/>
    </row>
    <row r="60" spans="1:69" s="45" customFormat="1" ht="115.2" x14ac:dyDescent="0.3">
      <c r="A60" s="34">
        <v>11400</v>
      </c>
      <c r="B60" s="35" t="str">
        <f>+VLOOKUP(A60,'[1]TAB. REF. PA'!$A$4:$B$14,2,FALSE)</f>
        <v>Dirección de Liquidaciones y Garantías</v>
      </c>
      <c r="C60" s="36" t="s">
        <v>240</v>
      </c>
      <c r="D60" s="35" t="s">
        <v>144</v>
      </c>
      <c r="E60" s="36" t="s">
        <v>501</v>
      </c>
      <c r="F60" s="35" t="s">
        <v>207</v>
      </c>
      <c r="G60" s="37" t="s">
        <v>123</v>
      </c>
      <c r="H60" s="50">
        <v>1</v>
      </c>
      <c r="I60" s="36" t="s">
        <v>502</v>
      </c>
      <c r="J60" s="38" t="s">
        <v>205</v>
      </c>
      <c r="K60" s="39">
        <v>0</v>
      </c>
      <c r="L60" s="40">
        <v>1</v>
      </c>
      <c r="M60" s="41" t="s">
        <v>46</v>
      </c>
      <c r="N60" s="41" t="s">
        <v>68</v>
      </c>
      <c r="O60" s="41" t="s">
        <v>34</v>
      </c>
      <c r="P60" s="41" t="s">
        <v>35</v>
      </c>
      <c r="Q60" s="41" t="s">
        <v>225</v>
      </c>
      <c r="R60" s="42"/>
      <c r="S60" s="41" t="s">
        <v>509</v>
      </c>
      <c r="T60" s="41" t="s">
        <v>99</v>
      </c>
      <c r="U60" s="47">
        <v>1</v>
      </c>
      <c r="V60" s="35" t="str">
        <f>+$J$60</f>
        <v>Certificaciones remitidas</v>
      </c>
      <c r="W60" s="39">
        <v>0</v>
      </c>
      <c r="X60" s="34" t="s">
        <v>117</v>
      </c>
      <c r="Y60" s="54">
        <v>1</v>
      </c>
      <c r="Z60" s="35" t="str">
        <f>+$J$60</f>
        <v>Certificaciones remitidas</v>
      </c>
      <c r="AA60" s="39">
        <v>0</v>
      </c>
      <c r="AB60" s="54"/>
      <c r="AC60" s="42"/>
      <c r="AD60" s="40">
        <f t="shared" si="0"/>
        <v>0</v>
      </c>
      <c r="AE60" s="40" t="e">
        <f t="shared" si="1"/>
        <v>#DIV/0!</v>
      </c>
      <c r="AF60" s="40">
        <f t="shared" si="2"/>
        <v>0</v>
      </c>
      <c r="AG60" s="40" t="e">
        <f t="shared" si="3"/>
        <v>#DIV/0!</v>
      </c>
      <c r="AH60" s="54">
        <v>1</v>
      </c>
      <c r="AI60" s="35" t="str">
        <f>+$J$60</f>
        <v>Certificaciones remitidas</v>
      </c>
      <c r="AJ60" s="39">
        <v>0</v>
      </c>
      <c r="AK60" s="54"/>
      <c r="AL60" s="42"/>
      <c r="AM60" s="40">
        <f t="shared" si="4"/>
        <v>0</v>
      </c>
      <c r="AN60" s="40" t="e">
        <f t="shared" si="5"/>
        <v>#DIV/0!</v>
      </c>
      <c r="AO60" s="40">
        <f t="shared" si="6"/>
        <v>0</v>
      </c>
      <c r="AP60" s="43" t="e">
        <f t="shared" si="7"/>
        <v>#DIV/0!</v>
      </c>
      <c r="AQ60" s="54">
        <v>1</v>
      </c>
      <c r="AR60" s="35" t="str">
        <f>+$J$60</f>
        <v>Certificaciones remitidas</v>
      </c>
      <c r="AS60" s="39">
        <v>0</v>
      </c>
      <c r="AT60" s="54"/>
      <c r="AU60" s="42"/>
      <c r="AV60" s="40">
        <f t="shared" si="8"/>
        <v>0</v>
      </c>
      <c r="AW60" s="40" t="e">
        <f t="shared" si="9"/>
        <v>#DIV/0!</v>
      </c>
      <c r="AX60" s="40">
        <f t="shared" si="10"/>
        <v>0</v>
      </c>
      <c r="AY60" s="40" t="e">
        <f t="shared" si="11"/>
        <v>#DIV/0!</v>
      </c>
      <c r="AZ60" s="54">
        <v>1</v>
      </c>
      <c r="BA60" s="35" t="str">
        <f>+$J$60</f>
        <v>Certificaciones remitidas</v>
      </c>
      <c r="BB60" s="39">
        <v>0</v>
      </c>
      <c r="BC60" s="47"/>
      <c r="BD60" s="42"/>
      <c r="BE60" s="40">
        <f t="shared" si="12"/>
        <v>0</v>
      </c>
      <c r="BF60" s="40" t="e">
        <f t="shared" si="13"/>
        <v>#DIV/0!</v>
      </c>
      <c r="BG60" s="40">
        <f t="shared" si="14"/>
        <v>0</v>
      </c>
      <c r="BH60" s="40" t="e">
        <f t="shared" si="15"/>
        <v>#DIV/0!</v>
      </c>
      <c r="BI60" s="44">
        <f t="shared" si="16"/>
        <v>0</v>
      </c>
      <c r="BJ60" s="44" t="str">
        <f t="shared" si="17"/>
        <v>No Prog ni Ejec</v>
      </c>
      <c r="BK60" s="44">
        <f t="shared" si="18"/>
        <v>0</v>
      </c>
      <c r="BL60" s="44" t="str">
        <f t="shared" si="19"/>
        <v>No Prog ni Ejec</v>
      </c>
      <c r="BM60" s="44">
        <f t="shared" si="20"/>
        <v>0</v>
      </c>
      <c r="BN60" s="44" t="str">
        <f t="shared" si="21"/>
        <v>No Prog ni Ejec</v>
      </c>
      <c r="BO60" s="44">
        <f t="shared" si="22"/>
        <v>0</v>
      </c>
      <c r="BP60" s="44" t="str">
        <f t="shared" si="23"/>
        <v>No Prog ni Ejec</v>
      </c>
      <c r="BQ60" s="42"/>
    </row>
    <row r="61" spans="1:69" s="45" customFormat="1" ht="115.2" x14ac:dyDescent="0.3">
      <c r="A61" s="34">
        <v>11400</v>
      </c>
      <c r="B61" s="35" t="str">
        <f>+VLOOKUP(A61,'[1]TAB. REF. PA'!$A$4:$B$14,2,FALSE)</f>
        <v>Dirección de Liquidaciones y Garantías</v>
      </c>
      <c r="C61" s="36" t="s">
        <v>241</v>
      </c>
      <c r="D61" s="35" t="s">
        <v>144</v>
      </c>
      <c r="E61" s="36" t="s">
        <v>503</v>
      </c>
      <c r="F61" s="35" t="s">
        <v>208</v>
      </c>
      <c r="G61" s="37" t="s">
        <v>123</v>
      </c>
      <c r="H61" s="50">
        <v>1</v>
      </c>
      <c r="I61" s="36" t="s">
        <v>504</v>
      </c>
      <c r="J61" s="38" t="s">
        <v>205</v>
      </c>
      <c r="K61" s="39">
        <v>0</v>
      </c>
      <c r="L61" s="40">
        <v>1</v>
      </c>
      <c r="M61" s="41" t="s">
        <v>46</v>
      </c>
      <c r="N61" s="41" t="s">
        <v>68</v>
      </c>
      <c r="O61" s="41" t="s">
        <v>34</v>
      </c>
      <c r="P61" s="41" t="s">
        <v>35</v>
      </c>
      <c r="Q61" s="41" t="s">
        <v>225</v>
      </c>
      <c r="R61" s="42"/>
      <c r="S61" s="41" t="s">
        <v>509</v>
      </c>
      <c r="T61" s="41" t="s">
        <v>99</v>
      </c>
      <c r="U61" s="47">
        <v>1</v>
      </c>
      <c r="V61" s="35" t="str">
        <f>+$J$61</f>
        <v>Certificaciones remitidas</v>
      </c>
      <c r="W61" s="39">
        <v>0</v>
      </c>
      <c r="X61" s="34" t="s">
        <v>117</v>
      </c>
      <c r="Y61" s="54">
        <v>1</v>
      </c>
      <c r="Z61" s="35" t="str">
        <f>+$J$61</f>
        <v>Certificaciones remitidas</v>
      </c>
      <c r="AA61" s="39">
        <v>0</v>
      </c>
      <c r="AB61" s="42"/>
      <c r="AC61" s="42"/>
      <c r="AD61" s="40">
        <f t="shared" si="0"/>
        <v>0</v>
      </c>
      <c r="AE61" s="40" t="e">
        <f t="shared" si="1"/>
        <v>#DIV/0!</v>
      </c>
      <c r="AF61" s="40">
        <f t="shared" si="2"/>
        <v>0</v>
      </c>
      <c r="AG61" s="40" t="e">
        <f t="shared" si="3"/>
        <v>#DIV/0!</v>
      </c>
      <c r="AH61" s="54">
        <v>1</v>
      </c>
      <c r="AI61" s="35" t="str">
        <f>+$J$61</f>
        <v>Certificaciones remitidas</v>
      </c>
      <c r="AJ61" s="39">
        <v>0</v>
      </c>
      <c r="AK61" s="47"/>
      <c r="AL61" s="42"/>
      <c r="AM61" s="40">
        <f t="shared" si="4"/>
        <v>0</v>
      </c>
      <c r="AN61" s="40" t="e">
        <f t="shared" si="5"/>
        <v>#DIV/0!</v>
      </c>
      <c r="AO61" s="40">
        <f t="shared" si="6"/>
        <v>0</v>
      </c>
      <c r="AP61" s="43" t="e">
        <f t="shared" si="7"/>
        <v>#DIV/0!</v>
      </c>
      <c r="AQ61" s="54">
        <v>1</v>
      </c>
      <c r="AR61" s="35" t="str">
        <f>+$J$61</f>
        <v>Certificaciones remitidas</v>
      </c>
      <c r="AS61" s="39">
        <v>0</v>
      </c>
      <c r="AT61" s="47"/>
      <c r="AU61" s="42"/>
      <c r="AV61" s="40">
        <f t="shared" si="8"/>
        <v>0</v>
      </c>
      <c r="AW61" s="40" t="e">
        <f t="shared" si="9"/>
        <v>#DIV/0!</v>
      </c>
      <c r="AX61" s="40">
        <f t="shared" si="10"/>
        <v>0</v>
      </c>
      <c r="AY61" s="40" t="e">
        <f t="shared" si="11"/>
        <v>#DIV/0!</v>
      </c>
      <c r="AZ61" s="54">
        <v>1</v>
      </c>
      <c r="BA61" s="35" t="str">
        <f>+$J$61</f>
        <v>Certificaciones remitidas</v>
      </c>
      <c r="BB61" s="39">
        <v>0</v>
      </c>
      <c r="BC61" s="47"/>
      <c r="BD61" s="42"/>
      <c r="BE61" s="40">
        <f t="shared" si="12"/>
        <v>0</v>
      </c>
      <c r="BF61" s="40" t="e">
        <f t="shared" si="13"/>
        <v>#DIV/0!</v>
      </c>
      <c r="BG61" s="40">
        <f t="shared" si="14"/>
        <v>0</v>
      </c>
      <c r="BH61" s="40" t="e">
        <f t="shared" si="15"/>
        <v>#DIV/0!</v>
      </c>
      <c r="BI61" s="44">
        <f t="shared" si="16"/>
        <v>0</v>
      </c>
      <c r="BJ61" s="44" t="str">
        <f t="shared" si="17"/>
        <v>No Prog ni Ejec</v>
      </c>
      <c r="BK61" s="44">
        <f t="shared" si="18"/>
        <v>0</v>
      </c>
      <c r="BL61" s="44" t="str">
        <f t="shared" si="19"/>
        <v>No Prog ni Ejec</v>
      </c>
      <c r="BM61" s="44">
        <f t="shared" si="20"/>
        <v>0</v>
      </c>
      <c r="BN61" s="44" t="str">
        <f t="shared" si="21"/>
        <v>No Prog ni Ejec</v>
      </c>
      <c r="BO61" s="44">
        <f t="shared" si="22"/>
        <v>0</v>
      </c>
      <c r="BP61" s="44" t="str">
        <f t="shared" si="23"/>
        <v>No Prog ni Ejec</v>
      </c>
      <c r="BQ61" s="42"/>
    </row>
    <row r="62" spans="1:69" s="45" customFormat="1" ht="100.8" x14ac:dyDescent="0.3">
      <c r="A62" s="34">
        <v>11400</v>
      </c>
      <c r="B62" s="35" t="str">
        <f>+VLOOKUP(A62,'[1]TAB. REF. PA'!$A$4:$B$14,2,FALSE)</f>
        <v>Dirección de Liquidaciones y Garantías</v>
      </c>
      <c r="C62" s="36" t="s">
        <v>242</v>
      </c>
      <c r="D62" s="35" t="s">
        <v>144</v>
      </c>
      <c r="E62" s="36" t="s">
        <v>505</v>
      </c>
      <c r="F62" s="35" t="s">
        <v>243</v>
      </c>
      <c r="G62" s="37" t="s">
        <v>124</v>
      </c>
      <c r="H62" s="34">
        <v>2</v>
      </c>
      <c r="I62" s="36" t="s">
        <v>506</v>
      </c>
      <c r="J62" s="38" t="s">
        <v>244</v>
      </c>
      <c r="K62" s="39">
        <v>55000000</v>
      </c>
      <c r="L62" s="40">
        <v>1</v>
      </c>
      <c r="M62" s="41" t="s">
        <v>46</v>
      </c>
      <c r="N62" s="41" t="s">
        <v>68</v>
      </c>
      <c r="O62" s="41" t="s">
        <v>34</v>
      </c>
      <c r="P62" s="41" t="s">
        <v>36</v>
      </c>
      <c r="Q62" s="41"/>
      <c r="R62" s="42"/>
      <c r="S62" s="41" t="s">
        <v>510</v>
      </c>
      <c r="T62" s="41" t="s">
        <v>99</v>
      </c>
      <c r="U62" s="53">
        <v>2</v>
      </c>
      <c r="V62" s="35" t="str">
        <f>+$J$62</f>
        <v>Elaboración de Estudios del Sector</v>
      </c>
      <c r="W62" s="39">
        <f>+K62</f>
        <v>55000000</v>
      </c>
      <c r="X62" s="34" t="s">
        <v>114</v>
      </c>
      <c r="Y62" s="51">
        <v>0</v>
      </c>
      <c r="Z62" s="35" t="str">
        <f>+$J$62</f>
        <v>Elaboración de Estudios del Sector</v>
      </c>
      <c r="AA62" s="39">
        <v>55000000</v>
      </c>
      <c r="AB62" s="42"/>
      <c r="AC62" s="39"/>
      <c r="AD62" s="40" t="e">
        <f t="shared" si="0"/>
        <v>#DIV/0!</v>
      </c>
      <c r="AE62" s="40">
        <f t="shared" si="1"/>
        <v>0</v>
      </c>
      <c r="AF62" s="40">
        <f t="shared" si="2"/>
        <v>0</v>
      </c>
      <c r="AG62" s="40">
        <f t="shared" si="3"/>
        <v>0</v>
      </c>
      <c r="AH62" s="53">
        <v>1</v>
      </c>
      <c r="AI62" s="35" t="str">
        <f>+$J$62</f>
        <v>Elaboración de Estudios del Sector</v>
      </c>
      <c r="AJ62" s="39">
        <v>0</v>
      </c>
      <c r="AK62" s="42"/>
      <c r="AL62" s="42"/>
      <c r="AM62" s="40">
        <f t="shared" si="4"/>
        <v>0</v>
      </c>
      <c r="AN62" s="40" t="e">
        <f t="shared" si="5"/>
        <v>#DIV/0!</v>
      </c>
      <c r="AO62" s="40">
        <f t="shared" si="6"/>
        <v>0</v>
      </c>
      <c r="AP62" s="43">
        <f t="shared" si="7"/>
        <v>0</v>
      </c>
      <c r="AQ62" s="53">
        <v>0</v>
      </c>
      <c r="AR62" s="35" t="str">
        <f>+$J$62</f>
        <v>Elaboración de Estudios del Sector</v>
      </c>
      <c r="AS62" s="39">
        <v>0</v>
      </c>
      <c r="AT62" s="53"/>
      <c r="AU62" s="42"/>
      <c r="AV62" s="40" t="e">
        <f t="shared" si="8"/>
        <v>#DIV/0!</v>
      </c>
      <c r="AW62" s="40" t="e">
        <f t="shared" si="9"/>
        <v>#DIV/0!</v>
      </c>
      <c r="AX62" s="40">
        <f t="shared" si="10"/>
        <v>0</v>
      </c>
      <c r="AY62" s="40">
        <f t="shared" si="11"/>
        <v>0</v>
      </c>
      <c r="AZ62" s="51">
        <v>1</v>
      </c>
      <c r="BA62" s="35" t="str">
        <f>+$J$62</f>
        <v>Elaboración de Estudios del Sector</v>
      </c>
      <c r="BB62" s="39">
        <v>0</v>
      </c>
      <c r="BC62" s="51"/>
      <c r="BD62" s="42"/>
      <c r="BE62" s="40">
        <f t="shared" si="12"/>
        <v>0</v>
      </c>
      <c r="BF62" s="40" t="e">
        <f t="shared" si="13"/>
        <v>#DIV/0!</v>
      </c>
      <c r="BG62" s="40">
        <f t="shared" si="14"/>
        <v>0</v>
      </c>
      <c r="BH62" s="40">
        <f t="shared" si="15"/>
        <v>0</v>
      </c>
      <c r="BI62" s="44" t="str">
        <f t="shared" si="16"/>
        <v>No Prog ni Ejec</v>
      </c>
      <c r="BJ62" s="44">
        <f t="shared" si="17"/>
        <v>0</v>
      </c>
      <c r="BK62" s="44">
        <f t="shared" si="18"/>
        <v>0</v>
      </c>
      <c r="BL62" s="44" t="str">
        <f t="shared" si="19"/>
        <v>No Prog ni Ejec</v>
      </c>
      <c r="BM62" s="44" t="str">
        <f t="shared" si="20"/>
        <v>No Prog ni Ejec</v>
      </c>
      <c r="BN62" s="44" t="str">
        <f t="shared" si="21"/>
        <v>No Prog ni Ejec</v>
      </c>
      <c r="BO62" s="44">
        <f t="shared" si="22"/>
        <v>0</v>
      </c>
      <c r="BP62" s="44" t="str">
        <f t="shared" si="23"/>
        <v>No Prog ni Ejec</v>
      </c>
      <c r="BQ62" s="42"/>
    </row>
    <row r="63" spans="1:69" s="73" customFormat="1" ht="100.8" x14ac:dyDescent="0.3">
      <c r="A63" s="62">
        <v>11500</v>
      </c>
      <c r="B63" s="63" t="str">
        <f>+VLOOKUP(A63,'[1]TAB. REF. PA'!$A$4:$B$14,2,FALSE)</f>
        <v xml:space="preserve">Dirección de Otras Prestaciones  </v>
      </c>
      <c r="C63" s="64" t="s">
        <v>259</v>
      </c>
      <c r="D63" s="63" t="s">
        <v>153</v>
      </c>
      <c r="E63" s="64" t="s">
        <v>290</v>
      </c>
      <c r="F63" s="63" t="s">
        <v>133</v>
      </c>
      <c r="G63" s="65" t="s">
        <v>124</v>
      </c>
      <c r="H63" s="64">
        <v>4</v>
      </c>
      <c r="I63" s="64" t="s">
        <v>276</v>
      </c>
      <c r="J63" s="66" t="s">
        <v>24</v>
      </c>
      <c r="K63" s="67">
        <v>0</v>
      </c>
      <c r="L63" s="68">
        <v>1</v>
      </c>
      <c r="M63" s="69" t="s">
        <v>51</v>
      </c>
      <c r="N63" s="69" t="s">
        <v>68</v>
      </c>
      <c r="O63" s="69" t="s">
        <v>21</v>
      </c>
      <c r="P63" s="69" t="s">
        <v>36</v>
      </c>
      <c r="Q63" s="69" t="s">
        <v>75</v>
      </c>
      <c r="R63" s="70"/>
      <c r="S63" s="69" t="s">
        <v>631</v>
      </c>
      <c r="T63" s="69" t="s">
        <v>98</v>
      </c>
      <c r="U63" s="62">
        <v>4</v>
      </c>
      <c r="V63" s="63" t="str">
        <f>+$J$63</f>
        <v>Reportar el cumplimiento del Plan de Acción de la Dependencia</v>
      </c>
      <c r="W63" s="67">
        <v>0</v>
      </c>
      <c r="X63" s="62" t="s">
        <v>117</v>
      </c>
      <c r="Y63" s="62">
        <v>1</v>
      </c>
      <c r="Z63" s="63" t="str">
        <f>+$J$63</f>
        <v>Reportar el cumplimiento del Plan de Acción de la Dependencia</v>
      </c>
      <c r="AA63" s="67">
        <v>0</v>
      </c>
      <c r="AB63" s="70"/>
      <c r="AC63" s="70"/>
      <c r="AD63" s="68">
        <f t="shared" si="0"/>
        <v>0</v>
      </c>
      <c r="AE63" s="68" t="e">
        <f t="shared" si="1"/>
        <v>#DIV/0!</v>
      </c>
      <c r="AF63" s="68">
        <f t="shared" si="2"/>
        <v>0</v>
      </c>
      <c r="AG63" s="68" t="e">
        <f t="shared" si="3"/>
        <v>#DIV/0!</v>
      </c>
      <c r="AH63" s="62">
        <v>1</v>
      </c>
      <c r="AI63" s="63" t="str">
        <f>+$J$63</f>
        <v>Reportar el cumplimiento del Plan de Acción de la Dependencia</v>
      </c>
      <c r="AJ63" s="67">
        <v>0</v>
      </c>
      <c r="AK63" s="70"/>
      <c r="AL63" s="70"/>
      <c r="AM63" s="68">
        <f t="shared" si="4"/>
        <v>0</v>
      </c>
      <c r="AN63" s="68" t="e">
        <f t="shared" si="5"/>
        <v>#DIV/0!</v>
      </c>
      <c r="AO63" s="68">
        <f t="shared" si="6"/>
        <v>0</v>
      </c>
      <c r="AP63" s="71" t="e">
        <f t="shared" si="7"/>
        <v>#DIV/0!</v>
      </c>
      <c r="AQ63" s="62">
        <v>1</v>
      </c>
      <c r="AR63" s="63" t="str">
        <f>+$J$63</f>
        <v>Reportar el cumplimiento del Plan de Acción de la Dependencia</v>
      </c>
      <c r="AS63" s="67">
        <v>0</v>
      </c>
      <c r="AT63" s="70"/>
      <c r="AU63" s="70"/>
      <c r="AV63" s="68">
        <f t="shared" si="8"/>
        <v>0</v>
      </c>
      <c r="AW63" s="68" t="e">
        <f t="shared" si="9"/>
        <v>#DIV/0!</v>
      </c>
      <c r="AX63" s="68">
        <f t="shared" si="10"/>
        <v>0</v>
      </c>
      <c r="AY63" s="68" t="e">
        <f t="shared" si="11"/>
        <v>#DIV/0!</v>
      </c>
      <c r="AZ63" s="62">
        <v>1</v>
      </c>
      <c r="BA63" s="63" t="str">
        <f>+$J$63</f>
        <v>Reportar el cumplimiento del Plan de Acción de la Dependencia</v>
      </c>
      <c r="BB63" s="67">
        <v>0</v>
      </c>
      <c r="BC63" s="70"/>
      <c r="BD63" s="70"/>
      <c r="BE63" s="68">
        <f t="shared" si="12"/>
        <v>0</v>
      </c>
      <c r="BF63" s="68" t="e">
        <f t="shared" si="13"/>
        <v>#DIV/0!</v>
      </c>
      <c r="BG63" s="68">
        <f t="shared" si="14"/>
        <v>0</v>
      </c>
      <c r="BH63" s="68" t="e">
        <f t="shared" si="15"/>
        <v>#DIV/0!</v>
      </c>
      <c r="BI63" s="72">
        <f t="shared" si="16"/>
        <v>0</v>
      </c>
      <c r="BJ63" s="72" t="str">
        <f t="shared" si="17"/>
        <v>No Prog ni Ejec</v>
      </c>
      <c r="BK63" s="72">
        <f t="shared" si="18"/>
        <v>0</v>
      </c>
      <c r="BL63" s="72" t="str">
        <f t="shared" si="19"/>
        <v>No Prog ni Ejec</v>
      </c>
      <c r="BM63" s="72">
        <f t="shared" si="20"/>
        <v>0</v>
      </c>
      <c r="BN63" s="72" t="str">
        <f t="shared" si="21"/>
        <v>No Prog ni Ejec</v>
      </c>
      <c r="BO63" s="72">
        <f t="shared" si="22"/>
        <v>0</v>
      </c>
      <c r="BP63" s="72" t="str">
        <f t="shared" si="23"/>
        <v>No Prog ni Ejec</v>
      </c>
      <c r="BQ63" s="70"/>
    </row>
    <row r="64" spans="1:69" s="73" customFormat="1" ht="100.8" x14ac:dyDescent="0.3">
      <c r="A64" s="62">
        <v>11500</v>
      </c>
      <c r="B64" s="63" t="str">
        <f>+VLOOKUP(A64,'[1]TAB. REF. PA'!$A$4:$B$14,2,FALSE)</f>
        <v xml:space="preserve">Dirección de Otras Prestaciones  </v>
      </c>
      <c r="C64" s="64" t="s">
        <v>260</v>
      </c>
      <c r="D64" s="63" t="s">
        <v>256</v>
      </c>
      <c r="E64" s="64" t="s">
        <v>261</v>
      </c>
      <c r="F64" s="63" t="s">
        <v>159</v>
      </c>
      <c r="G64" s="65" t="s">
        <v>123</v>
      </c>
      <c r="H64" s="74">
        <v>1</v>
      </c>
      <c r="I64" s="64" t="s">
        <v>274</v>
      </c>
      <c r="J64" s="66" t="s">
        <v>598</v>
      </c>
      <c r="K64" s="67">
        <v>0</v>
      </c>
      <c r="L64" s="68">
        <v>1</v>
      </c>
      <c r="M64" s="69" t="s">
        <v>51</v>
      </c>
      <c r="N64" s="69" t="s">
        <v>68</v>
      </c>
      <c r="O64" s="69" t="s">
        <v>21</v>
      </c>
      <c r="P64" s="69" t="s">
        <v>36</v>
      </c>
      <c r="Q64" s="69" t="s">
        <v>75</v>
      </c>
      <c r="R64" s="70"/>
      <c r="S64" s="69" t="s">
        <v>672</v>
      </c>
      <c r="T64" s="69" t="s">
        <v>98</v>
      </c>
      <c r="U64" s="68">
        <v>1</v>
      </c>
      <c r="V64" s="63" t="str">
        <f>+$J$64</f>
        <v>Formular los procesos y procedimientos en el marco del MIPG</v>
      </c>
      <c r="W64" s="67">
        <v>0</v>
      </c>
      <c r="X64" s="62" t="s">
        <v>117</v>
      </c>
      <c r="Y64" s="68">
        <v>0.25</v>
      </c>
      <c r="Z64" s="63" t="str">
        <f>+$J$64</f>
        <v>Formular los procesos y procedimientos en el marco del MIPG</v>
      </c>
      <c r="AA64" s="67">
        <v>0</v>
      </c>
      <c r="AB64" s="68">
        <v>0.25</v>
      </c>
      <c r="AC64" s="70"/>
      <c r="AD64" s="68">
        <f t="shared" si="0"/>
        <v>1</v>
      </c>
      <c r="AE64" s="68" t="e">
        <f t="shared" si="1"/>
        <v>#DIV/0!</v>
      </c>
      <c r="AF64" s="68">
        <f t="shared" si="2"/>
        <v>0.25</v>
      </c>
      <c r="AG64" s="68" t="e">
        <f t="shared" si="3"/>
        <v>#DIV/0!</v>
      </c>
      <c r="AH64" s="68">
        <v>0.25</v>
      </c>
      <c r="AI64" s="63" t="str">
        <f>+$J$64</f>
        <v>Formular los procesos y procedimientos en el marco del MIPG</v>
      </c>
      <c r="AJ64" s="67">
        <v>0</v>
      </c>
      <c r="AK64" s="70"/>
      <c r="AL64" s="70"/>
      <c r="AM64" s="68">
        <f t="shared" si="4"/>
        <v>0</v>
      </c>
      <c r="AN64" s="68" t="e">
        <f t="shared" si="5"/>
        <v>#DIV/0!</v>
      </c>
      <c r="AO64" s="68">
        <f t="shared" si="6"/>
        <v>0.25</v>
      </c>
      <c r="AP64" s="71" t="e">
        <f t="shared" si="7"/>
        <v>#DIV/0!</v>
      </c>
      <c r="AQ64" s="68">
        <v>0.25</v>
      </c>
      <c r="AR64" s="63" t="str">
        <f>+$J$64</f>
        <v>Formular los procesos y procedimientos en el marco del MIPG</v>
      </c>
      <c r="AS64" s="67">
        <v>0</v>
      </c>
      <c r="AT64" s="70"/>
      <c r="AU64" s="70"/>
      <c r="AV64" s="68">
        <f t="shared" si="8"/>
        <v>0</v>
      </c>
      <c r="AW64" s="68" t="e">
        <f t="shared" si="9"/>
        <v>#DIV/0!</v>
      </c>
      <c r="AX64" s="68">
        <f t="shared" si="10"/>
        <v>0.25</v>
      </c>
      <c r="AY64" s="68" t="e">
        <f t="shared" si="11"/>
        <v>#DIV/0!</v>
      </c>
      <c r="AZ64" s="68">
        <v>0.25</v>
      </c>
      <c r="BA64" s="63" t="str">
        <f>+$J$64</f>
        <v>Formular los procesos y procedimientos en el marco del MIPG</v>
      </c>
      <c r="BB64" s="67">
        <v>0</v>
      </c>
      <c r="BC64" s="70"/>
      <c r="BD64" s="70"/>
      <c r="BE64" s="68">
        <f t="shared" si="12"/>
        <v>0</v>
      </c>
      <c r="BF64" s="68" t="e">
        <f t="shared" si="13"/>
        <v>#DIV/0!</v>
      </c>
      <c r="BG64" s="68">
        <f t="shared" si="14"/>
        <v>0.25</v>
      </c>
      <c r="BH64" s="68" t="e">
        <f t="shared" si="15"/>
        <v>#DIV/0!</v>
      </c>
      <c r="BI64" s="72">
        <f t="shared" si="16"/>
        <v>1</v>
      </c>
      <c r="BJ64" s="72" t="str">
        <f t="shared" si="17"/>
        <v>No Prog ni Ejec</v>
      </c>
      <c r="BK64" s="72">
        <f t="shared" si="18"/>
        <v>0</v>
      </c>
      <c r="BL64" s="72" t="str">
        <f t="shared" si="19"/>
        <v>No Prog ni Ejec</v>
      </c>
      <c r="BM64" s="72">
        <f t="shared" si="20"/>
        <v>0</v>
      </c>
      <c r="BN64" s="72" t="str">
        <f t="shared" si="21"/>
        <v>No Prog ni Ejec</v>
      </c>
      <c r="BO64" s="72">
        <f t="shared" si="22"/>
        <v>0</v>
      </c>
      <c r="BP64" s="72" t="str">
        <f t="shared" si="23"/>
        <v>No Prog ni Ejec</v>
      </c>
      <c r="BQ64" s="70"/>
    </row>
    <row r="65" spans="1:69" s="73" customFormat="1" ht="100.8" x14ac:dyDescent="0.3">
      <c r="A65" s="62">
        <v>11500</v>
      </c>
      <c r="B65" s="63" t="str">
        <f>+VLOOKUP(A65,'[1]TAB. REF. PA'!$A$4:$B$14,2,FALSE)</f>
        <v xml:space="preserve">Dirección de Otras Prestaciones  </v>
      </c>
      <c r="C65" s="64" t="s">
        <v>260</v>
      </c>
      <c r="D65" s="63" t="s">
        <v>256</v>
      </c>
      <c r="E65" s="64" t="s">
        <v>262</v>
      </c>
      <c r="F65" s="63" t="s">
        <v>127</v>
      </c>
      <c r="G65" s="65" t="s">
        <v>124</v>
      </c>
      <c r="H65" s="64">
        <v>4</v>
      </c>
      <c r="I65" s="64" t="s">
        <v>275</v>
      </c>
      <c r="J65" s="69" t="s">
        <v>599</v>
      </c>
      <c r="K65" s="67">
        <v>0</v>
      </c>
      <c r="L65" s="68">
        <v>1</v>
      </c>
      <c r="M65" s="69" t="s">
        <v>51</v>
      </c>
      <c r="N65" s="69" t="s">
        <v>68</v>
      </c>
      <c r="O65" s="69" t="s">
        <v>21</v>
      </c>
      <c r="P65" s="69" t="s">
        <v>36</v>
      </c>
      <c r="Q65" s="69" t="s">
        <v>75</v>
      </c>
      <c r="R65" s="70"/>
      <c r="S65" s="69" t="s">
        <v>570</v>
      </c>
      <c r="T65" s="69" t="s">
        <v>98</v>
      </c>
      <c r="U65" s="75">
        <v>1</v>
      </c>
      <c r="V65" s="63" t="str">
        <f>+$J$65</f>
        <v>Remitir informe trimestral de los indicadores formulados y las acciones de mejoras</v>
      </c>
      <c r="W65" s="67">
        <v>0</v>
      </c>
      <c r="X65" s="62" t="s">
        <v>117</v>
      </c>
      <c r="Y65" s="67">
        <v>0</v>
      </c>
      <c r="Z65" s="63" t="str">
        <f>+$J$65</f>
        <v>Remitir informe trimestral de los indicadores formulados y las acciones de mejoras</v>
      </c>
      <c r="AA65" s="67">
        <v>0</v>
      </c>
      <c r="AB65" s="70"/>
      <c r="AC65" s="70"/>
      <c r="AD65" s="68" t="e">
        <f t="shared" si="0"/>
        <v>#DIV/0!</v>
      </c>
      <c r="AE65" s="68" t="e">
        <f t="shared" si="1"/>
        <v>#DIV/0!</v>
      </c>
      <c r="AF65" s="68">
        <f t="shared" si="2"/>
        <v>0</v>
      </c>
      <c r="AG65" s="68" t="e">
        <f t="shared" si="3"/>
        <v>#DIV/0!</v>
      </c>
      <c r="AH65" s="67">
        <v>0</v>
      </c>
      <c r="AI65" s="63" t="str">
        <f>+$J$65</f>
        <v>Remitir informe trimestral de los indicadores formulados y las acciones de mejoras</v>
      </c>
      <c r="AJ65" s="67">
        <v>0</v>
      </c>
      <c r="AK65" s="70"/>
      <c r="AL65" s="70"/>
      <c r="AM65" s="68" t="e">
        <f t="shared" si="4"/>
        <v>#DIV/0!</v>
      </c>
      <c r="AN65" s="68" t="e">
        <f t="shared" si="5"/>
        <v>#DIV/0!</v>
      </c>
      <c r="AO65" s="68">
        <f t="shared" si="6"/>
        <v>0</v>
      </c>
      <c r="AP65" s="71" t="e">
        <f t="shared" si="7"/>
        <v>#DIV/0!</v>
      </c>
      <c r="AQ65" s="67">
        <v>0</v>
      </c>
      <c r="AR65" s="63" t="str">
        <f>+$J$65</f>
        <v>Remitir informe trimestral de los indicadores formulados y las acciones de mejoras</v>
      </c>
      <c r="AS65" s="67">
        <v>0</v>
      </c>
      <c r="AT65" s="70"/>
      <c r="AU65" s="70"/>
      <c r="AV65" s="68" t="e">
        <f t="shared" si="8"/>
        <v>#DIV/0!</v>
      </c>
      <c r="AW65" s="68" t="e">
        <f t="shared" si="9"/>
        <v>#DIV/0!</v>
      </c>
      <c r="AX65" s="68">
        <f t="shared" si="10"/>
        <v>0</v>
      </c>
      <c r="AY65" s="68" t="e">
        <f t="shared" si="11"/>
        <v>#DIV/0!</v>
      </c>
      <c r="AZ65" s="75">
        <v>1</v>
      </c>
      <c r="BA65" s="63" t="str">
        <f>+$J$65</f>
        <v>Remitir informe trimestral de los indicadores formulados y las acciones de mejoras</v>
      </c>
      <c r="BB65" s="67">
        <v>0</v>
      </c>
      <c r="BC65" s="70"/>
      <c r="BD65" s="70"/>
      <c r="BE65" s="68">
        <f t="shared" si="12"/>
        <v>0</v>
      </c>
      <c r="BF65" s="68" t="e">
        <f t="shared" si="13"/>
        <v>#DIV/0!</v>
      </c>
      <c r="BG65" s="68">
        <f t="shared" si="14"/>
        <v>0</v>
      </c>
      <c r="BH65" s="68" t="e">
        <f t="shared" si="15"/>
        <v>#DIV/0!</v>
      </c>
      <c r="BI65" s="72" t="str">
        <f t="shared" si="16"/>
        <v>No Prog ni Ejec</v>
      </c>
      <c r="BJ65" s="72" t="str">
        <f t="shared" si="17"/>
        <v>No Prog ni Ejec</v>
      </c>
      <c r="BK65" s="72" t="str">
        <f t="shared" si="18"/>
        <v>No Prog ni Ejec</v>
      </c>
      <c r="BL65" s="72" t="str">
        <f t="shared" si="19"/>
        <v>No Prog ni Ejec</v>
      </c>
      <c r="BM65" s="72" t="str">
        <f t="shared" si="20"/>
        <v>No Prog ni Ejec</v>
      </c>
      <c r="BN65" s="72" t="str">
        <f t="shared" si="21"/>
        <v>No Prog ni Ejec</v>
      </c>
      <c r="BO65" s="72">
        <f t="shared" si="22"/>
        <v>0</v>
      </c>
      <c r="BP65" s="72" t="str">
        <f t="shared" si="23"/>
        <v>No Prog ni Ejec</v>
      </c>
      <c r="BQ65" s="70"/>
    </row>
    <row r="66" spans="1:69" s="73" customFormat="1" ht="100.8" x14ac:dyDescent="0.3">
      <c r="A66" s="62">
        <v>11500</v>
      </c>
      <c r="B66" s="63" t="str">
        <f>+VLOOKUP(A66,'[1]TAB. REF. PA'!$A$4:$B$14,2,FALSE)</f>
        <v xml:space="preserve">Dirección de Otras Prestaciones  </v>
      </c>
      <c r="C66" s="64" t="s">
        <v>263</v>
      </c>
      <c r="D66" s="63" t="s">
        <v>144</v>
      </c>
      <c r="E66" s="64" t="s">
        <v>264</v>
      </c>
      <c r="F66" s="63" t="s">
        <v>600</v>
      </c>
      <c r="G66" s="65" t="s">
        <v>124</v>
      </c>
      <c r="H66" s="64">
        <v>12</v>
      </c>
      <c r="I66" s="64" t="s">
        <v>265</v>
      </c>
      <c r="J66" s="63" t="s">
        <v>601</v>
      </c>
      <c r="K66" s="67">
        <f>(48960000)*0.75</f>
        <v>36720000</v>
      </c>
      <c r="L66" s="68">
        <v>1</v>
      </c>
      <c r="M66" s="69" t="s">
        <v>46</v>
      </c>
      <c r="N66" s="69" t="s">
        <v>68</v>
      </c>
      <c r="O66" s="69" t="s">
        <v>21</v>
      </c>
      <c r="P66" s="69" t="s">
        <v>36</v>
      </c>
      <c r="Q66" s="69" t="s">
        <v>211</v>
      </c>
      <c r="R66" s="70"/>
      <c r="S66" s="69" t="s">
        <v>673</v>
      </c>
      <c r="T66" s="69" t="s">
        <v>98</v>
      </c>
      <c r="U66" s="67">
        <v>12</v>
      </c>
      <c r="V66" s="63" t="str">
        <f>+$J$66</f>
        <v>Realizar el giro previo efectuados a favor de las entidades recobrantes y proveedores de servicios y tecnologías no incluidas en el PB con cargo a la UPC</v>
      </c>
      <c r="W66" s="67">
        <f>+K66</f>
        <v>36720000</v>
      </c>
      <c r="X66" s="62" t="s">
        <v>117</v>
      </c>
      <c r="Y66" s="67">
        <v>3</v>
      </c>
      <c r="Z66" s="63" t="str">
        <f>+$J$66</f>
        <v>Realizar el giro previo efectuados a favor de las entidades recobrantes y proveedores de servicios y tecnologías no incluidas en el PB con cargo a la UPC</v>
      </c>
      <c r="AA66" s="115">
        <f>+W66*0.25</f>
        <v>9180000</v>
      </c>
      <c r="AB66" s="70"/>
      <c r="AC66" s="70"/>
      <c r="AD66" s="114">
        <f t="shared" si="0"/>
        <v>0</v>
      </c>
      <c r="AE66" s="68">
        <f t="shared" si="1"/>
        <v>0</v>
      </c>
      <c r="AF66" s="68">
        <f t="shared" si="2"/>
        <v>0</v>
      </c>
      <c r="AG66" s="68">
        <f t="shared" si="3"/>
        <v>0</v>
      </c>
      <c r="AH66" s="67">
        <v>3</v>
      </c>
      <c r="AI66" s="63" t="str">
        <f>+$J$66</f>
        <v>Realizar el giro previo efectuados a favor de las entidades recobrantes y proveedores de servicios y tecnologías no incluidas en el PB con cargo a la UPC</v>
      </c>
      <c r="AJ66" s="115">
        <v>6120000</v>
      </c>
      <c r="AK66" s="70"/>
      <c r="AL66" s="70"/>
      <c r="AM66" s="68">
        <f t="shared" si="4"/>
        <v>0</v>
      </c>
      <c r="AN66" s="68">
        <f t="shared" si="5"/>
        <v>0</v>
      </c>
      <c r="AO66" s="68">
        <f t="shared" si="6"/>
        <v>0</v>
      </c>
      <c r="AP66" s="71">
        <f t="shared" si="7"/>
        <v>0</v>
      </c>
      <c r="AQ66" s="67">
        <v>3</v>
      </c>
      <c r="AR66" s="63" t="str">
        <f>+$J$66</f>
        <v>Realizar el giro previo efectuados a favor de las entidades recobrantes y proveedores de servicios y tecnologías no incluidas en el PB con cargo a la UPC</v>
      </c>
      <c r="AS66" s="115">
        <v>6120000</v>
      </c>
      <c r="AT66" s="70"/>
      <c r="AU66" s="70"/>
      <c r="AV66" s="68">
        <f t="shared" si="8"/>
        <v>0</v>
      </c>
      <c r="AW66" s="68">
        <f t="shared" si="9"/>
        <v>0</v>
      </c>
      <c r="AX66" s="68">
        <f t="shared" si="10"/>
        <v>0</v>
      </c>
      <c r="AY66" s="68">
        <f t="shared" si="11"/>
        <v>0</v>
      </c>
      <c r="AZ66" s="67">
        <v>3</v>
      </c>
      <c r="BA66" s="63" t="str">
        <f>+$J$66</f>
        <v>Realizar el giro previo efectuados a favor de las entidades recobrantes y proveedores de servicios y tecnologías no incluidas en el PB con cargo a la UPC</v>
      </c>
      <c r="BB66" s="115">
        <v>6120000</v>
      </c>
      <c r="BC66" s="70"/>
      <c r="BD66" s="70"/>
      <c r="BE66" s="68">
        <f t="shared" si="12"/>
        <v>0</v>
      </c>
      <c r="BF66" s="68">
        <f t="shared" si="13"/>
        <v>0</v>
      </c>
      <c r="BG66" s="68">
        <f t="shared" si="14"/>
        <v>0</v>
      </c>
      <c r="BH66" s="68">
        <f t="shared" si="15"/>
        <v>0</v>
      </c>
      <c r="BI66" s="72">
        <f t="shared" si="16"/>
        <v>0</v>
      </c>
      <c r="BJ66" s="72">
        <f t="shared" si="17"/>
        <v>0</v>
      </c>
      <c r="BK66" s="72">
        <f t="shared" si="18"/>
        <v>0</v>
      </c>
      <c r="BL66" s="72">
        <f t="shared" si="19"/>
        <v>0</v>
      </c>
      <c r="BM66" s="72">
        <f t="shared" si="20"/>
        <v>0</v>
      </c>
      <c r="BN66" s="72">
        <f t="shared" si="21"/>
        <v>0</v>
      </c>
      <c r="BO66" s="72">
        <f t="shared" si="22"/>
        <v>0</v>
      </c>
      <c r="BP66" s="72">
        <f t="shared" si="23"/>
        <v>0</v>
      </c>
      <c r="BQ66" s="70" t="s">
        <v>717</v>
      </c>
    </row>
    <row r="67" spans="1:69" s="58" customFormat="1" ht="158.4" x14ac:dyDescent="0.3">
      <c r="A67" s="62">
        <v>11500</v>
      </c>
      <c r="B67" s="63" t="str">
        <f>+VLOOKUP(A67,'[1]TAB. REF. PA'!$A$4:$B$14,2,FALSE)</f>
        <v xml:space="preserve">Dirección de Otras Prestaciones  </v>
      </c>
      <c r="C67" s="64" t="s">
        <v>263</v>
      </c>
      <c r="D67" s="63" t="s">
        <v>144</v>
      </c>
      <c r="E67" s="64" t="s">
        <v>529</v>
      </c>
      <c r="F67" s="63" t="s">
        <v>602</v>
      </c>
      <c r="G67" s="65" t="s">
        <v>123</v>
      </c>
      <c r="H67" s="74">
        <v>1</v>
      </c>
      <c r="I67" s="64" t="s">
        <v>530</v>
      </c>
      <c r="J67" s="63" t="s">
        <v>603</v>
      </c>
      <c r="K67" s="115">
        <v>30882027540</v>
      </c>
      <c r="L67" s="68">
        <v>1</v>
      </c>
      <c r="M67" s="69" t="s">
        <v>46</v>
      </c>
      <c r="N67" s="69" t="s">
        <v>68</v>
      </c>
      <c r="O67" s="69" t="s">
        <v>21</v>
      </c>
      <c r="P67" s="69" t="s">
        <v>36</v>
      </c>
      <c r="Q67" s="69" t="s">
        <v>211</v>
      </c>
      <c r="R67" s="70"/>
      <c r="S67" s="69" t="s">
        <v>674</v>
      </c>
      <c r="T67" s="69" t="s">
        <v>98</v>
      </c>
      <c r="U67" s="68">
        <v>1</v>
      </c>
      <c r="V67" s="63" t="str">
        <f>+$J$67</f>
        <v>Paquetes de recobros cuyo trámite de auditoría haya culminado, para el trámite de reconocimiento y pago por parte de ADRES.</v>
      </c>
      <c r="W67" s="115">
        <f>+K67</f>
        <v>30882027540</v>
      </c>
      <c r="X67" s="62" t="s">
        <v>117</v>
      </c>
      <c r="Y67" s="68">
        <v>0.25</v>
      </c>
      <c r="Z67" s="63" t="str">
        <f>+$J$67</f>
        <v>Paquetes de recobros cuyo trámite de auditoría haya culminado, para el trámite de reconocimiento y pago por parte de ADRES.</v>
      </c>
      <c r="AA67" s="115">
        <f>+W67*Y67</f>
        <v>7720506885</v>
      </c>
      <c r="AB67" s="70"/>
      <c r="AC67" s="70"/>
      <c r="AD67" s="68">
        <f t="shared" si="0"/>
        <v>0</v>
      </c>
      <c r="AE67" s="68">
        <f t="shared" si="1"/>
        <v>0</v>
      </c>
      <c r="AF67" s="68">
        <f t="shared" si="2"/>
        <v>0</v>
      </c>
      <c r="AG67" s="68">
        <f t="shared" si="3"/>
        <v>0</v>
      </c>
      <c r="AH67" s="68">
        <v>0.25</v>
      </c>
      <c r="AI67" s="63" t="str">
        <f>+$J$67</f>
        <v>Paquetes de recobros cuyo trámite de auditoría haya culminado, para el trámite de reconocimiento y pago por parte de ADRES.</v>
      </c>
      <c r="AJ67" s="115">
        <v>7720506885</v>
      </c>
      <c r="AK67" s="70"/>
      <c r="AL67" s="70"/>
      <c r="AM67" s="68">
        <f t="shared" si="4"/>
        <v>0</v>
      </c>
      <c r="AN67" s="68">
        <f t="shared" si="5"/>
        <v>0</v>
      </c>
      <c r="AO67" s="68">
        <f t="shared" si="6"/>
        <v>0</v>
      </c>
      <c r="AP67" s="71">
        <f t="shared" si="7"/>
        <v>0</v>
      </c>
      <c r="AQ67" s="68">
        <v>0.25</v>
      </c>
      <c r="AR67" s="63" t="str">
        <f>+$J$67</f>
        <v>Paquetes de recobros cuyo trámite de auditoría haya culminado, para el trámite de reconocimiento y pago por parte de ADRES.</v>
      </c>
      <c r="AS67" s="115">
        <v>7720506885</v>
      </c>
      <c r="AT67" s="70"/>
      <c r="AU67" s="70"/>
      <c r="AV67" s="68">
        <f t="shared" si="8"/>
        <v>0</v>
      </c>
      <c r="AW67" s="68">
        <f t="shared" si="9"/>
        <v>0</v>
      </c>
      <c r="AX67" s="68">
        <f t="shared" si="10"/>
        <v>0</v>
      </c>
      <c r="AY67" s="68">
        <f t="shared" si="11"/>
        <v>0</v>
      </c>
      <c r="AZ67" s="68">
        <v>0.25</v>
      </c>
      <c r="BA67" s="63" t="str">
        <f>+$J$67</f>
        <v>Paquetes de recobros cuyo trámite de auditoría haya culminado, para el trámite de reconocimiento y pago por parte de ADRES.</v>
      </c>
      <c r="BB67" s="115">
        <v>7720506885</v>
      </c>
      <c r="BC67" s="70"/>
      <c r="BD67" s="70"/>
      <c r="BE67" s="68">
        <f t="shared" si="12"/>
        <v>0</v>
      </c>
      <c r="BF67" s="68">
        <f t="shared" si="13"/>
        <v>0</v>
      </c>
      <c r="BG67" s="68">
        <f t="shared" si="14"/>
        <v>0</v>
      </c>
      <c r="BH67" s="68">
        <f t="shared" si="15"/>
        <v>0</v>
      </c>
      <c r="BI67" s="57">
        <f t="shared" si="16"/>
        <v>0</v>
      </c>
      <c r="BJ67" s="57">
        <f t="shared" si="17"/>
        <v>0</v>
      </c>
      <c r="BK67" s="57">
        <f t="shared" si="18"/>
        <v>0</v>
      </c>
      <c r="BL67" s="57">
        <f t="shared" si="19"/>
        <v>0</v>
      </c>
      <c r="BM67" s="57">
        <f t="shared" si="20"/>
        <v>0</v>
      </c>
      <c r="BN67" s="57">
        <f t="shared" si="21"/>
        <v>0</v>
      </c>
      <c r="BO67" s="57">
        <f t="shared" si="22"/>
        <v>0</v>
      </c>
      <c r="BP67" s="57">
        <f t="shared" si="23"/>
        <v>0</v>
      </c>
      <c r="BQ67" s="70" t="s">
        <v>717</v>
      </c>
    </row>
    <row r="68" spans="1:69" s="73" customFormat="1" ht="100.8" x14ac:dyDescent="0.3">
      <c r="A68" s="62">
        <v>11500</v>
      </c>
      <c r="B68" s="63" t="str">
        <f>+VLOOKUP(A68,'[1]TAB. REF. PA'!$A$4:$B$14,2,FALSE)</f>
        <v xml:space="preserve">Dirección de Otras Prestaciones  </v>
      </c>
      <c r="C68" s="64" t="s">
        <v>263</v>
      </c>
      <c r="D68" s="63" t="s">
        <v>144</v>
      </c>
      <c r="E68" s="64" t="s">
        <v>531</v>
      </c>
      <c r="F68" s="63" t="s">
        <v>604</v>
      </c>
      <c r="G68" s="65" t="s">
        <v>605</v>
      </c>
      <c r="H68" s="76">
        <v>12</v>
      </c>
      <c r="I68" s="64" t="s">
        <v>532</v>
      </c>
      <c r="J68" s="63" t="s">
        <v>606</v>
      </c>
      <c r="K68" s="67">
        <v>0</v>
      </c>
      <c r="L68" s="68">
        <v>1</v>
      </c>
      <c r="M68" s="69" t="s">
        <v>46</v>
      </c>
      <c r="N68" s="69" t="s">
        <v>68</v>
      </c>
      <c r="O68" s="69" t="s">
        <v>21</v>
      </c>
      <c r="P68" s="69" t="s">
        <v>36</v>
      </c>
      <c r="Q68" s="69" t="s">
        <v>211</v>
      </c>
      <c r="R68" s="70"/>
      <c r="S68" s="69" t="s">
        <v>675</v>
      </c>
      <c r="T68" s="69" t="s">
        <v>98</v>
      </c>
      <c r="U68" s="67">
        <v>3</v>
      </c>
      <c r="V68" s="63" t="str">
        <f>+$J$68</f>
        <v>Publicación del Giro Directo del giro previo</v>
      </c>
      <c r="W68" s="67">
        <f>+K68</f>
        <v>0</v>
      </c>
      <c r="X68" s="62" t="s">
        <v>117</v>
      </c>
      <c r="Y68" s="67">
        <v>3</v>
      </c>
      <c r="Z68" s="63" t="str">
        <f>+$J$68</f>
        <v>Publicación del Giro Directo del giro previo</v>
      </c>
      <c r="AA68" s="67">
        <v>0</v>
      </c>
      <c r="AB68" s="70"/>
      <c r="AC68" s="70"/>
      <c r="AD68" s="68">
        <f t="shared" si="0"/>
        <v>0</v>
      </c>
      <c r="AE68" s="68" t="e">
        <f t="shared" si="1"/>
        <v>#DIV/0!</v>
      </c>
      <c r="AF68" s="68">
        <f t="shared" si="2"/>
        <v>0</v>
      </c>
      <c r="AG68" s="68" t="e">
        <f t="shared" si="3"/>
        <v>#DIV/0!</v>
      </c>
      <c r="AH68" s="67">
        <v>3</v>
      </c>
      <c r="AI68" s="63" t="str">
        <f>+$J$68</f>
        <v>Publicación del Giro Directo del giro previo</v>
      </c>
      <c r="AJ68" s="67">
        <v>0</v>
      </c>
      <c r="AK68" s="70"/>
      <c r="AL68" s="70"/>
      <c r="AM68" s="68">
        <f t="shared" si="4"/>
        <v>0</v>
      </c>
      <c r="AN68" s="68" t="e">
        <f t="shared" si="5"/>
        <v>#DIV/0!</v>
      </c>
      <c r="AO68" s="68">
        <f t="shared" si="6"/>
        <v>0</v>
      </c>
      <c r="AP68" s="71" t="e">
        <f t="shared" si="7"/>
        <v>#DIV/0!</v>
      </c>
      <c r="AQ68" s="67">
        <v>3</v>
      </c>
      <c r="AR68" s="63" t="str">
        <f>+$J$68</f>
        <v>Publicación del Giro Directo del giro previo</v>
      </c>
      <c r="AS68" s="67">
        <v>0</v>
      </c>
      <c r="AT68" s="70"/>
      <c r="AU68" s="70"/>
      <c r="AV68" s="68">
        <f t="shared" si="8"/>
        <v>0</v>
      </c>
      <c r="AW68" s="68" t="e">
        <f t="shared" si="9"/>
        <v>#DIV/0!</v>
      </c>
      <c r="AX68" s="68">
        <f t="shared" si="10"/>
        <v>0</v>
      </c>
      <c r="AY68" s="68" t="e">
        <f t="shared" si="11"/>
        <v>#DIV/0!</v>
      </c>
      <c r="AZ68" s="67">
        <v>3</v>
      </c>
      <c r="BA68" s="63" t="str">
        <f>+$J$68</f>
        <v>Publicación del Giro Directo del giro previo</v>
      </c>
      <c r="BB68" s="67">
        <v>0</v>
      </c>
      <c r="BC68" s="70"/>
      <c r="BD68" s="70"/>
      <c r="BE68" s="68">
        <f t="shared" si="12"/>
        <v>0</v>
      </c>
      <c r="BF68" s="68" t="e">
        <f t="shared" si="13"/>
        <v>#DIV/0!</v>
      </c>
      <c r="BG68" s="68">
        <f t="shared" si="14"/>
        <v>0</v>
      </c>
      <c r="BH68" s="68" t="e">
        <f t="shared" si="15"/>
        <v>#DIV/0!</v>
      </c>
      <c r="BI68" s="72">
        <f t="shared" si="16"/>
        <v>0</v>
      </c>
      <c r="BJ68" s="72" t="str">
        <f t="shared" si="17"/>
        <v>No Prog ni Ejec</v>
      </c>
      <c r="BK68" s="72">
        <f t="shared" si="18"/>
        <v>0</v>
      </c>
      <c r="BL68" s="72" t="str">
        <f t="shared" si="19"/>
        <v>No Prog ni Ejec</v>
      </c>
      <c r="BM68" s="72">
        <f t="shared" si="20"/>
        <v>0</v>
      </c>
      <c r="BN68" s="72" t="str">
        <f t="shared" si="21"/>
        <v>No Prog ni Ejec</v>
      </c>
      <c r="BO68" s="72">
        <f t="shared" si="22"/>
        <v>0</v>
      </c>
      <c r="BP68" s="72" t="str">
        <f t="shared" si="23"/>
        <v>No Prog ni Ejec</v>
      </c>
      <c r="BQ68" s="70"/>
    </row>
    <row r="69" spans="1:69" s="73" customFormat="1" ht="107.25" customHeight="1" x14ac:dyDescent="0.3">
      <c r="A69" s="62">
        <v>11500</v>
      </c>
      <c r="B69" s="63" t="str">
        <f>+VLOOKUP(A69,'[1]TAB. REF. PA'!$A$4:$B$14,2,FALSE)</f>
        <v xml:space="preserve">Dirección de Otras Prestaciones  </v>
      </c>
      <c r="C69" s="64" t="s">
        <v>263</v>
      </c>
      <c r="D69" s="63" t="s">
        <v>144</v>
      </c>
      <c r="E69" s="64" t="s">
        <v>533</v>
      </c>
      <c r="F69" s="63" t="s">
        <v>607</v>
      </c>
      <c r="G69" s="65" t="s">
        <v>123</v>
      </c>
      <c r="H69" s="74">
        <v>1</v>
      </c>
      <c r="I69" s="64" t="s">
        <v>534</v>
      </c>
      <c r="J69" s="63" t="s">
        <v>608</v>
      </c>
      <c r="K69" s="67">
        <v>0</v>
      </c>
      <c r="L69" s="68">
        <v>1</v>
      </c>
      <c r="M69" s="69" t="s">
        <v>46</v>
      </c>
      <c r="N69" s="69" t="s">
        <v>68</v>
      </c>
      <c r="O69" s="69" t="s">
        <v>21</v>
      </c>
      <c r="P69" s="69" t="s">
        <v>36</v>
      </c>
      <c r="Q69" s="69" t="s">
        <v>211</v>
      </c>
      <c r="R69" s="70"/>
      <c r="S69" s="69" t="s">
        <v>622</v>
      </c>
      <c r="T69" s="69" t="s">
        <v>98</v>
      </c>
      <c r="U69" s="68">
        <v>1</v>
      </c>
      <c r="V69" s="63" t="str">
        <f>+$J$69</f>
        <v>Realizar infomes de supervisión en el período</v>
      </c>
      <c r="W69" s="67">
        <v>0</v>
      </c>
      <c r="X69" s="62" t="s">
        <v>117</v>
      </c>
      <c r="Y69" s="68">
        <v>0.25</v>
      </c>
      <c r="Z69" s="63" t="str">
        <f>+$J$69</f>
        <v>Realizar infomes de supervisión en el período</v>
      </c>
      <c r="AA69" s="67">
        <v>0</v>
      </c>
      <c r="AB69" s="70"/>
      <c r="AC69" s="70"/>
      <c r="AD69" s="68">
        <f t="shared" si="0"/>
        <v>0</v>
      </c>
      <c r="AE69" s="68" t="e">
        <f t="shared" si="1"/>
        <v>#DIV/0!</v>
      </c>
      <c r="AF69" s="68">
        <f t="shared" si="2"/>
        <v>0</v>
      </c>
      <c r="AG69" s="68" t="e">
        <f t="shared" si="3"/>
        <v>#DIV/0!</v>
      </c>
      <c r="AH69" s="68">
        <v>0.25</v>
      </c>
      <c r="AI69" s="63" t="str">
        <f>+$J$69</f>
        <v>Realizar infomes de supervisión en el período</v>
      </c>
      <c r="AJ69" s="67">
        <v>0</v>
      </c>
      <c r="AK69" s="70"/>
      <c r="AL69" s="70"/>
      <c r="AM69" s="68">
        <f t="shared" si="4"/>
        <v>0</v>
      </c>
      <c r="AN69" s="68" t="e">
        <f t="shared" si="5"/>
        <v>#DIV/0!</v>
      </c>
      <c r="AO69" s="68">
        <f t="shared" si="6"/>
        <v>0</v>
      </c>
      <c r="AP69" s="71" t="e">
        <f t="shared" si="7"/>
        <v>#DIV/0!</v>
      </c>
      <c r="AQ69" s="68">
        <v>0.25</v>
      </c>
      <c r="AR69" s="63" t="str">
        <f>+$J$69</f>
        <v>Realizar infomes de supervisión en el período</v>
      </c>
      <c r="AS69" s="67">
        <v>0</v>
      </c>
      <c r="AT69" s="70"/>
      <c r="AU69" s="70"/>
      <c r="AV69" s="68">
        <f t="shared" si="8"/>
        <v>0</v>
      </c>
      <c r="AW69" s="68" t="e">
        <f t="shared" si="9"/>
        <v>#DIV/0!</v>
      </c>
      <c r="AX69" s="68">
        <f t="shared" si="10"/>
        <v>0</v>
      </c>
      <c r="AY69" s="68" t="e">
        <f t="shared" si="11"/>
        <v>#DIV/0!</v>
      </c>
      <c r="AZ69" s="68">
        <v>0.25</v>
      </c>
      <c r="BA69" s="63" t="str">
        <f>+$J$69</f>
        <v>Realizar infomes de supervisión en el período</v>
      </c>
      <c r="BB69" s="67">
        <v>0</v>
      </c>
      <c r="BC69" s="70"/>
      <c r="BD69" s="70"/>
      <c r="BE69" s="68">
        <f t="shared" si="12"/>
        <v>0</v>
      </c>
      <c r="BF69" s="68" t="e">
        <f t="shared" si="13"/>
        <v>#DIV/0!</v>
      </c>
      <c r="BG69" s="68">
        <f t="shared" si="14"/>
        <v>0</v>
      </c>
      <c r="BH69" s="68" t="e">
        <f t="shared" si="15"/>
        <v>#DIV/0!</v>
      </c>
      <c r="BI69" s="72">
        <f t="shared" si="16"/>
        <v>0</v>
      </c>
      <c r="BJ69" s="72" t="str">
        <f t="shared" si="17"/>
        <v>No Prog ni Ejec</v>
      </c>
      <c r="BK69" s="72">
        <f t="shared" si="18"/>
        <v>0</v>
      </c>
      <c r="BL69" s="72" t="str">
        <f t="shared" si="19"/>
        <v>No Prog ni Ejec</v>
      </c>
      <c r="BM69" s="72">
        <f t="shared" si="20"/>
        <v>0</v>
      </c>
      <c r="BN69" s="72" t="str">
        <f t="shared" si="21"/>
        <v>No Prog ni Ejec</v>
      </c>
      <c r="BO69" s="72">
        <f t="shared" si="22"/>
        <v>0</v>
      </c>
      <c r="BP69" s="72" t="str">
        <f t="shared" si="23"/>
        <v>No Prog ni Ejec</v>
      </c>
      <c r="BQ69" s="70"/>
    </row>
    <row r="70" spans="1:69" s="73" customFormat="1" ht="100.8" x14ac:dyDescent="0.3">
      <c r="A70" s="62">
        <v>11500</v>
      </c>
      <c r="B70" s="63" t="str">
        <f>+VLOOKUP(A70,'[1]TAB. REF. PA'!$A$4:$B$14,2,FALSE)</f>
        <v xml:space="preserve">Dirección de Otras Prestaciones  </v>
      </c>
      <c r="C70" s="64" t="s">
        <v>263</v>
      </c>
      <c r="D70" s="63" t="s">
        <v>144</v>
      </c>
      <c r="E70" s="64" t="s">
        <v>535</v>
      </c>
      <c r="F70" s="63" t="s">
        <v>609</v>
      </c>
      <c r="G70" s="65" t="s">
        <v>384</v>
      </c>
      <c r="H70" s="76">
        <v>4</v>
      </c>
      <c r="I70" s="64" t="s">
        <v>536</v>
      </c>
      <c r="J70" s="63" t="s">
        <v>610</v>
      </c>
      <c r="K70" s="67">
        <v>0</v>
      </c>
      <c r="L70" s="68">
        <v>1</v>
      </c>
      <c r="M70" s="69" t="s">
        <v>46</v>
      </c>
      <c r="N70" s="69" t="s">
        <v>68</v>
      </c>
      <c r="O70" s="69" t="s">
        <v>21</v>
      </c>
      <c r="P70" s="69" t="s">
        <v>36</v>
      </c>
      <c r="Q70" s="69" t="s">
        <v>211</v>
      </c>
      <c r="R70" s="70"/>
      <c r="S70" s="69" t="s">
        <v>623</v>
      </c>
      <c r="T70" s="69" t="s">
        <v>98</v>
      </c>
      <c r="U70" s="67">
        <v>4</v>
      </c>
      <c r="V70" s="63" t="str">
        <f>+$J$70</f>
        <v xml:space="preserve">Realizar boletines con resultados del proceso de reconocimiento y pago de recobros por concepto de servicios y tecnologías no cubiertos por el plan de beneficios con cargo a la UPC </v>
      </c>
      <c r="W70" s="67">
        <v>0</v>
      </c>
      <c r="X70" s="62" t="s">
        <v>117</v>
      </c>
      <c r="Y70" s="67">
        <v>1</v>
      </c>
      <c r="Z70" s="63" t="str">
        <f>+$J$70</f>
        <v xml:space="preserve">Realizar boletines con resultados del proceso de reconocimiento y pago de recobros por concepto de servicios y tecnologías no cubiertos por el plan de beneficios con cargo a la UPC </v>
      </c>
      <c r="AA70" s="67">
        <v>0</v>
      </c>
      <c r="AB70" s="70"/>
      <c r="AC70" s="70"/>
      <c r="AD70" s="68">
        <f t="shared" si="0"/>
        <v>0</v>
      </c>
      <c r="AE70" s="68" t="e">
        <f t="shared" si="1"/>
        <v>#DIV/0!</v>
      </c>
      <c r="AF70" s="68">
        <f t="shared" si="2"/>
        <v>0</v>
      </c>
      <c r="AG70" s="68" t="e">
        <f t="shared" si="3"/>
        <v>#DIV/0!</v>
      </c>
      <c r="AH70" s="67">
        <v>1</v>
      </c>
      <c r="AI70" s="63" t="str">
        <f>+$J$70</f>
        <v xml:space="preserve">Realizar boletines con resultados del proceso de reconocimiento y pago de recobros por concepto de servicios y tecnologías no cubiertos por el plan de beneficios con cargo a la UPC </v>
      </c>
      <c r="AJ70" s="67">
        <v>0</v>
      </c>
      <c r="AK70" s="70"/>
      <c r="AL70" s="70"/>
      <c r="AM70" s="68">
        <f t="shared" si="4"/>
        <v>0</v>
      </c>
      <c r="AN70" s="68" t="e">
        <f t="shared" si="5"/>
        <v>#DIV/0!</v>
      </c>
      <c r="AO70" s="68">
        <f t="shared" si="6"/>
        <v>0</v>
      </c>
      <c r="AP70" s="71" t="e">
        <f t="shared" si="7"/>
        <v>#DIV/0!</v>
      </c>
      <c r="AQ70" s="67">
        <v>1</v>
      </c>
      <c r="AR70" s="63" t="str">
        <f>+$J$70</f>
        <v xml:space="preserve">Realizar boletines con resultados del proceso de reconocimiento y pago de recobros por concepto de servicios y tecnologías no cubiertos por el plan de beneficios con cargo a la UPC </v>
      </c>
      <c r="AS70" s="67">
        <v>0</v>
      </c>
      <c r="AT70" s="70"/>
      <c r="AU70" s="70"/>
      <c r="AV70" s="68">
        <f t="shared" si="8"/>
        <v>0</v>
      </c>
      <c r="AW70" s="68" t="e">
        <f t="shared" si="9"/>
        <v>#DIV/0!</v>
      </c>
      <c r="AX70" s="68">
        <f t="shared" si="10"/>
        <v>0</v>
      </c>
      <c r="AY70" s="68" t="e">
        <f t="shared" si="11"/>
        <v>#DIV/0!</v>
      </c>
      <c r="AZ70" s="67">
        <v>1</v>
      </c>
      <c r="BA70" s="63" t="str">
        <f>+$J$70</f>
        <v xml:space="preserve">Realizar boletines con resultados del proceso de reconocimiento y pago de recobros por concepto de servicios y tecnologías no cubiertos por el plan de beneficios con cargo a la UPC </v>
      </c>
      <c r="BB70" s="67">
        <v>0</v>
      </c>
      <c r="BC70" s="70"/>
      <c r="BD70" s="70"/>
      <c r="BE70" s="68">
        <f t="shared" si="12"/>
        <v>0</v>
      </c>
      <c r="BF70" s="68" t="e">
        <f t="shared" si="13"/>
        <v>#DIV/0!</v>
      </c>
      <c r="BG70" s="68">
        <f t="shared" si="14"/>
        <v>0</v>
      </c>
      <c r="BH70" s="68" t="e">
        <f t="shared" si="15"/>
        <v>#DIV/0!</v>
      </c>
      <c r="BI70" s="72">
        <f t="shared" si="16"/>
        <v>0</v>
      </c>
      <c r="BJ70" s="72" t="str">
        <f t="shared" si="17"/>
        <v>No Prog ni Ejec</v>
      </c>
      <c r="BK70" s="72">
        <f t="shared" si="18"/>
        <v>0</v>
      </c>
      <c r="BL70" s="72" t="str">
        <f t="shared" si="19"/>
        <v>No Prog ni Ejec</v>
      </c>
      <c r="BM70" s="72">
        <f t="shared" si="20"/>
        <v>0</v>
      </c>
      <c r="BN70" s="72" t="str">
        <f t="shared" si="21"/>
        <v>No Prog ni Ejec</v>
      </c>
      <c r="BO70" s="72">
        <f t="shared" si="22"/>
        <v>0</v>
      </c>
      <c r="BP70" s="72" t="str">
        <f t="shared" si="23"/>
        <v>No Prog ni Ejec</v>
      </c>
      <c r="BQ70" s="70"/>
    </row>
    <row r="71" spans="1:69" s="58" customFormat="1" ht="100.8" x14ac:dyDescent="0.3">
      <c r="A71" s="62">
        <v>11500</v>
      </c>
      <c r="B71" s="63" t="str">
        <f>+VLOOKUP(A71,'[1]TAB. REF. PA'!$A$4:$B$14,2,FALSE)</f>
        <v xml:space="preserve">Dirección de Otras Prestaciones  </v>
      </c>
      <c r="C71" s="64" t="s">
        <v>611</v>
      </c>
      <c r="D71" s="63" t="s">
        <v>146</v>
      </c>
      <c r="E71" s="64" t="s">
        <v>537</v>
      </c>
      <c r="F71" s="63" t="s">
        <v>612</v>
      </c>
      <c r="G71" s="65" t="s">
        <v>123</v>
      </c>
      <c r="H71" s="74">
        <v>1</v>
      </c>
      <c r="I71" s="64" t="s">
        <v>538</v>
      </c>
      <c r="J71" s="63" t="s">
        <v>613</v>
      </c>
      <c r="K71" s="67">
        <v>195840000</v>
      </c>
      <c r="L71" s="99">
        <v>1</v>
      </c>
      <c r="M71" s="69" t="s">
        <v>46</v>
      </c>
      <c r="N71" s="69" t="s">
        <v>68</v>
      </c>
      <c r="O71" s="69" t="s">
        <v>21</v>
      </c>
      <c r="P71" s="69" t="s">
        <v>36</v>
      </c>
      <c r="Q71" s="69" t="s">
        <v>211</v>
      </c>
      <c r="R71" s="70"/>
      <c r="S71" s="69" t="s">
        <v>624</v>
      </c>
      <c r="T71" s="69" t="s">
        <v>98</v>
      </c>
      <c r="U71" s="68">
        <v>1</v>
      </c>
      <c r="V71" s="63" t="str">
        <f>+$J$71</f>
        <v>Entregar apoyos técnicos a la OAJ en recobros y reclamaciones una vez son resueltos por la Dirección de Tecnología de la Información</v>
      </c>
      <c r="W71" s="115">
        <f>+K71</f>
        <v>195840000</v>
      </c>
      <c r="X71" s="62" t="s">
        <v>117</v>
      </c>
      <c r="Y71" s="68">
        <v>0.25</v>
      </c>
      <c r="Z71" s="63" t="str">
        <f>+$J$71</f>
        <v>Entregar apoyos técnicos a la OAJ en recobros y reclamaciones una vez son resueltos por la Dirección de Tecnología de la Información</v>
      </c>
      <c r="AA71" s="115">
        <f>+W71*Y71</f>
        <v>48960000</v>
      </c>
      <c r="AB71" s="70"/>
      <c r="AC71" s="70"/>
      <c r="AD71" s="68">
        <f t="shared" si="0"/>
        <v>0</v>
      </c>
      <c r="AE71" s="68">
        <f t="shared" si="1"/>
        <v>0</v>
      </c>
      <c r="AF71" s="68">
        <f t="shared" si="2"/>
        <v>0</v>
      </c>
      <c r="AG71" s="68">
        <f t="shared" si="3"/>
        <v>0</v>
      </c>
      <c r="AH71" s="68">
        <v>0.25</v>
      </c>
      <c r="AI71" s="63" t="str">
        <f>+$J$71</f>
        <v>Entregar apoyos técnicos a la OAJ en recobros y reclamaciones una vez son resueltos por la Dirección de Tecnología de la Información</v>
      </c>
      <c r="AJ71" s="115">
        <v>48960000</v>
      </c>
      <c r="AK71" s="70"/>
      <c r="AL71" s="70"/>
      <c r="AM71" s="68">
        <f t="shared" si="4"/>
        <v>0</v>
      </c>
      <c r="AN71" s="68">
        <f t="shared" si="5"/>
        <v>0</v>
      </c>
      <c r="AO71" s="68">
        <f t="shared" si="6"/>
        <v>0</v>
      </c>
      <c r="AP71" s="71">
        <f t="shared" si="7"/>
        <v>0</v>
      </c>
      <c r="AQ71" s="68">
        <v>0.25</v>
      </c>
      <c r="AR71" s="63" t="str">
        <f>+$J$71</f>
        <v>Entregar apoyos técnicos a la OAJ en recobros y reclamaciones una vez son resueltos por la Dirección de Tecnología de la Información</v>
      </c>
      <c r="AS71" s="115">
        <v>48960000</v>
      </c>
      <c r="AT71" s="70"/>
      <c r="AU71" s="70"/>
      <c r="AV71" s="68">
        <f t="shared" si="8"/>
        <v>0</v>
      </c>
      <c r="AW71" s="68">
        <f t="shared" si="9"/>
        <v>0</v>
      </c>
      <c r="AX71" s="68">
        <f t="shared" si="10"/>
        <v>0</v>
      </c>
      <c r="AY71" s="68">
        <f t="shared" si="11"/>
        <v>0</v>
      </c>
      <c r="AZ71" s="68">
        <v>0.25</v>
      </c>
      <c r="BA71" s="63" t="str">
        <f>+$J$71</f>
        <v>Entregar apoyos técnicos a la OAJ en recobros y reclamaciones una vez son resueltos por la Dirección de Tecnología de la Información</v>
      </c>
      <c r="BB71" s="115">
        <v>48960000</v>
      </c>
      <c r="BC71" s="70"/>
      <c r="BD71" s="70"/>
      <c r="BE71" s="68">
        <f t="shared" si="12"/>
        <v>0</v>
      </c>
      <c r="BF71" s="68">
        <f t="shared" si="13"/>
        <v>0</v>
      </c>
      <c r="BG71" s="68">
        <f t="shared" si="14"/>
        <v>0</v>
      </c>
      <c r="BH71" s="68">
        <f t="shared" si="15"/>
        <v>0</v>
      </c>
      <c r="BI71" s="57">
        <f t="shared" si="16"/>
        <v>0</v>
      </c>
      <c r="BJ71" s="57">
        <f t="shared" si="17"/>
        <v>0</v>
      </c>
      <c r="BK71" s="57">
        <f t="shared" si="18"/>
        <v>0</v>
      </c>
      <c r="BL71" s="57">
        <f t="shared" si="19"/>
        <v>0</v>
      </c>
      <c r="BM71" s="57">
        <f t="shared" si="20"/>
        <v>0</v>
      </c>
      <c r="BN71" s="57">
        <f t="shared" si="21"/>
        <v>0</v>
      </c>
      <c r="BO71" s="57">
        <f t="shared" si="22"/>
        <v>0</v>
      </c>
      <c r="BP71" s="57">
        <f t="shared" si="23"/>
        <v>0</v>
      </c>
      <c r="BQ71" s="21"/>
    </row>
    <row r="72" spans="1:69" s="73" customFormat="1" ht="115.2" x14ac:dyDescent="0.3">
      <c r="A72" s="62">
        <v>11500</v>
      </c>
      <c r="B72" s="63" t="str">
        <f>+VLOOKUP(A72,'[1]TAB. REF. PA'!$A$4:$B$14,2,FALSE)</f>
        <v xml:space="preserve">Dirección de Otras Prestaciones  </v>
      </c>
      <c r="C72" s="64" t="s">
        <v>263</v>
      </c>
      <c r="D72" s="63" t="s">
        <v>144</v>
      </c>
      <c r="E72" s="64" t="s">
        <v>618</v>
      </c>
      <c r="F72" s="63" t="s">
        <v>614</v>
      </c>
      <c r="G72" s="65" t="s">
        <v>123</v>
      </c>
      <c r="H72" s="74">
        <v>1</v>
      </c>
      <c r="I72" s="64" t="s">
        <v>620</v>
      </c>
      <c r="J72" s="63" t="s">
        <v>615</v>
      </c>
      <c r="K72" s="67">
        <f>(48960000)*0.25</f>
        <v>12240000</v>
      </c>
      <c r="L72" s="68">
        <v>1</v>
      </c>
      <c r="M72" s="69" t="s">
        <v>46</v>
      </c>
      <c r="N72" s="69" t="s">
        <v>68</v>
      </c>
      <c r="O72" s="69" t="s">
        <v>21</v>
      </c>
      <c r="P72" s="69" t="s">
        <v>36</v>
      </c>
      <c r="Q72" s="69" t="s">
        <v>211</v>
      </c>
      <c r="R72" s="70"/>
      <c r="S72" s="69" t="s">
        <v>676</v>
      </c>
      <c r="T72" s="69" t="s">
        <v>98</v>
      </c>
      <c r="U72" s="68">
        <v>1</v>
      </c>
      <c r="V72" s="63" t="str">
        <f>+$J$72</f>
        <v>Pagar paquetes de reclamaciones de acuerdo con lo definido en la normativa vigente</v>
      </c>
      <c r="W72" s="67">
        <f>48960000*0.25</f>
        <v>12240000</v>
      </c>
      <c r="X72" s="62" t="s">
        <v>117</v>
      </c>
      <c r="Y72" s="68">
        <v>0.25</v>
      </c>
      <c r="Z72" s="63" t="str">
        <f>+$J$72</f>
        <v>Pagar paquetes de reclamaciones de acuerdo con lo definido en la normativa vigente</v>
      </c>
      <c r="AA72" s="115">
        <f>+W72*Y72</f>
        <v>3060000</v>
      </c>
      <c r="AB72" s="70"/>
      <c r="AC72" s="70"/>
      <c r="AD72" s="68">
        <f t="shared" si="0"/>
        <v>0</v>
      </c>
      <c r="AE72" s="68">
        <f t="shared" si="1"/>
        <v>0</v>
      </c>
      <c r="AF72" s="68">
        <f t="shared" si="2"/>
        <v>0</v>
      </c>
      <c r="AG72" s="68">
        <f t="shared" si="3"/>
        <v>0</v>
      </c>
      <c r="AH72" s="68">
        <v>0.25</v>
      </c>
      <c r="AI72" s="63" t="str">
        <f>+$J$72</f>
        <v>Pagar paquetes de reclamaciones de acuerdo con lo definido en la normativa vigente</v>
      </c>
      <c r="AJ72" s="115">
        <v>6120000</v>
      </c>
      <c r="AK72" s="70"/>
      <c r="AL72" s="70"/>
      <c r="AM72" s="68">
        <f t="shared" si="4"/>
        <v>0</v>
      </c>
      <c r="AN72" s="68">
        <f t="shared" si="5"/>
        <v>0</v>
      </c>
      <c r="AO72" s="68">
        <f t="shared" si="6"/>
        <v>0</v>
      </c>
      <c r="AP72" s="71">
        <f t="shared" si="7"/>
        <v>0</v>
      </c>
      <c r="AQ72" s="68">
        <v>0.25</v>
      </c>
      <c r="AR72" s="63" t="str">
        <f>+$J$72</f>
        <v>Pagar paquetes de reclamaciones de acuerdo con lo definido en la normativa vigente</v>
      </c>
      <c r="AS72" s="115">
        <v>6120000</v>
      </c>
      <c r="AT72" s="70"/>
      <c r="AU72" s="70"/>
      <c r="AV72" s="68">
        <f t="shared" si="8"/>
        <v>0</v>
      </c>
      <c r="AW72" s="68">
        <f t="shared" si="9"/>
        <v>0</v>
      </c>
      <c r="AX72" s="68">
        <f t="shared" si="10"/>
        <v>0</v>
      </c>
      <c r="AY72" s="68">
        <f t="shared" si="11"/>
        <v>0</v>
      </c>
      <c r="AZ72" s="68">
        <v>0.25</v>
      </c>
      <c r="BA72" s="63" t="str">
        <f>+$J$72</f>
        <v>Pagar paquetes de reclamaciones de acuerdo con lo definido en la normativa vigente</v>
      </c>
      <c r="BB72" s="115">
        <v>6120000</v>
      </c>
      <c r="BC72" s="70"/>
      <c r="BD72" s="70"/>
      <c r="BE72" s="68">
        <f t="shared" si="12"/>
        <v>0</v>
      </c>
      <c r="BF72" s="68">
        <f t="shared" si="13"/>
        <v>0</v>
      </c>
      <c r="BG72" s="68">
        <f t="shared" si="14"/>
        <v>0</v>
      </c>
      <c r="BH72" s="68">
        <f t="shared" si="15"/>
        <v>0</v>
      </c>
      <c r="BI72" s="72">
        <f t="shared" si="16"/>
        <v>0</v>
      </c>
      <c r="BJ72" s="72">
        <f t="shared" si="17"/>
        <v>0</v>
      </c>
      <c r="BK72" s="72">
        <f t="shared" si="18"/>
        <v>0</v>
      </c>
      <c r="BL72" s="72">
        <f t="shared" si="19"/>
        <v>0</v>
      </c>
      <c r="BM72" s="72">
        <f t="shared" si="20"/>
        <v>0</v>
      </c>
      <c r="BN72" s="72">
        <f t="shared" si="21"/>
        <v>0</v>
      </c>
      <c r="BO72" s="72">
        <f t="shared" si="22"/>
        <v>0</v>
      </c>
      <c r="BP72" s="72">
        <f t="shared" si="23"/>
        <v>0</v>
      </c>
      <c r="BQ72" s="70" t="s">
        <v>717</v>
      </c>
    </row>
    <row r="73" spans="1:69" s="73" customFormat="1" ht="100.8" x14ac:dyDescent="0.3">
      <c r="A73" s="62">
        <v>11500</v>
      </c>
      <c r="B73" s="63" t="str">
        <f>+VLOOKUP(A73,'[1]TAB. REF. PA'!$A$4:$B$14,2,FALSE)</f>
        <v xml:space="preserve">Dirección de Otras Prestaciones  </v>
      </c>
      <c r="C73" s="64" t="s">
        <v>263</v>
      </c>
      <c r="D73" s="63" t="s">
        <v>144</v>
      </c>
      <c r="E73" s="64" t="s">
        <v>619</v>
      </c>
      <c r="F73" s="63" t="s">
        <v>616</v>
      </c>
      <c r="G73" s="65" t="s">
        <v>384</v>
      </c>
      <c r="H73" s="76">
        <v>4</v>
      </c>
      <c r="I73" s="64" t="s">
        <v>621</v>
      </c>
      <c r="J73" s="63" t="s">
        <v>617</v>
      </c>
      <c r="K73" s="67">
        <v>0</v>
      </c>
      <c r="L73" s="68">
        <v>1</v>
      </c>
      <c r="M73" s="69" t="s">
        <v>46</v>
      </c>
      <c r="N73" s="69" t="s">
        <v>68</v>
      </c>
      <c r="O73" s="69" t="s">
        <v>21</v>
      </c>
      <c r="P73" s="69" t="s">
        <v>36</v>
      </c>
      <c r="Q73" s="69" t="s">
        <v>211</v>
      </c>
      <c r="R73" s="70"/>
      <c r="S73" s="69" t="s">
        <v>623</v>
      </c>
      <c r="T73" s="69" t="s">
        <v>98</v>
      </c>
      <c r="U73" s="67">
        <v>4</v>
      </c>
      <c r="V73" s="63" t="str">
        <f>+$J$73</f>
        <v>Generar boletines con resultados del proceso reclamaciones</v>
      </c>
      <c r="W73" s="67">
        <v>0</v>
      </c>
      <c r="X73" s="62" t="s">
        <v>117</v>
      </c>
      <c r="Y73" s="67">
        <v>1</v>
      </c>
      <c r="Z73" s="63" t="str">
        <f>+$J$73</f>
        <v>Generar boletines con resultados del proceso reclamaciones</v>
      </c>
      <c r="AA73" s="67">
        <v>0</v>
      </c>
      <c r="AB73" s="70"/>
      <c r="AC73" s="70"/>
      <c r="AD73" s="68">
        <f t="shared" si="0"/>
        <v>0</v>
      </c>
      <c r="AE73" s="68" t="e">
        <f t="shared" si="1"/>
        <v>#DIV/0!</v>
      </c>
      <c r="AF73" s="68">
        <f t="shared" si="2"/>
        <v>0</v>
      </c>
      <c r="AG73" s="68" t="e">
        <f t="shared" si="3"/>
        <v>#DIV/0!</v>
      </c>
      <c r="AH73" s="67">
        <v>1</v>
      </c>
      <c r="AI73" s="63" t="str">
        <f>+$J$73</f>
        <v>Generar boletines con resultados del proceso reclamaciones</v>
      </c>
      <c r="AJ73" s="67">
        <v>0</v>
      </c>
      <c r="AK73" s="70"/>
      <c r="AL73" s="70"/>
      <c r="AM73" s="68">
        <f t="shared" si="4"/>
        <v>0</v>
      </c>
      <c r="AN73" s="68" t="e">
        <f t="shared" si="5"/>
        <v>#DIV/0!</v>
      </c>
      <c r="AO73" s="68">
        <f t="shared" si="6"/>
        <v>0</v>
      </c>
      <c r="AP73" s="71" t="e">
        <f t="shared" si="7"/>
        <v>#DIV/0!</v>
      </c>
      <c r="AQ73" s="67">
        <v>1</v>
      </c>
      <c r="AR73" s="63" t="str">
        <f>+$J$73</f>
        <v>Generar boletines con resultados del proceso reclamaciones</v>
      </c>
      <c r="AS73" s="67">
        <v>0</v>
      </c>
      <c r="AT73" s="70"/>
      <c r="AU73" s="70"/>
      <c r="AV73" s="68">
        <f t="shared" si="8"/>
        <v>0</v>
      </c>
      <c r="AW73" s="68" t="e">
        <f t="shared" si="9"/>
        <v>#DIV/0!</v>
      </c>
      <c r="AX73" s="68">
        <f t="shared" si="10"/>
        <v>0</v>
      </c>
      <c r="AY73" s="68" t="e">
        <f t="shared" si="11"/>
        <v>#DIV/0!</v>
      </c>
      <c r="AZ73" s="67">
        <v>1</v>
      </c>
      <c r="BA73" s="63" t="str">
        <f>+$J$73</f>
        <v>Generar boletines con resultados del proceso reclamaciones</v>
      </c>
      <c r="BB73" s="67">
        <v>0</v>
      </c>
      <c r="BC73" s="70"/>
      <c r="BD73" s="70"/>
      <c r="BE73" s="68">
        <f t="shared" si="12"/>
        <v>0</v>
      </c>
      <c r="BF73" s="68" t="e">
        <f t="shared" si="13"/>
        <v>#DIV/0!</v>
      </c>
      <c r="BG73" s="68">
        <f t="shared" si="14"/>
        <v>0</v>
      </c>
      <c r="BH73" s="68" t="e">
        <f t="shared" si="15"/>
        <v>#DIV/0!</v>
      </c>
      <c r="BI73" s="72">
        <f t="shared" si="16"/>
        <v>0</v>
      </c>
      <c r="BJ73" s="72" t="str">
        <f t="shared" si="17"/>
        <v>No Prog ni Ejec</v>
      </c>
      <c r="BK73" s="72">
        <f t="shared" si="18"/>
        <v>0</v>
      </c>
      <c r="BL73" s="72" t="str">
        <f t="shared" si="19"/>
        <v>No Prog ni Ejec</v>
      </c>
      <c r="BM73" s="72">
        <f t="shared" si="20"/>
        <v>0</v>
      </c>
      <c r="BN73" s="72" t="str">
        <f t="shared" si="21"/>
        <v>No Prog ni Ejec</v>
      </c>
      <c r="BO73" s="72">
        <f t="shared" si="22"/>
        <v>0</v>
      </c>
      <c r="BP73" s="72" t="str">
        <f t="shared" si="23"/>
        <v>No Prog ni Ejec</v>
      </c>
      <c r="BQ73" s="70"/>
    </row>
    <row r="74" spans="1:69" ht="100.8" x14ac:dyDescent="0.3">
      <c r="A74" s="62">
        <v>11600</v>
      </c>
      <c r="B74" s="63" t="str">
        <f>+VLOOKUP(A74,'[2]TAB. REF. PA'!$A$5:$B$15,2,FALSE)</f>
        <v>Dirección de Gestión de Tecnología de la Información y la Comunicación</v>
      </c>
      <c r="C74" s="64" t="s">
        <v>266</v>
      </c>
      <c r="D74" s="63" t="s">
        <v>153</v>
      </c>
      <c r="E74" s="64" t="s">
        <v>268</v>
      </c>
      <c r="F74" s="63" t="s">
        <v>133</v>
      </c>
      <c r="G74" s="65" t="s">
        <v>124</v>
      </c>
      <c r="H74" s="64">
        <v>4</v>
      </c>
      <c r="I74" s="64" t="s">
        <v>271</v>
      </c>
      <c r="J74" s="66" t="s">
        <v>24</v>
      </c>
      <c r="K74" s="67">
        <v>0</v>
      </c>
      <c r="L74" s="68">
        <v>1</v>
      </c>
      <c r="M74" s="69" t="s">
        <v>51</v>
      </c>
      <c r="N74" s="69" t="s">
        <v>68</v>
      </c>
      <c r="O74" s="69" t="s">
        <v>21</v>
      </c>
      <c r="P74" s="69" t="s">
        <v>36</v>
      </c>
      <c r="Q74" s="69" t="s">
        <v>75</v>
      </c>
      <c r="R74" s="70"/>
      <c r="S74" s="69" t="s">
        <v>631</v>
      </c>
      <c r="T74" s="69" t="s">
        <v>98</v>
      </c>
      <c r="U74" s="62">
        <v>4</v>
      </c>
      <c r="V74" s="63" t="str">
        <f>+$J$73</f>
        <v>Generar boletines con resultados del proceso reclamaciones</v>
      </c>
      <c r="W74" s="77">
        <v>0</v>
      </c>
      <c r="X74" s="62" t="s">
        <v>117</v>
      </c>
      <c r="Y74" s="62">
        <v>1</v>
      </c>
      <c r="Z74" s="63" t="str">
        <f>+$J$73</f>
        <v>Generar boletines con resultados del proceso reclamaciones</v>
      </c>
      <c r="AA74" s="77">
        <v>0</v>
      </c>
      <c r="AB74" s="70"/>
      <c r="AC74" s="70"/>
      <c r="AD74" s="68">
        <f t="shared" ref="AD74:AD131" si="25">+(AB74/Y74)</f>
        <v>0</v>
      </c>
      <c r="AE74" s="68" t="e">
        <f t="shared" ref="AE74:AE131" si="26">+(AC74/AA74)</f>
        <v>#DIV/0!</v>
      </c>
      <c r="AF74" s="68">
        <f t="shared" ref="AF74:AF131" si="27">+(AB74/U74)</f>
        <v>0</v>
      </c>
      <c r="AG74" s="68" t="e">
        <f t="shared" ref="AG74:AG131" si="28">+(AC74/W74)</f>
        <v>#DIV/0!</v>
      </c>
      <c r="AH74" s="62">
        <v>1</v>
      </c>
      <c r="AI74" s="63" t="str">
        <f>+$J$73</f>
        <v>Generar boletines con resultados del proceso reclamaciones</v>
      </c>
      <c r="AJ74" s="77">
        <v>0</v>
      </c>
      <c r="AK74" s="70"/>
      <c r="AL74" s="70"/>
      <c r="AM74" s="68">
        <f t="shared" ref="AM74:AM131" si="29">+(AK74/AH74)</f>
        <v>0</v>
      </c>
      <c r="AN74" s="68" t="e">
        <f t="shared" ref="AN74:AN131" si="30">+(AL74/AJ74)</f>
        <v>#DIV/0!</v>
      </c>
      <c r="AO74" s="68">
        <f t="shared" ref="AO74:AO131" si="31">+(AK74+AB74)/U74</f>
        <v>0</v>
      </c>
      <c r="AP74" s="71" t="e">
        <f t="shared" ref="AP74:AP131" si="32">+(AL74+AC74)/W74</f>
        <v>#DIV/0!</v>
      </c>
      <c r="AQ74" s="62">
        <v>1</v>
      </c>
      <c r="AR74" s="63" t="str">
        <f>+$J$73</f>
        <v>Generar boletines con resultados del proceso reclamaciones</v>
      </c>
      <c r="AS74" s="77">
        <v>0</v>
      </c>
      <c r="AT74" s="70"/>
      <c r="AU74" s="70"/>
      <c r="AV74" s="68">
        <f t="shared" ref="AV74:AV131" si="33">+(AT74/AQ74)</f>
        <v>0</v>
      </c>
      <c r="AW74" s="68" t="e">
        <f t="shared" ref="AW74:AW131" si="34">+(AU74/AS74)</f>
        <v>#DIV/0!</v>
      </c>
      <c r="AX74" s="68">
        <f t="shared" ref="AX74:AX131" si="35">+(AK74+AB74+AT74)/U74</f>
        <v>0</v>
      </c>
      <c r="AY74" s="68" t="e">
        <f t="shared" ref="AY74:AY131" si="36">+(AL74+AC74+AU74)/W74</f>
        <v>#DIV/0!</v>
      </c>
      <c r="AZ74" s="62">
        <v>1</v>
      </c>
      <c r="BA74" s="63" t="str">
        <f>+$J$73</f>
        <v>Generar boletines con resultados del proceso reclamaciones</v>
      </c>
      <c r="BB74" s="77">
        <v>0</v>
      </c>
      <c r="BC74" s="70"/>
      <c r="BD74" s="70"/>
      <c r="BE74" s="68">
        <f t="shared" ref="BE74:BE131" si="37">+(BC74/AZ74)</f>
        <v>0</v>
      </c>
      <c r="BF74" s="68" t="e">
        <f t="shared" ref="BF74:BF131" si="38">+(BD74/BB74)</f>
        <v>#DIV/0!</v>
      </c>
      <c r="BG74" s="68">
        <f t="shared" ref="BG74:BG131" si="39">+(AK74+AB74+AT74+BC74)/U74</f>
        <v>0</v>
      </c>
      <c r="BH74" s="68" t="e">
        <f t="shared" ref="BH74:BH131" si="40">+(AL74+AC74+AU74+BD74)/W74</f>
        <v>#DIV/0!</v>
      </c>
      <c r="BI74" s="13">
        <f t="shared" ref="BI74:BI127" si="41">IF(AND(Y74=0,AB74=0),"No Prog ni Ejec",IF(Y74=0,CONCATENATE("No Prog, Ejec=  ",AB74),AB74/Y74))</f>
        <v>0</v>
      </c>
      <c r="BJ74" s="13" t="str">
        <f t="shared" ref="BJ74:BJ127" si="42">IF(AND(AA74=0,AC74=0),"No Prog ni Ejec",IF(AA74=0,CONCATENATE("No Prog, Ejec=  ",AC74),AC74/AA74))</f>
        <v>No Prog ni Ejec</v>
      </c>
      <c r="BK74" s="17">
        <f t="shared" ref="BK74:BK127" si="43">IF(AND(AH74=0,AK74=0),"No Prog ni Ejec",IF(AH74=0,CONCATENATE("No Prog, Ejec=  ",AK74),AK74/AH74))</f>
        <v>0</v>
      </c>
      <c r="BL74" s="13" t="str">
        <f t="shared" ref="BL74:BL127" si="44">IF(AND(AJ74=0,AL74=0),"No Prog ni Ejec",IF(AJ74=0,CONCATENATE("No Prog, Ejec=  ",AL74),AL74/AJ74))</f>
        <v>No Prog ni Ejec</v>
      </c>
      <c r="BM74" s="15">
        <f t="shared" ref="BM74:BM127" si="45">IF(AND(AQ74=0,AT74=0),"No Prog ni Ejec",IF(AQ74=0,CONCATENATE("No Prog, Ejec=  ",AT74),AT74/AQ74))</f>
        <v>0</v>
      </c>
      <c r="BN74" s="13" t="str">
        <f t="shared" ref="BN74:BN127" si="46">IF(AND(AS74=0,AU74=0),"No Prog ni Ejec",IF(AS74=0,CONCATENATE("No Prog, Ejec=  ",AU74),AU74/AS74))</f>
        <v>No Prog ni Ejec</v>
      </c>
      <c r="BO74" s="13">
        <f t="shared" ref="BO74:BO127" si="47">IF(AND(AZ74=0,BC74=0),"No Prog ni Ejec",IF(AZ74=0,CONCATENATE("No Prog, Ejec=  ",BC74),BC74/AZ74))</f>
        <v>0</v>
      </c>
      <c r="BP74" s="13" t="str">
        <f t="shared" ref="BP74:BP127" si="48">IF(AND(BB74=0,BD74=0),"No Prog ni Ejec",IF(BB74=0,CONCATENATE("No Prog, Ejec=  ",BD74),BD74/BB74))</f>
        <v>No Prog ni Ejec</v>
      </c>
      <c r="BQ74" s="1"/>
    </row>
    <row r="75" spans="1:69" ht="100.8" x14ac:dyDescent="0.3">
      <c r="A75" s="62">
        <v>11600</v>
      </c>
      <c r="B75" s="63" t="str">
        <f>+VLOOKUP(A75,'[2]TAB. REF. PA'!$A$5:$B$15,2,FALSE)</f>
        <v>Dirección de Gestión de Tecnología de la Información y la Comunicación</v>
      </c>
      <c r="C75" s="64" t="s">
        <v>267</v>
      </c>
      <c r="D75" s="63" t="s">
        <v>256</v>
      </c>
      <c r="E75" s="64" t="s">
        <v>269</v>
      </c>
      <c r="F75" s="63" t="s">
        <v>159</v>
      </c>
      <c r="G75" s="65" t="s">
        <v>123</v>
      </c>
      <c r="H75" s="74">
        <v>1</v>
      </c>
      <c r="I75" s="64" t="s">
        <v>272</v>
      </c>
      <c r="J75" s="66" t="s">
        <v>598</v>
      </c>
      <c r="K75" s="67">
        <v>0</v>
      </c>
      <c r="L75" s="68">
        <v>1</v>
      </c>
      <c r="M75" s="69" t="s">
        <v>51</v>
      </c>
      <c r="N75" s="69" t="s">
        <v>68</v>
      </c>
      <c r="O75" s="69" t="s">
        <v>21</v>
      </c>
      <c r="P75" s="69" t="s">
        <v>36</v>
      </c>
      <c r="Q75" s="69" t="s">
        <v>75</v>
      </c>
      <c r="R75" s="70"/>
      <c r="S75" s="69" t="s">
        <v>632</v>
      </c>
      <c r="T75" s="69" t="s">
        <v>98</v>
      </c>
      <c r="U75" s="68">
        <v>1</v>
      </c>
      <c r="V75" s="63" t="str">
        <f>+$J$74</f>
        <v>Reportar el cumplimiento del Plan de Acción de la Dependencia</v>
      </c>
      <c r="W75" s="77">
        <v>0</v>
      </c>
      <c r="X75" s="62" t="s">
        <v>117</v>
      </c>
      <c r="Y75" s="68">
        <v>0.25</v>
      </c>
      <c r="Z75" s="63" t="str">
        <f>+$J$74</f>
        <v>Reportar el cumplimiento del Plan de Acción de la Dependencia</v>
      </c>
      <c r="AA75" s="77">
        <v>0</v>
      </c>
      <c r="AB75" s="70"/>
      <c r="AC75" s="70"/>
      <c r="AD75" s="68">
        <f t="shared" si="25"/>
        <v>0</v>
      </c>
      <c r="AE75" s="68" t="e">
        <f t="shared" si="26"/>
        <v>#DIV/0!</v>
      </c>
      <c r="AF75" s="68">
        <f t="shared" si="27"/>
        <v>0</v>
      </c>
      <c r="AG75" s="68" t="e">
        <f t="shared" si="28"/>
        <v>#DIV/0!</v>
      </c>
      <c r="AH75" s="68">
        <v>0.25</v>
      </c>
      <c r="AI75" s="63" t="str">
        <f>+$J$74</f>
        <v>Reportar el cumplimiento del Plan de Acción de la Dependencia</v>
      </c>
      <c r="AJ75" s="77">
        <v>0</v>
      </c>
      <c r="AK75" s="70"/>
      <c r="AL75" s="70"/>
      <c r="AM75" s="68">
        <f t="shared" si="29"/>
        <v>0</v>
      </c>
      <c r="AN75" s="68" t="e">
        <f t="shared" si="30"/>
        <v>#DIV/0!</v>
      </c>
      <c r="AO75" s="68">
        <f t="shared" si="31"/>
        <v>0</v>
      </c>
      <c r="AP75" s="71" t="e">
        <f t="shared" si="32"/>
        <v>#DIV/0!</v>
      </c>
      <c r="AQ75" s="68">
        <v>0.25</v>
      </c>
      <c r="AR75" s="63" t="str">
        <f>+$J$74</f>
        <v>Reportar el cumplimiento del Plan de Acción de la Dependencia</v>
      </c>
      <c r="AS75" s="77">
        <v>0</v>
      </c>
      <c r="AT75" s="70"/>
      <c r="AU75" s="70"/>
      <c r="AV75" s="68">
        <f t="shared" si="33"/>
        <v>0</v>
      </c>
      <c r="AW75" s="68" t="e">
        <f t="shared" si="34"/>
        <v>#DIV/0!</v>
      </c>
      <c r="AX75" s="68">
        <f t="shared" si="35"/>
        <v>0</v>
      </c>
      <c r="AY75" s="68" t="e">
        <f t="shared" si="36"/>
        <v>#DIV/0!</v>
      </c>
      <c r="AZ75" s="68">
        <v>0.25</v>
      </c>
      <c r="BA75" s="63" t="str">
        <f>+$J$74</f>
        <v>Reportar el cumplimiento del Plan de Acción de la Dependencia</v>
      </c>
      <c r="BB75" s="77">
        <v>0</v>
      </c>
      <c r="BC75" s="70"/>
      <c r="BD75" s="70"/>
      <c r="BE75" s="68">
        <f t="shared" si="37"/>
        <v>0</v>
      </c>
      <c r="BF75" s="68" t="e">
        <f t="shared" si="38"/>
        <v>#DIV/0!</v>
      </c>
      <c r="BG75" s="68">
        <f t="shared" si="39"/>
        <v>0</v>
      </c>
      <c r="BH75" s="68" t="e">
        <f t="shared" si="40"/>
        <v>#DIV/0!</v>
      </c>
      <c r="BI75" s="13">
        <f t="shared" si="41"/>
        <v>0</v>
      </c>
      <c r="BJ75" s="13" t="str">
        <f t="shared" si="42"/>
        <v>No Prog ni Ejec</v>
      </c>
      <c r="BK75" s="17">
        <f t="shared" si="43"/>
        <v>0</v>
      </c>
      <c r="BL75" s="13" t="str">
        <f t="shared" si="44"/>
        <v>No Prog ni Ejec</v>
      </c>
      <c r="BM75" s="15">
        <f t="shared" si="45"/>
        <v>0</v>
      </c>
      <c r="BN75" s="13" t="str">
        <f t="shared" si="46"/>
        <v>No Prog ni Ejec</v>
      </c>
      <c r="BO75" s="13">
        <f t="shared" si="47"/>
        <v>0</v>
      </c>
      <c r="BP75" s="13" t="str">
        <f t="shared" si="48"/>
        <v>No Prog ni Ejec</v>
      </c>
      <c r="BQ75" s="1"/>
    </row>
    <row r="76" spans="1:69" ht="100.8" x14ac:dyDescent="0.3">
      <c r="A76" s="62">
        <v>11600</v>
      </c>
      <c r="B76" s="63" t="str">
        <f>+VLOOKUP(A76,'[2]TAB. REF. PA'!$A$5:$B$15,2,FALSE)</f>
        <v>Dirección de Gestión de Tecnología de la Información y la Comunicación</v>
      </c>
      <c r="C76" s="64" t="s">
        <v>267</v>
      </c>
      <c r="D76" s="63" t="s">
        <v>256</v>
      </c>
      <c r="E76" s="64" t="s">
        <v>270</v>
      </c>
      <c r="F76" s="63" t="s">
        <v>127</v>
      </c>
      <c r="G76" s="65" t="s">
        <v>124</v>
      </c>
      <c r="H76" s="64">
        <v>4</v>
      </c>
      <c r="I76" s="64" t="s">
        <v>273</v>
      </c>
      <c r="J76" s="66" t="s">
        <v>128</v>
      </c>
      <c r="K76" s="67">
        <v>0</v>
      </c>
      <c r="L76" s="68">
        <v>1</v>
      </c>
      <c r="M76" s="69" t="s">
        <v>51</v>
      </c>
      <c r="N76" s="69" t="s">
        <v>68</v>
      </c>
      <c r="O76" s="69" t="s">
        <v>21</v>
      </c>
      <c r="P76" s="69" t="s">
        <v>36</v>
      </c>
      <c r="Q76" s="69" t="s">
        <v>75</v>
      </c>
      <c r="R76" s="70"/>
      <c r="S76" s="69" t="s">
        <v>137</v>
      </c>
      <c r="T76" s="69" t="s">
        <v>98</v>
      </c>
      <c r="U76" s="64">
        <v>4</v>
      </c>
      <c r="V76" s="63" t="str">
        <f>+$J$75</f>
        <v>Formular los procesos y procedimientos en el marco del MIPG</v>
      </c>
      <c r="W76" s="77">
        <v>0</v>
      </c>
      <c r="X76" s="62"/>
      <c r="Y76" s="64">
        <v>1</v>
      </c>
      <c r="Z76" s="63" t="str">
        <f>+$J$75</f>
        <v>Formular los procesos y procedimientos en el marco del MIPG</v>
      </c>
      <c r="AA76" s="77">
        <v>0</v>
      </c>
      <c r="AB76" s="70"/>
      <c r="AC76" s="70"/>
      <c r="AD76" s="68">
        <f t="shared" si="25"/>
        <v>0</v>
      </c>
      <c r="AE76" s="68" t="e">
        <f t="shared" si="26"/>
        <v>#DIV/0!</v>
      </c>
      <c r="AF76" s="68">
        <f t="shared" si="27"/>
        <v>0</v>
      </c>
      <c r="AG76" s="68" t="e">
        <f t="shared" si="28"/>
        <v>#DIV/0!</v>
      </c>
      <c r="AH76" s="64">
        <v>1</v>
      </c>
      <c r="AI76" s="63" t="str">
        <f>+$J$75</f>
        <v>Formular los procesos y procedimientos en el marco del MIPG</v>
      </c>
      <c r="AJ76" s="77">
        <v>0</v>
      </c>
      <c r="AK76" s="70"/>
      <c r="AL76" s="70"/>
      <c r="AM76" s="68">
        <f t="shared" si="29"/>
        <v>0</v>
      </c>
      <c r="AN76" s="68" t="e">
        <f t="shared" si="30"/>
        <v>#DIV/0!</v>
      </c>
      <c r="AO76" s="68">
        <f t="shared" si="31"/>
        <v>0</v>
      </c>
      <c r="AP76" s="71" t="e">
        <f t="shared" si="32"/>
        <v>#DIV/0!</v>
      </c>
      <c r="AQ76" s="64">
        <v>1</v>
      </c>
      <c r="AR76" s="63" t="str">
        <f>+$J$75</f>
        <v>Formular los procesos y procedimientos en el marco del MIPG</v>
      </c>
      <c r="AS76" s="77">
        <v>0</v>
      </c>
      <c r="AT76" s="70"/>
      <c r="AU76" s="70"/>
      <c r="AV76" s="68">
        <f t="shared" si="33"/>
        <v>0</v>
      </c>
      <c r="AW76" s="68" t="e">
        <f t="shared" si="34"/>
        <v>#DIV/0!</v>
      </c>
      <c r="AX76" s="68">
        <f t="shared" si="35"/>
        <v>0</v>
      </c>
      <c r="AY76" s="68" t="e">
        <f t="shared" si="36"/>
        <v>#DIV/0!</v>
      </c>
      <c r="AZ76" s="64">
        <v>1</v>
      </c>
      <c r="BA76" s="63" t="str">
        <f>+$J$75</f>
        <v>Formular los procesos y procedimientos en el marco del MIPG</v>
      </c>
      <c r="BB76" s="77">
        <v>0</v>
      </c>
      <c r="BC76" s="70"/>
      <c r="BD76" s="70"/>
      <c r="BE76" s="68">
        <f t="shared" si="37"/>
        <v>0</v>
      </c>
      <c r="BF76" s="68" t="e">
        <f t="shared" si="38"/>
        <v>#DIV/0!</v>
      </c>
      <c r="BG76" s="68">
        <f t="shared" si="39"/>
        <v>0</v>
      </c>
      <c r="BH76" s="68" t="e">
        <f t="shared" si="40"/>
        <v>#DIV/0!</v>
      </c>
      <c r="BI76" s="13">
        <f t="shared" si="41"/>
        <v>0</v>
      </c>
      <c r="BJ76" s="13" t="str">
        <f t="shared" si="42"/>
        <v>No Prog ni Ejec</v>
      </c>
      <c r="BK76" s="17">
        <f t="shared" si="43"/>
        <v>0</v>
      </c>
      <c r="BL76" s="13" t="str">
        <f t="shared" si="44"/>
        <v>No Prog ni Ejec</v>
      </c>
      <c r="BM76" s="15">
        <f t="shared" si="45"/>
        <v>0</v>
      </c>
      <c r="BN76" s="13" t="str">
        <f t="shared" si="46"/>
        <v>No Prog ni Ejec</v>
      </c>
      <c r="BO76" s="13">
        <f t="shared" si="47"/>
        <v>0</v>
      </c>
      <c r="BP76" s="13" t="str">
        <f t="shared" si="48"/>
        <v>No Prog ni Ejec</v>
      </c>
      <c r="BQ76" s="1"/>
    </row>
    <row r="77" spans="1:69" ht="57.6" x14ac:dyDescent="0.3">
      <c r="A77" s="62">
        <v>11600</v>
      </c>
      <c r="B77" s="63" t="str">
        <f>+VLOOKUP(A77,'[2]TAB. REF. PA'!$A$5:$B$15,2,FALSE)</f>
        <v>Dirección de Gestión de Tecnología de la Información y la Comunicación</v>
      </c>
      <c r="C77" s="64" t="s">
        <v>278</v>
      </c>
      <c r="D77" s="63" t="s">
        <v>147</v>
      </c>
      <c r="E77" s="64" t="s">
        <v>279</v>
      </c>
      <c r="F77" s="63" t="s">
        <v>277</v>
      </c>
      <c r="G77" s="65" t="s">
        <v>124</v>
      </c>
      <c r="H77" s="64">
        <v>1</v>
      </c>
      <c r="I77" s="64" t="s">
        <v>282</v>
      </c>
      <c r="J77" s="66" t="s">
        <v>280</v>
      </c>
      <c r="K77" s="67">
        <v>0</v>
      </c>
      <c r="L77" s="68">
        <v>1</v>
      </c>
      <c r="M77" s="69" t="s">
        <v>46</v>
      </c>
      <c r="N77" s="69" t="s">
        <v>73</v>
      </c>
      <c r="O77" s="69" t="s">
        <v>37</v>
      </c>
      <c r="P77" s="69" t="s">
        <v>40</v>
      </c>
      <c r="Q77" s="69" t="s">
        <v>228</v>
      </c>
      <c r="R77" s="70"/>
      <c r="S77" s="69" t="s">
        <v>633</v>
      </c>
      <c r="T77" s="69" t="s">
        <v>99</v>
      </c>
      <c r="U77" s="70">
        <v>1</v>
      </c>
      <c r="V77" s="63" t="str">
        <f>$J$76</f>
        <v>Remitir informes trimestrales de los indicadores formulados y las acciones de mejoras</v>
      </c>
      <c r="W77" s="77">
        <v>0</v>
      </c>
      <c r="X77" s="62" t="s">
        <v>117</v>
      </c>
      <c r="Y77" s="70">
        <v>0</v>
      </c>
      <c r="Z77" s="63" t="str">
        <f>V77</f>
        <v>Remitir informes trimestrales de los indicadores formulados y las acciones de mejoras</v>
      </c>
      <c r="AA77" s="77">
        <v>0</v>
      </c>
      <c r="AB77" s="70"/>
      <c r="AC77" s="70"/>
      <c r="AD77" s="68" t="e">
        <f t="shared" si="25"/>
        <v>#DIV/0!</v>
      </c>
      <c r="AE77" s="68" t="e">
        <f t="shared" si="26"/>
        <v>#DIV/0!</v>
      </c>
      <c r="AF77" s="68">
        <f t="shared" si="27"/>
        <v>0</v>
      </c>
      <c r="AG77" s="68" t="e">
        <f t="shared" si="28"/>
        <v>#DIV/0!</v>
      </c>
      <c r="AH77" s="70">
        <v>1</v>
      </c>
      <c r="AI77" s="63" t="str">
        <f>$V$76</f>
        <v>Formular los procesos y procedimientos en el marco del MIPG</v>
      </c>
      <c r="AJ77" s="77">
        <v>0</v>
      </c>
      <c r="AK77" s="70"/>
      <c r="AL77" s="70"/>
      <c r="AM77" s="68">
        <f t="shared" si="29"/>
        <v>0</v>
      </c>
      <c r="AN77" s="68" t="e">
        <f t="shared" si="30"/>
        <v>#DIV/0!</v>
      </c>
      <c r="AO77" s="68">
        <f t="shared" si="31"/>
        <v>0</v>
      </c>
      <c r="AP77" s="71" t="e">
        <f t="shared" si="32"/>
        <v>#DIV/0!</v>
      </c>
      <c r="AQ77" s="77">
        <v>0</v>
      </c>
      <c r="AR77" s="63" t="str">
        <f>$V$76</f>
        <v>Formular los procesos y procedimientos en el marco del MIPG</v>
      </c>
      <c r="AS77" s="77">
        <v>0</v>
      </c>
      <c r="AT77" s="70"/>
      <c r="AU77" s="70"/>
      <c r="AV77" s="68" t="e">
        <f t="shared" si="33"/>
        <v>#DIV/0!</v>
      </c>
      <c r="AW77" s="68" t="e">
        <f t="shared" si="34"/>
        <v>#DIV/0!</v>
      </c>
      <c r="AX77" s="68">
        <f t="shared" si="35"/>
        <v>0</v>
      </c>
      <c r="AY77" s="68" t="e">
        <f t="shared" si="36"/>
        <v>#DIV/0!</v>
      </c>
      <c r="AZ77" s="77">
        <v>0</v>
      </c>
      <c r="BA77" s="63" t="str">
        <f>$V$76</f>
        <v>Formular los procesos y procedimientos en el marco del MIPG</v>
      </c>
      <c r="BB77" s="77">
        <v>0</v>
      </c>
      <c r="BC77" s="70"/>
      <c r="BD77" s="70"/>
      <c r="BE77" s="68" t="e">
        <f t="shared" si="37"/>
        <v>#DIV/0!</v>
      </c>
      <c r="BF77" s="68" t="e">
        <f t="shared" si="38"/>
        <v>#DIV/0!</v>
      </c>
      <c r="BG77" s="68">
        <f t="shared" si="39"/>
        <v>0</v>
      </c>
      <c r="BH77" s="68" t="e">
        <f t="shared" si="40"/>
        <v>#DIV/0!</v>
      </c>
      <c r="BI77" s="13" t="str">
        <f t="shared" si="41"/>
        <v>No Prog ni Ejec</v>
      </c>
      <c r="BJ77" s="13" t="str">
        <f t="shared" si="42"/>
        <v>No Prog ni Ejec</v>
      </c>
      <c r="BK77" s="17">
        <f t="shared" si="43"/>
        <v>0</v>
      </c>
      <c r="BL77" s="13" t="str">
        <f t="shared" si="44"/>
        <v>No Prog ni Ejec</v>
      </c>
      <c r="BM77" s="15" t="str">
        <f t="shared" si="45"/>
        <v>No Prog ni Ejec</v>
      </c>
      <c r="BN77" s="13" t="str">
        <f t="shared" si="46"/>
        <v>No Prog ni Ejec</v>
      </c>
      <c r="BO77" s="13" t="str">
        <f t="shared" si="47"/>
        <v>No Prog ni Ejec</v>
      </c>
      <c r="BP77" s="13" t="str">
        <f t="shared" si="48"/>
        <v>No Prog ni Ejec</v>
      </c>
      <c r="BQ77" s="1"/>
    </row>
    <row r="78" spans="1:69" ht="129.6" x14ac:dyDescent="0.3">
      <c r="A78" s="62">
        <v>11600</v>
      </c>
      <c r="B78" s="63" t="str">
        <f>+VLOOKUP(A78,'[2]TAB. REF. PA'!$A$5:$B$15,2,FALSE)</f>
        <v>Dirección de Gestión de Tecnología de la Información y la Comunicación</v>
      </c>
      <c r="C78" s="64" t="s">
        <v>278</v>
      </c>
      <c r="D78" s="63" t="s">
        <v>147</v>
      </c>
      <c r="E78" s="64" t="s">
        <v>513</v>
      </c>
      <c r="F78" s="63" t="s">
        <v>283</v>
      </c>
      <c r="G78" s="65" t="s">
        <v>123</v>
      </c>
      <c r="H78" s="74">
        <v>1</v>
      </c>
      <c r="I78" s="64" t="s">
        <v>514</v>
      </c>
      <c r="J78" s="66" t="s">
        <v>281</v>
      </c>
      <c r="K78" s="67">
        <f>5811090979-737488220</f>
        <v>5073602759</v>
      </c>
      <c r="L78" s="68">
        <v>1</v>
      </c>
      <c r="M78" s="69" t="s">
        <v>46</v>
      </c>
      <c r="N78" s="69" t="s">
        <v>73</v>
      </c>
      <c r="O78" s="69" t="s">
        <v>37</v>
      </c>
      <c r="P78" s="69" t="s">
        <v>40</v>
      </c>
      <c r="Q78" s="69" t="s">
        <v>228</v>
      </c>
      <c r="R78" s="70"/>
      <c r="S78" s="69" t="s">
        <v>634</v>
      </c>
      <c r="T78" s="69" t="s">
        <v>99</v>
      </c>
      <c r="U78" s="68">
        <v>1</v>
      </c>
      <c r="V78" s="63" t="str">
        <f>+$J$77</f>
        <v>Desarrollo e implementación del PETI</v>
      </c>
      <c r="W78" s="77">
        <v>5073602759</v>
      </c>
      <c r="X78" s="62" t="s">
        <v>114</v>
      </c>
      <c r="Y78" s="68">
        <f>+AA78/W78</f>
        <v>0.13219897304087358</v>
      </c>
      <c r="Z78" s="63" t="str">
        <f>+$J$77</f>
        <v>Desarrollo e implementación del PETI</v>
      </c>
      <c r="AA78" s="77">
        <v>670725074.35714281</v>
      </c>
      <c r="AB78" s="104"/>
      <c r="AC78" s="70"/>
      <c r="AD78" s="68">
        <f t="shared" si="25"/>
        <v>0</v>
      </c>
      <c r="AE78" s="68">
        <f t="shared" si="26"/>
        <v>0</v>
      </c>
      <c r="AF78" s="68">
        <f t="shared" si="27"/>
        <v>0</v>
      </c>
      <c r="AG78" s="68">
        <f t="shared" si="28"/>
        <v>0</v>
      </c>
      <c r="AH78" s="68">
        <f>+AJ78/W78</f>
        <v>0.15915595257019777</v>
      </c>
      <c r="AI78" s="63" t="str">
        <f>+$J$77</f>
        <v>Desarrollo e implementación del PETI</v>
      </c>
      <c r="AJ78" s="77">
        <v>807494080.07142854</v>
      </c>
      <c r="AK78" s="104"/>
      <c r="AL78" s="70"/>
      <c r="AM78" s="68">
        <f t="shared" si="29"/>
        <v>0</v>
      </c>
      <c r="AN78" s="68">
        <f t="shared" si="30"/>
        <v>0</v>
      </c>
      <c r="AO78" s="68">
        <f t="shared" si="31"/>
        <v>0</v>
      </c>
      <c r="AP78" s="71">
        <f t="shared" si="32"/>
        <v>0</v>
      </c>
      <c r="AQ78" s="68">
        <f>+AS78/W78</f>
        <v>0.32737162236934764</v>
      </c>
      <c r="AR78" s="63" t="str">
        <f>+$J$77</f>
        <v>Desarrollo e implementación del PETI</v>
      </c>
      <c r="AS78" s="77">
        <v>1660953566.4714284</v>
      </c>
      <c r="AT78" s="104"/>
      <c r="AU78" s="70"/>
      <c r="AV78" s="68">
        <f t="shared" si="33"/>
        <v>0</v>
      </c>
      <c r="AW78" s="68">
        <f t="shared" si="34"/>
        <v>0</v>
      </c>
      <c r="AX78" s="68">
        <f t="shared" si="35"/>
        <v>0</v>
      </c>
      <c r="AY78" s="68">
        <f t="shared" si="36"/>
        <v>0</v>
      </c>
      <c r="AZ78" s="68">
        <f>+BB78/W78</f>
        <v>0.38127345201958091</v>
      </c>
      <c r="BA78" s="63" t="str">
        <f>+$J$77</f>
        <v>Desarrollo e implementación del PETI</v>
      </c>
      <c r="BB78" s="77">
        <v>1934430038.0999999</v>
      </c>
      <c r="BC78" s="104"/>
      <c r="BD78" s="70"/>
      <c r="BE78" s="68">
        <f t="shared" si="37"/>
        <v>0</v>
      </c>
      <c r="BF78" s="68">
        <f t="shared" si="38"/>
        <v>0</v>
      </c>
      <c r="BG78" s="68">
        <f t="shared" si="39"/>
        <v>0</v>
      </c>
      <c r="BH78" s="68">
        <f t="shared" si="40"/>
        <v>0</v>
      </c>
      <c r="BI78" s="13">
        <f t="shared" si="41"/>
        <v>0</v>
      </c>
      <c r="BJ78" s="13">
        <f t="shared" si="42"/>
        <v>0</v>
      </c>
      <c r="BK78" s="17">
        <f t="shared" si="43"/>
        <v>0</v>
      </c>
      <c r="BL78" s="13">
        <f t="shared" si="44"/>
        <v>0</v>
      </c>
      <c r="BM78" s="15">
        <f t="shared" si="45"/>
        <v>0</v>
      </c>
      <c r="BN78" s="13">
        <f t="shared" si="46"/>
        <v>0</v>
      </c>
      <c r="BO78" s="13">
        <f t="shared" si="47"/>
        <v>0</v>
      </c>
      <c r="BP78" s="13">
        <f t="shared" si="48"/>
        <v>0</v>
      </c>
      <c r="BQ78" s="1"/>
    </row>
    <row r="79" spans="1:69" ht="201.6" x14ac:dyDescent="0.3">
      <c r="A79" s="62">
        <v>11600</v>
      </c>
      <c r="B79" s="63" t="str">
        <f>+VLOOKUP(A79,'[2]TAB. REF. PA'!$A$5:$B$15,2,FALSE)</f>
        <v>Dirección de Gestión de Tecnología de la Información y la Comunicación</v>
      </c>
      <c r="C79" s="64" t="s">
        <v>278</v>
      </c>
      <c r="D79" s="63" t="s">
        <v>147</v>
      </c>
      <c r="E79" s="64" t="s">
        <v>516</v>
      </c>
      <c r="F79" s="63" t="s">
        <v>285</v>
      </c>
      <c r="G79" s="65" t="s">
        <v>123</v>
      </c>
      <c r="H79" s="74">
        <v>1</v>
      </c>
      <c r="I79" s="64" t="s">
        <v>517</v>
      </c>
      <c r="J79" s="66" t="s">
        <v>284</v>
      </c>
      <c r="K79" s="67">
        <v>1024732093</v>
      </c>
      <c r="L79" s="68">
        <v>1</v>
      </c>
      <c r="M79" s="69" t="s">
        <v>46</v>
      </c>
      <c r="N79" s="69" t="s">
        <v>73</v>
      </c>
      <c r="O79" s="69" t="s">
        <v>37</v>
      </c>
      <c r="P79" s="69" t="s">
        <v>40</v>
      </c>
      <c r="Q79" s="69" t="s">
        <v>228</v>
      </c>
      <c r="R79" s="70"/>
      <c r="S79" s="69" t="s">
        <v>379</v>
      </c>
      <c r="T79" s="69" t="s">
        <v>99</v>
      </c>
      <c r="U79" s="68">
        <v>1</v>
      </c>
      <c r="V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W79" s="77">
        <v>1024732093</v>
      </c>
      <c r="X79" s="62" t="s">
        <v>114</v>
      </c>
      <c r="Y79" s="68">
        <v>0</v>
      </c>
      <c r="Z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AA79" s="77">
        <f>+W79*Y79</f>
        <v>0</v>
      </c>
      <c r="AB79" s="70"/>
      <c r="AC79" s="70"/>
      <c r="AD79" s="68" t="e">
        <f t="shared" si="25"/>
        <v>#DIV/0!</v>
      </c>
      <c r="AE79" s="68" t="e">
        <f t="shared" si="26"/>
        <v>#DIV/0!</v>
      </c>
      <c r="AF79" s="68">
        <f t="shared" si="27"/>
        <v>0</v>
      </c>
      <c r="AG79" s="68">
        <f t="shared" si="28"/>
        <v>0</v>
      </c>
      <c r="AH79" s="68">
        <f>AJ79/$W$79</f>
        <v>0.10208131541362782</v>
      </c>
      <c r="AI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AJ79" s="77">
        <v>104606000</v>
      </c>
      <c r="AK79" s="113"/>
      <c r="AL79" s="70"/>
      <c r="AM79" s="68">
        <f t="shared" si="29"/>
        <v>0</v>
      </c>
      <c r="AN79" s="68">
        <f t="shared" si="30"/>
        <v>0</v>
      </c>
      <c r="AO79" s="68">
        <f t="shared" si="31"/>
        <v>0</v>
      </c>
      <c r="AP79" s="71">
        <f t="shared" si="32"/>
        <v>0</v>
      </c>
      <c r="AQ79" s="68">
        <f>AS79/$W$79</f>
        <v>0.33293564174533957</v>
      </c>
      <c r="AR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AS79" s="77">
        <v>341169837</v>
      </c>
      <c r="AT79" s="104"/>
      <c r="AU79" s="113"/>
      <c r="AV79" s="68">
        <f t="shared" si="33"/>
        <v>0</v>
      </c>
      <c r="AW79" s="68">
        <f t="shared" si="34"/>
        <v>0</v>
      </c>
      <c r="AX79" s="68">
        <f t="shared" si="35"/>
        <v>0</v>
      </c>
      <c r="AY79" s="68">
        <f t="shared" si="36"/>
        <v>0</v>
      </c>
      <c r="AZ79" s="68">
        <f>BB79/$W$79</f>
        <v>0.56498304284103262</v>
      </c>
      <c r="BA79" s="63" t="str">
        <f>+$J$78</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BB79" s="77">
        <v>578956256</v>
      </c>
      <c r="BC79" s="104"/>
      <c r="BD79" s="113"/>
      <c r="BE79" s="68">
        <f t="shared" si="37"/>
        <v>0</v>
      </c>
      <c r="BF79" s="68">
        <f t="shared" si="38"/>
        <v>0</v>
      </c>
      <c r="BG79" s="68">
        <f t="shared" si="39"/>
        <v>0</v>
      </c>
      <c r="BH79" s="68">
        <f t="shared" si="40"/>
        <v>0</v>
      </c>
      <c r="BI79" s="13" t="str">
        <f t="shared" si="41"/>
        <v>No Prog ni Ejec</v>
      </c>
      <c r="BJ79" s="13" t="str">
        <f t="shared" si="42"/>
        <v>No Prog ni Ejec</v>
      </c>
      <c r="BK79" s="17">
        <f t="shared" si="43"/>
        <v>0</v>
      </c>
      <c r="BL79" s="13">
        <f t="shared" si="44"/>
        <v>0</v>
      </c>
      <c r="BM79" s="15">
        <f t="shared" si="45"/>
        <v>0</v>
      </c>
      <c r="BN79" s="13">
        <f t="shared" si="46"/>
        <v>0</v>
      </c>
      <c r="BO79" s="13">
        <f t="shared" si="47"/>
        <v>0</v>
      </c>
      <c r="BP79" s="13">
        <f t="shared" si="48"/>
        <v>0</v>
      </c>
      <c r="BQ79" s="1"/>
    </row>
    <row r="80" spans="1:69" ht="86.4" x14ac:dyDescent="0.3">
      <c r="A80" s="62">
        <v>11600</v>
      </c>
      <c r="B80" s="63" t="str">
        <f>+VLOOKUP(A80,'[2]TAB. REF. PA'!$A$5:$B$15,2,FALSE)</f>
        <v>Dirección de Gestión de Tecnología de la Información y la Comunicación</v>
      </c>
      <c r="C80" s="64" t="s">
        <v>278</v>
      </c>
      <c r="D80" s="63" t="s">
        <v>147</v>
      </c>
      <c r="E80" s="64" t="s">
        <v>518</v>
      </c>
      <c r="F80" s="63" t="s">
        <v>287</v>
      </c>
      <c r="G80" s="65" t="s">
        <v>123</v>
      </c>
      <c r="H80" s="74">
        <v>1</v>
      </c>
      <c r="I80" s="64" t="s">
        <v>519</v>
      </c>
      <c r="J80" s="66" t="s">
        <v>287</v>
      </c>
      <c r="K80" s="67">
        <v>180000000</v>
      </c>
      <c r="L80" s="68">
        <v>1</v>
      </c>
      <c r="M80" s="69" t="s">
        <v>46</v>
      </c>
      <c r="N80" s="69" t="s">
        <v>73</v>
      </c>
      <c r="O80" s="69" t="s">
        <v>37</v>
      </c>
      <c r="P80" s="69" t="s">
        <v>40</v>
      </c>
      <c r="Q80" s="69" t="s">
        <v>228</v>
      </c>
      <c r="R80" s="70"/>
      <c r="S80" s="69" t="s">
        <v>634</v>
      </c>
      <c r="T80" s="69" t="s">
        <v>99</v>
      </c>
      <c r="U80" s="68">
        <v>1</v>
      </c>
      <c r="V80" s="63" t="str">
        <f>+$J$79</f>
        <v>Gestionar y administrar los procesos de adquisición y actualización del licenciamiento, requerido para el desarrollo de las actividades de la Entidad.</v>
      </c>
      <c r="W80" s="77">
        <v>180000000</v>
      </c>
      <c r="X80" s="62" t="s">
        <v>114</v>
      </c>
      <c r="Y80" s="68">
        <v>0</v>
      </c>
      <c r="Z80" s="63" t="str">
        <f>+$J$79</f>
        <v>Gestionar y administrar los procesos de adquisición y actualización del licenciamiento, requerido para el desarrollo de las actividades de la Entidad.</v>
      </c>
      <c r="AA80" s="77">
        <v>0</v>
      </c>
      <c r="AB80" s="70"/>
      <c r="AC80" s="70"/>
      <c r="AD80" s="68" t="e">
        <f t="shared" si="25"/>
        <v>#DIV/0!</v>
      </c>
      <c r="AE80" s="68" t="e">
        <f t="shared" si="26"/>
        <v>#DIV/0!</v>
      </c>
      <c r="AF80" s="68">
        <f t="shared" si="27"/>
        <v>0</v>
      </c>
      <c r="AG80" s="68">
        <f t="shared" si="28"/>
        <v>0</v>
      </c>
      <c r="AH80" s="68">
        <v>0</v>
      </c>
      <c r="AI80" s="63" t="str">
        <f>+$J$79</f>
        <v>Gestionar y administrar los procesos de adquisición y actualización del licenciamiento, requerido para el desarrollo de las actividades de la Entidad.</v>
      </c>
      <c r="AJ80" s="77">
        <v>0</v>
      </c>
      <c r="AK80" s="70"/>
      <c r="AL80" s="70"/>
      <c r="AM80" s="68" t="e">
        <f t="shared" si="29"/>
        <v>#DIV/0!</v>
      </c>
      <c r="AN80" s="68" t="e">
        <f t="shared" si="30"/>
        <v>#DIV/0!</v>
      </c>
      <c r="AO80" s="68">
        <f t="shared" si="31"/>
        <v>0</v>
      </c>
      <c r="AP80" s="71">
        <f t="shared" si="32"/>
        <v>0</v>
      </c>
      <c r="AQ80" s="68">
        <v>0.5</v>
      </c>
      <c r="AR80" s="63" t="str">
        <f>+$J$79</f>
        <v>Gestionar y administrar los procesos de adquisición y actualización del licenciamiento, requerido para el desarrollo de las actividades de la Entidad.</v>
      </c>
      <c r="AS80" s="77">
        <v>90000000</v>
      </c>
      <c r="AT80" s="70"/>
      <c r="AU80" s="70"/>
      <c r="AV80" s="68">
        <f t="shared" si="33"/>
        <v>0</v>
      </c>
      <c r="AW80" s="68">
        <f t="shared" si="34"/>
        <v>0</v>
      </c>
      <c r="AX80" s="68">
        <f t="shared" si="35"/>
        <v>0</v>
      </c>
      <c r="AY80" s="68">
        <f t="shared" si="36"/>
        <v>0</v>
      </c>
      <c r="AZ80" s="68">
        <v>0.5</v>
      </c>
      <c r="BA80" s="63" t="str">
        <f>+$J$79</f>
        <v>Gestionar y administrar los procesos de adquisición y actualización del licenciamiento, requerido para el desarrollo de las actividades de la Entidad.</v>
      </c>
      <c r="BB80" s="77">
        <v>90000000</v>
      </c>
      <c r="BC80" s="70"/>
      <c r="BD80" s="70"/>
      <c r="BE80" s="68">
        <f t="shared" si="37"/>
        <v>0</v>
      </c>
      <c r="BF80" s="68">
        <f t="shared" si="38"/>
        <v>0</v>
      </c>
      <c r="BG80" s="68">
        <f t="shared" si="39"/>
        <v>0</v>
      </c>
      <c r="BH80" s="68">
        <f t="shared" si="40"/>
        <v>0</v>
      </c>
      <c r="BI80" s="13" t="str">
        <f t="shared" si="41"/>
        <v>No Prog ni Ejec</v>
      </c>
      <c r="BJ80" s="13" t="str">
        <f t="shared" si="42"/>
        <v>No Prog ni Ejec</v>
      </c>
      <c r="BK80" s="17" t="str">
        <f t="shared" si="43"/>
        <v>No Prog ni Ejec</v>
      </c>
      <c r="BL80" s="13" t="str">
        <f t="shared" si="44"/>
        <v>No Prog ni Ejec</v>
      </c>
      <c r="BM80" s="15">
        <f t="shared" si="45"/>
        <v>0</v>
      </c>
      <c r="BN80" s="13">
        <f t="shared" si="46"/>
        <v>0</v>
      </c>
      <c r="BO80" s="13">
        <f t="shared" si="47"/>
        <v>0</v>
      </c>
      <c r="BP80" s="13">
        <f t="shared" si="48"/>
        <v>0</v>
      </c>
      <c r="BQ80" s="1"/>
    </row>
    <row r="81" spans="1:69" ht="129.75" customHeight="1" x14ac:dyDescent="0.3">
      <c r="A81" s="62">
        <v>11600</v>
      </c>
      <c r="B81" s="63" t="str">
        <f>+VLOOKUP(A81,'[2]TAB. REF. PA'!$A$5:$B$15,2,FALSE)</f>
        <v>Dirección de Gestión de Tecnología de la Información y la Comunicación</v>
      </c>
      <c r="C81" s="64" t="s">
        <v>278</v>
      </c>
      <c r="D81" s="63" t="s">
        <v>147</v>
      </c>
      <c r="E81" s="64" t="s">
        <v>520</v>
      </c>
      <c r="F81" s="63" t="s">
        <v>562</v>
      </c>
      <c r="G81" s="65" t="s">
        <v>123</v>
      </c>
      <c r="H81" s="74">
        <v>1</v>
      </c>
      <c r="I81" s="64" t="s">
        <v>521</v>
      </c>
      <c r="J81" s="66" t="s">
        <v>635</v>
      </c>
      <c r="K81" s="67">
        <v>815594000</v>
      </c>
      <c r="L81" s="68">
        <v>1</v>
      </c>
      <c r="M81" s="69" t="s">
        <v>46</v>
      </c>
      <c r="N81" s="69" t="s">
        <v>73</v>
      </c>
      <c r="O81" s="69" t="s">
        <v>37</v>
      </c>
      <c r="P81" s="69" t="s">
        <v>40</v>
      </c>
      <c r="Q81" s="69" t="s">
        <v>228</v>
      </c>
      <c r="R81" s="70"/>
      <c r="S81" s="69" t="s">
        <v>636</v>
      </c>
      <c r="T81" s="69" t="s">
        <v>99</v>
      </c>
      <c r="U81" s="68">
        <v>1</v>
      </c>
      <c r="V81" s="63" t="str">
        <f>+$J$80</f>
        <v>Adquisición de bienes y/o servicios para la seguridad de la información</v>
      </c>
      <c r="W81" s="77">
        <v>815594000</v>
      </c>
      <c r="X81" s="62" t="s">
        <v>114</v>
      </c>
      <c r="Y81" s="68">
        <f>AA81/W81</f>
        <v>0</v>
      </c>
      <c r="Z81" s="63" t="str">
        <f>+$J$80</f>
        <v>Adquisición de bienes y/o servicios para la seguridad de la información</v>
      </c>
      <c r="AA81" s="77">
        <f>+VLOOKUP($I$80,'[2]Plan Adquisiciones'!$Z$5:$AD$47,5,FALSE)</f>
        <v>0</v>
      </c>
      <c r="AB81" s="77"/>
      <c r="AC81" s="70"/>
      <c r="AD81" s="68" t="e">
        <f t="shared" si="25"/>
        <v>#DIV/0!</v>
      </c>
      <c r="AE81" s="68" t="e">
        <f t="shared" si="26"/>
        <v>#DIV/0!</v>
      </c>
      <c r="AF81" s="68">
        <f t="shared" si="27"/>
        <v>0</v>
      </c>
      <c r="AG81" s="68">
        <f t="shared" si="28"/>
        <v>0</v>
      </c>
      <c r="AH81" s="68">
        <f>AJ81/W81</f>
        <v>0.27325720280548299</v>
      </c>
      <c r="AI81" s="63" t="str">
        <f>+$J$80</f>
        <v>Adquisición de bienes y/o servicios para la seguridad de la información</v>
      </c>
      <c r="AJ81" s="77">
        <v>222866935.06493509</v>
      </c>
      <c r="AK81" s="70"/>
      <c r="AL81" s="70"/>
      <c r="AM81" s="68">
        <f t="shared" si="29"/>
        <v>0</v>
      </c>
      <c r="AN81" s="68">
        <f t="shared" si="30"/>
        <v>0</v>
      </c>
      <c r="AO81" s="68">
        <f t="shared" si="31"/>
        <v>0</v>
      </c>
      <c r="AP81" s="71">
        <f t="shared" si="32"/>
        <v>0</v>
      </c>
      <c r="AQ81" s="68">
        <f>AS81/W81</f>
        <v>0.34988846787118971</v>
      </c>
      <c r="AR81" s="63" t="str">
        <f>+$J$80</f>
        <v>Adquisición de bienes y/o servicios para la seguridad de la información</v>
      </c>
      <c r="AS81" s="77">
        <v>285366935.06493509</v>
      </c>
      <c r="AT81" s="70"/>
      <c r="AU81" s="70"/>
      <c r="AV81" s="68">
        <f t="shared" si="33"/>
        <v>0</v>
      </c>
      <c r="AW81" s="68">
        <f t="shared" si="34"/>
        <v>0</v>
      </c>
      <c r="AX81" s="68">
        <f t="shared" si="35"/>
        <v>0</v>
      </c>
      <c r="AY81" s="68">
        <f t="shared" si="36"/>
        <v>0</v>
      </c>
      <c r="AZ81" s="68">
        <f>BB81/W81</f>
        <v>0.31011552762325817</v>
      </c>
      <c r="BA81" s="63" t="str">
        <f>+$J$80</f>
        <v>Adquisición de bienes y/o servicios para la seguridad de la información</v>
      </c>
      <c r="BB81" s="77">
        <v>252928363.63636363</v>
      </c>
      <c r="BC81" s="70"/>
      <c r="BD81" s="70"/>
      <c r="BE81" s="68">
        <f t="shared" si="37"/>
        <v>0</v>
      </c>
      <c r="BF81" s="68">
        <f t="shared" si="38"/>
        <v>0</v>
      </c>
      <c r="BG81" s="68">
        <f t="shared" si="39"/>
        <v>0</v>
      </c>
      <c r="BH81" s="68">
        <f t="shared" si="40"/>
        <v>0</v>
      </c>
      <c r="BI81" s="13" t="str">
        <f t="shared" si="41"/>
        <v>No Prog ni Ejec</v>
      </c>
      <c r="BJ81" s="13" t="str">
        <f t="shared" si="42"/>
        <v>No Prog ni Ejec</v>
      </c>
      <c r="BK81" s="17">
        <f t="shared" si="43"/>
        <v>0</v>
      </c>
      <c r="BL81" s="13">
        <f t="shared" si="44"/>
        <v>0</v>
      </c>
      <c r="BM81" s="15">
        <f t="shared" si="45"/>
        <v>0</v>
      </c>
      <c r="BN81" s="13">
        <f t="shared" si="46"/>
        <v>0</v>
      </c>
      <c r="BO81" s="13">
        <f t="shared" si="47"/>
        <v>0</v>
      </c>
      <c r="BP81" s="13">
        <f t="shared" si="48"/>
        <v>0</v>
      </c>
      <c r="BQ81" s="1"/>
    </row>
    <row r="82" spans="1:69" ht="86.4" x14ac:dyDescent="0.3">
      <c r="A82" s="62">
        <v>11600</v>
      </c>
      <c r="B82" s="63" t="str">
        <f>+VLOOKUP(A82,'[2]TAB. REF. PA'!$A$5:$B$15,2,FALSE)</f>
        <v>Dirección de Gestión de Tecnología de la Información y la Comunicación</v>
      </c>
      <c r="C82" s="64" t="s">
        <v>278</v>
      </c>
      <c r="D82" s="63" t="s">
        <v>147</v>
      </c>
      <c r="E82" s="64" t="s">
        <v>515</v>
      </c>
      <c r="F82" s="63" t="s">
        <v>637</v>
      </c>
      <c r="G82" s="65" t="s">
        <v>123</v>
      </c>
      <c r="H82" s="74">
        <v>1</v>
      </c>
      <c r="I82" s="64" t="s">
        <v>522</v>
      </c>
      <c r="J82" s="66" t="s">
        <v>637</v>
      </c>
      <c r="K82" s="67">
        <v>816000000</v>
      </c>
      <c r="L82" s="68">
        <v>1</v>
      </c>
      <c r="M82" s="69" t="s">
        <v>46</v>
      </c>
      <c r="N82" s="69" t="s">
        <v>73</v>
      </c>
      <c r="O82" s="69" t="s">
        <v>37</v>
      </c>
      <c r="P82" s="69" t="s">
        <v>40</v>
      </c>
      <c r="Q82" s="69" t="s">
        <v>228</v>
      </c>
      <c r="R82" s="70"/>
      <c r="S82" s="69" t="s">
        <v>638</v>
      </c>
      <c r="T82" s="69" t="s">
        <v>99</v>
      </c>
      <c r="U82" s="68">
        <v>1</v>
      </c>
      <c r="V82" s="63" t="str">
        <f>+$J$80</f>
        <v>Adquisición de bienes y/o servicios para la seguridad de la información</v>
      </c>
      <c r="W82" s="77">
        <v>816000000</v>
      </c>
      <c r="X82" s="62" t="s">
        <v>114</v>
      </c>
      <c r="Y82" s="68">
        <v>0</v>
      </c>
      <c r="Z82" s="63" t="str">
        <f>+$J$80</f>
        <v>Adquisición de bienes y/o servicios para la seguridad de la información</v>
      </c>
      <c r="AA82" s="77">
        <f>+VLOOKUP($I$81,'[2]Plan Adquisiciones'!$Z$5:$AD$47,5,FALSE)</f>
        <v>54431766.233766235</v>
      </c>
      <c r="AB82" s="70"/>
      <c r="AC82" s="70"/>
      <c r="AD82" s="68" t="e">
        <f t="shared" si="25"/>
        <v>#DIV/0!</v>
      </c>
      <c r="AE82" s="68">
        <f t="shared" si="26"/>
        <v>0</v>
      </c>
      <c r="AF82" s="68">
        <f t="shared" si="27"/>
        <v>0</v>
      </c>
      <c r="AG82" s="68">
        <f t="shared" si="28"/>
        <v>0</v>
      </c>
      <c r="AH82" s="68">
        <v>0</v>
      </c>
      <c r="AI82" s="63" t="str">
        <f>+$J$80</f>
        <v>Adquisición de bienes y/o servicios para la seguridad de la información</v>
      </c>
      <c r="AJ82" s="77">
        <v>0</v>
      </c>
      <c r="AK82" s="70"/>
      <c r="AL82" s="70"/>
      <c r="AM82" s="68" t="e">
        <f t="shared" si="29"/>
        <v>#DIV/0!</v>
      </c>
      <c r="AN82" s="68" t="e">
        <f t="shared" si="30"/>
        <v>#DIV/0!</v>
      </c>
      <c r="AO82" s="68">
        <f t="shared" si="31"/>
        <v>0</v>
      </c>
      <c r="AP82" s="71">
        <f t="shared" si="32"/>
        <v>0</v>
      </c>
      <c r="AQ82" s="68">
        <v>0.5</v>
      </c>
      <c r="AR82" s="63" t="str">
        <f>+$J$80</f>
        <v>Adquisición de bienes y/o servicios para la seguridad de la información</v>
      </c>
      <c r="AS82" s="77">
        <v>408000000</v>
      </c>
      <c r="AT82" s="70"/>
      <c r="AU82" s="70"/>
      <c r="AV82" s="68">
        <f t="shared" si="33"/>
        <v>0</v>
      </c>
      <c r="AW82" s="68">
        <f t="shared" si="34"/>
        <v>0</v>
      </c>
      <c r="AX82" s="68">
        <f t="shared" si="35"/>
        <v>0</v>
      </c>
      <c r="AY82" s="68">
        <f t="shared" si="36"/>
        <v>0</v>
      </c>
      <c r="AZ82" s="68">
        <v>0.5</v>
      </c>
      <c r="BA82" s="63" t="str">
        <f>+$J$80</f>
        <v>Adquisición de bienes y/o servicios para la seguridad de la información</v>
      </c>
      <c r="BB82" s="77">
        <v>408000000</v>
      </c>
      <c r="BC82" s="70"/>
      <c r="BD82" s="70"/>
      <c r="BE82" s="68">
        <f t="shared" si="37"/>
        <v>0</v>
      </c>
      <c r="BF82" s="68">
        <f t="shared" si="38"/>
        <v>0</v>
      </c>
      <c r="BG82" s="68">
        <f t="shared" si="39"/>
        <v>0</v>
      </c>
      <c r="BH82" s="68">
        <f t="shared" si="40"/>
        <v>0</v>
      </c>
      <c r="BI82" s="13" t="str">
        <f t="shared" si="41"/>
        <v>No Prog ni Ejec</v>
      </c>
      <c r="BJ82" s="13">
        <f t="shared" si="42"/>
        <v>0</v>
      </c>
      <c r="BK82" s="17" t="str">
        <f t="shared" si="43"/>
        <v>No Prog ni Ejec</v>
      </c>
      <c r="BL82" s="13" t="str">
        <f t="shared" si="44"/>
        <v>No Prog ni Ejec</v>
      </c>
      <c r="BM82" s="15">
        <f t="shared" si="45"/>
        <v>0</v>
      </c>
      <c r="BN82" s="13">
        <f t="shared" si="46"/>
        <v>0</v>
      </c>
      <c r="BO82" s="13">
        <f t="shared" si="47"/>
        <v>0</v>
      </c>
      <c r="BP82" s="13">
        <f t="shared" si="48"/>
        <v>0</v>
      </c>
      <c r="BQ82" s="1"/>
    </row>
    <row r="83" spans="1:69" ht="57.6" x14ac:dyDescent="0.3">
      <c r="A83" s="62">
        <v>11600</v>
      </c>
      <c r="B83" s="63" t="str">
        <f>+VLOOKUP(A83,'[2]TAB. REF. PA'!$A$5:$B$15,2,FALSE)</f>
        <v>Dirección de Gestión de Tecnología de la Información y la Comunicación</v>
      </c>
      <c r="C83" s="64" t="s">
        <v>278</v>
      </c>
      <c r="D83" s="63" t="s">
        <v>147</v>
      </c>
      <c r="E83" s="64" t="s">
        <v>523</v>
      </c>
      <c r="F83" s="63" t="s">
        <v>286</v>
      </c>
      <c r="G83" s="65" t="s">
        <v>123</v>
      </c>
      <c r="H83" s="74">
        <v>1</v>
      </c>
      <c r="I83" s="64" t="s">
        <v>524</v>
      </c>
      <c r="J83" s="66" t="str">
        <f>+$F$82</f>
        <v>Desarrollo de nuevos Sistemas de información</v>
      </c>
      <c r="K83" s="67">
        <v>48960000</v>
      </c>
      <c r="L83" s="68">
        <v>1</v>
      </c>
      <c r="M83" s="69" t="s">
        <v>46</v>
      </c>
      <c r="N83" s="69" t="s">
        <v>73</v>
      </c>
      <c r="O83" s="69" t="s">
        <v>37</v>
      </c>
      <c r="P83" s="69" t="s">
        <v>40</v>
      </c>
      <c r="Q83" s="69" t="s">
        <v>228</v>
      </c>
      <c r="R83" s="70"/>
      <c r="S83" s="69" t="s">
        <v>379</v>
      </c>
      <c r="T83" s="69" t="s">
        <v>99</v>
      </c>
      <c r="U83" s="68">
        <v>1</v>
      </c>
      <c r="V83" s="63" t="str">
        <f>+$J$82</f>
        <v>Desarrollo de nuevos Sistemas de información</v>
      </c>
      <c r="W83" s="77">
        <v>48960000</v>
      </c>
      <c r="X83" s="62" t="s">
        <v>114</v>
      </c>
      <c r="Y83" s="68">
        <v>0.25</v>
      </c>
      <c r="Z83" s="63" t="str">
        <f>+$J$82</f>
        <v>Desarrollo de nuevos Sistemas de información</v>
      </c>
      <c r="AA83" s="77">
        <f>+VLOOKUP($I$82,'[2]Plan Adquisiciones'!$Z$5:$AD$47,5,FALSE)</f>
        <v>0</v>
      </c>
      <c r="AB83" s="70"/>
      <c r="AC83" s="70"/>
      <c r="AD83" s="68">
        <f t="shared" si="25"/>
        <v>0</v>
      </c>
      <c r="AE83" s="68" t="e">
        <f t="shared" si="26"/>
        <v>#DIV/0!</v>
      </c>
      <c r="AF83" s="68">
        <f t="shared" si="27"/>
        <v>0</v>
      </c>
      <c r="AG83" s="68">
        <f t="shared" si="28"/>
        <v>0</v>
      </c>
      <c r="AH83" s="68">
        <v>0.25</v>
      </c>
      <c r="AI83" s="63" t="str">
        <f>+$J$82</f>
        <v>Desarrollo de nuevos Sistemas de información</v>
      </c>
      <c r="AJ83" s="77">
        <v>12240000</v>
      </c>
      <c r="AK83" s="70"/>
      <c r="AL83" s="70"/>
      <c r="AM83" s="68">
        <f t="shared" si="29"/>
        <v>0</v>
      </c>
      <c r="AN83" s="68">
        <f t="shared" si="30"/>
        <v>0</v>
      </c>
      <c r="AO83" s="68">
        <f t="shared" si="31"/>
        <v>0</v>
      </c>
      <c r="AP83" s="71">
        <f t="shared" si="32"/>
        <v>0</v>
      </c>
      <c r="AQ83" s="68">
        <v>0.25</v>
      </c>
      <c r="AR83" s="63" t="str">
        <f>+$J$82</f>
        <v>Desarrollo de nuevos Sistemas de información</v>
      </c>
      <c r="AS83" s="77">
        <v>12240000</v>
      </c>
      <c r="AT83" s="70"/>
      <c r="AU83" s="70"/>
      <c r="AV83" s="68">
        <f t="shared" si="33"/>
        <v>0</v>
      </c>
      <c r="AW83" s="68">
        <f t="shared" si="34"/>
        <v>0</v>
      </c>
      <c r="AX83" s="68">
        <f t="shared" si="35"/>
        <v>0</v>
      </c>
      <c r="AY83" s="68">
        <f t="shared" si="36"/>
        <v>0</v>
      </c>
      <c r="AZ83" s="68">
        <v>0.25</v>
      </c>
      <c r="BA83" s="63" t="str">
        <f>+$J$82</f>
        <v>Desarrollo de nuevos Sistemas de información</v>
      </c>
      <c r="BB83" s="77">
        <v>12240000</v>
      </c>
      <c r="BC83" s="70"/>
      <c r="BD83" s="70"/>
      <c r="BE83" s="68">
        <f t="shared" si="37"/>
        <v>0</v>
      </c>
      <c r="BF83" s="68">
        <f t="shared" si="38"/>
        <v>0</v>
      </c>
      <c r="BG83" s="68">
        <f t="shared" si="39"/>
        <v>0</v>
      </c>
      <c r="BH83" s="68">
        <f t="shared" si="40"/>
        <v>0</v>
      </c>
      <c r="BI83" s="13">
        <f t="shared" si="41"/>
        <v>0</v>
      </c>
      <c r="BJ83" s="13" t="str">
        <f t="shared" si="42"/>
        <v>No Prog ni Ejec</v>
      </c>
      <c r="BK83" s="17">
        <f t="shared" si="43"/>
        <v>0</v>
      </c>
      <c r="BL83" s="13">
        <f t="shared" si="44"/>
        <v>0</v>
      </c>
      <c r="BM83" s="15">
        <f t="shared" si="45"/>
        <v>0</v>
      </c>
      <c r="BN83" s="13">
        <f t="shared" si="46"/>
        <v>0</v>
      </c>
      <c r="BO83" s="13">
        <f t="shared" si="47"/>
        <v>0</v>
      </c>
      <c r="BP83" s="13">
        <f t="shared" si="48"/>
        <v>0</v>
      </c>
      <c r="BQ83" s="1"/>
    </row>
    <row r="84" spans="1:69" ht="57.6" x14ac:dyDescent="0.3">
      <c r="A84" s="62">
        <v>11600</v>
      </c>
      <c r="B84" s="63" t="str">
        <f>+VLOOKUP(A84,'[2]TAB. REF. PA'!$A$5:$B$15,2,FALSE)</f>
        <v>Dirección de Gestión de Tecnología de la Información y la Comunicación</v>
      </c>
      <c r="C84" s="64" t="s">
        <v>278</v>
      </c>
      <c r="D84" s="63" t="s">
        <v>147</v>
      </c>
      <c r="E84" s="64" t="s">
        <v>525</v>
      </c>
      <c r="F84" s="63" t="s">
        <v>288</v>
      </c>
      <c r="G84" s="65" t="s">
        <v>123</v>
      </c>
      <c r="H84" s="74">
        <v>1</v>
      </c>
      <c r="I84" s="64" t="s">
        <v>526</v>
      </c>
      <c r="J84" s="66" t="s">
        <v>288</v>
      </c>
      <c r="K84" s="67">
        <v>146880000</v>
      </c>
      <c r="L84" s="68">
        <v>1</v>
      </c>
      <c r="M84" s="69" t="s">
        <v>46</v>
      </c>
      <c r="N84" s="69" t="s">
        <v>73</v>
      </c>
      <c r="O84" s="69" t="s">
        <v>37</v>
      </c>
      <c r="P84" s="69" t="s">
        <v>40</v>
      </c>
      <c r="Q84" s="69" t="s">
        <v>228</v>
      </c>
      <c r="R84" s="70"/>
      <c r="S84" s="69" t="s">
        <v>379</v>
      </c>
      <c r="T84" s="69" t="s">
        <v>99</v>
      </c>
      <c r="U84" s="68">
        <v>1</v>
      </c>
      <c r="V84" s="63" t="str">
        <f>+$J$83</f>
        <v>Desarrollo de nuevos Sistemas de información</v>
      </c>
      <c r="W84" s="77">
        <v>146880000</v>
      </c>
      <c r="X84" s="62" t="s">
        <v>114</v>
      </c>
      <c r="Y84" s="68">
        <v>0.25</v>
      </c>
      <c r="Z84" s="63" t="str">
        <f>+$V$83</f>
        <v>Desarrollo de nuevos Sistemas de información</v>
      </c>
      <c r="AA84" s="77">
        <f>+VLOOKUP($I$83,'[2]Plan Adquisiciones'!$Z$5:$AD$47,5,FALSE)</f>
        <v>12240000</v>
      </c>
      <c r="AB84" s="70"/>
      <c r="AC84" s="70"/>
      <c r="AD84" s="68">
        <f t="shared" si="25"/>
        <v>0</v>
      </c>
      <c r="AE84" s="68">
        <f t="shared" si="26"/>
        <v>0</v>
      </c>
      <c r="AF84" s="68">
        <f t="shared" si="27"/>
        <v>0</v>
      </c>
      <c r="AG84" s="68">
        <f t="shared" si="28"/>
        <v>0</v>
      </c>
      <c r="AH84" s="68">
        <v>0.25</v>
      </c>
      <c r="AI84" s="63" t="str">
        <f>+$V$83</f>
        <v>Desarrollo de nuevos Sistemas de información</v>
      </c>
      <c r="AJ84" s="77">
        <v>36720000</v>
      </c>
      <c r="AK84" s="70"/>
      <c r="AL84" s="70"/>
      <c r="AM84" s="68">
        <f t="shared" si="29"/>
        <v>0</v>
      </c>
      <c r="AN84" s="68">
        <f t="shared" si="30"/>
        <v>0</v>
      </c>
      <c r="AO84" s="68">
        <f t="shared" si="31"/>
        <v>0</v>
      </c>
      <c r="AP84" s="71">
        <f t="shared" si="32"/>
        <v>0</v>
      </c>
      <c r="AQ84" s="68">
        <v>0.25</v>
      </c>
      <c r="AR84" s="63" t="str">
        <f>+$V$83</f>
        <v>Desarrollo de nuevos Sistemas de información</v>
      </c>
      <c r="AS84" s="77">
        <v>36720000</v>
      </c>
      <c r="AT84" s="70"/>
      <c r="AU84" s="70"/>
      <c r="AV84" s="68">
        <f t="shared" si="33"/>
        <v>0</v>
      </c>
      <c r="AW84" s="68">
        <f t="shared" si="34"/>
        <v>0</v>
      </c>
      <c r="AX84" s="68">
        <f t="shared" si="35"/>
        <v>0</v>
      </c>
      <c r="AY84" s="68">
        <f t="shared" si="36"/>
        <v>0</v>
      </c>
      <c r="AZ84" s="68">
        <v>0.25</v>
      </c>
      <c r="BA84" s="63" t="str">
        <f>+$V$83</f>
        <v>Desarrollo de nuevos Sistemas de información</v>
      </c>
      <c r="BB84" s="77">
        <v>36720000</v>
      </c>
      <c r="BC84" s="70"/>
      <c r="BD84" s="70"/>
      <c r="BE84" s="68">
        <f t="shared" si="37"/>
        <v>0</v>
      </c>
      <c r="BF84" s="68">
        <f t="shared" si="38"/>
        <v>0</v>
      </c>
      <c r="BG84" s="68">
        <f t="shared" si="39"/>
        <v>0</v>
      </c>
      <c r="BH84" s="68">
        <f t="shared" si="40"/>
        <v>0</v>
      </c>
      <c r="BI84" s="13">
        <f t="shared" si="41"/>
        <v>0</v>
      </c>
      <c r="BJ84" s="13">
        <f t="shared" si="42"/>
        <v>0</v>
      </c>
      <c r="BK84" s="17">
        <f t="shared" si="43"/>
        <v>0</v>
      </c>
      <c r="BL84" s="13">
        <f t="shared" si="44"/>
        <v>0</v>
      </c>
      <c r="BM84" s="15">
        <f t="shared" si="45"/>
        <v>0</v>
      </c>
      <c r="BN84" s="13">
        <f t="shared" si="46"/>
        <v>0</v>
      </c>
      <c r="BO84" s="13">
        <f t="shared" si="47"/>
        <v>0</v>
      </c>
      <c r="BP84" s="13">
        <f t="shared" si="48"/>
        <v>0</v>
      </c>
      <c r="BQ84" s="1"/>
    </row>
    <row r="85" spans="1:69" ht="57.6" x14ac:dyDescent="0.3">
      <c r="A85" s="62">
        <v>11600</v>
      </c>
      <c r="B85" s="63" t="str">
        <f>+VLOOKUP(A85,'[2]TAB. REF. PA'!$A$5:$B$15,2,FALSE)</f>
        <v>Dirección de Gestión de Tecnología de la Información y la Comunicación</v>
      </c>
      <c r="C85" s="64" t="s">
        <v>278</v>
      </c>
      <c r="D85" s="63" t="s">
        <v>147</v>
      </c>
      <c r="E85" s="64" t="s">
        <v>527</v>
      </c>
      <c r="F85" s="63" t="s">
        <v>289</v>
      </c>
      <c r="G85" s="65" t="s">
        <v>123</v>
      </c>
      <c r="H85" s="74">
        <v>1</v>
      </c>
      <c r="I85" s="64" t="s">
        <v>528</v>
      </c>
      <c r="J85" s="66" t="s">
        <v>289</v>
      </c>
      <c r="K85" s="67">
        <v>576178068</v>
      </c>
      <c r="L85" s="68">
        <v>1</v>
      </c>
      <c r="M85" s="69" t="s">
        <v>46</v>
      </c>
      <c r="N85" s="69" t="s">
        <v>73</v>
      </c>
      <c r="O85" s="69" t="s">
        <v>37</v>
      </c>
      <c r="P85" s="69" t="s">
        <v>40</v>
      </c>
      <c r="Q85" s="69" t="s">
        <v>228</v>
      </c>
      <c r="R85" s="70"/>
      <c r="S85" s="69" t="s">
        <v>379</v>
      </c>
      <c r="T85" s="69" t="s">
        <v>99</v>
      </c>
      <c r="U85" s="68">
        <v>1</v>
      </c>
      <c r="V85" s="63" t="str">
        <f>+$J$84</f>
        <v>Brindar Soporte al procesos BDUA</v>
      </c>
      <c r="W85" s="77">
        <v>576178068</v>
      </c>
      <c r="X85" s="62" t="s">
        <v>114</v>
      </c>
      <c r="Y85" s="68">
        <v>0.25</v>
      </c>
      <c r="Z85" s="63" t="str">
        <f>+$J$84</f>
        <v>Brindar Soporte al procesos BDUA</v>
      </c>
      <c r="AA85" s="77">
        <f>+W85*Y85</f>
        <v>144044517</v>
      </c>
      <c r="AB85" s="70"/>
      <c r="AC85" s="70"/>
      <c r="AD85" s="68">
        <f t="shared" si="25"/>
        <v>0</v>
      </c>
      <c r="AE85" s="68">
        <f t="shared" si="26"/>
        <v>0</v>
      </c>
      <c r="AF85" s="68">
        <f t="shared" si="27"/>
        <v>0</v>
      </c>
      <c r="AG85" s="68">
        <f t="shared" si="28"/>
        <v>0</v>
      </c>
      <c r="AH85" s="68">
        <v>0.25</v>
      </c>
      <c r="AI85" s="63" t="str">
        <f>+$J$84</f>
        <v>Brindar Soporte al procesos BDUA</v>
      </c>
      <c r="AJ85" s="77">
        <v>144044517</v>
      </c>
      <c r="AK85" s="70"/>
      <c r="AL85" s="70"/>
      <c r="AM85" s="68">
        <f t="shared" si="29"/>
        <v>0</v>
      </c>
      <c r="AN85" s="68">
        <f t="shared" si="30"/>
        <v>0</v>
      </c>
      <c r="AO85" s="68">
        <f t="shared" si="31"/>
        <v>0</v>
      </c>
      <c r="AP85" s="71">
        <f t="shared" si="32"/>
        <v>0</v>
      </c>
      <c r="AQ85" s="68">
        <v>0.25</v>
      </c>
      <c r="AR85" s="63" t="str">
        <f>+$J$84</f>
        <v>Brindar Soporte al procesos BDUA</v>
      </c>
      <c r="AS85" s="77">
        <v>144044517</v>
      </c>
      <c r="AT85" s="70"/>
      <c r="AU85" s="70"/>
      <c r="AV85" s="68">
        <f t="shared" si="33"/>
        <v>0</v>
      </c>
      <c r="AW85" s="68">
        <f t="shared" si="34"/>
        <v>0</v>
      </c>
      <c r="AX85" s="68">
        <f t="shared" si="35"/>
        <v>0</v>
      </c>
      <c r="AY85" s="68">
        <f t="shared" si="36"/>
        <v>0</v>
      </c>
      <c r="AZ85" s="68">
        <v>0.25</v>
      </c>
      <c r="BA85" s="63" t="str">
        <f>+$J$84</f>
        <v>Brindar Soporte al procesos BDUA</v>
      </c>
      <c r="BB85" s="77">
        <v>144044517</v>
      </c>
      <c r="BC85" s="70"/>
      <c r="BD85" s="70"/>
      <c r="BE85" s="68">
        <f t="shared" si="37"/>
        <v>0</v>
      </c>
      <c r="BF85" s="68">
        <f t="shared" si="38"/>
        <v>0</v>
      </c>
      <c r="BG85" s="68">
        <f t="shared" si="39"/>
        <v>0</v>
      </c>
      <c r="BH85" s="68">
        <f t="shared" si="40"/>
        <v>0</v>
      </c>
      <c r="BI85" s="13">
        <f t="shared" si="41"/>
        <v>0</v>
      </c>
      <c r="BJ85" s="13">
        <f t="shared" si="42"/>
        <v>0</v>
      </c>
      <c r="BK85" s="17">
        <f t="shared" si="43"/>
        <v>0</v>
      </c>
      <c r="BL85" s="13">
        <f t="shared" si="44"/>
        <v>0</v>
      </c>
      <c r="BM85" s="15">
        <f t="shared" si="45"/>
        <v>0</v>
      </c>
      <c r="BN85" s="13">
        <f t="shared" si="46"/>
        <v>0</v>
      </c>
      <c r="BO85" s="13">
        <f t="shared" si="47"/>
        <v>0</v>
      </c>
      <c r="BP85" s="13">
        <f t="shared" si="48"/>
        <v>0</v>
      </c>
      <c r="BQ85" s="1"/>
    </row>
    <row r="86" spans="1:69" ht="57.6" x14ac:dyDescent="0.3">
      <c r="A86" s="62">
        <v>11600</v>
      </c>
      <c r="B86" s="63" t="str">
        <f>+VLOOKUP(A86,'[2]TAB. REF. PA'!$A$5:$B$15,2,FALSE)</f>
        <v>Dirección de Gestión de Tecnología de la Información y la Comunicación</v>
      </c>
      <c r="C86" s="64" t="s">
        <v>278</v>
      </c>
      <c r="D86" s="63" t="s">
        <v>147</v>
      </c>
      <c r="E86" s="64" t="s">
        <v>639</v>
      </c>
      <c r="F86" s="63" t="s">
        <v>640</v>
      </c>
      <c r="G86" s="65" t="s">
        <v>123</v>
      </c>
      <c r="H86" s="74">
        <v>1</v>
      </c>
      <c r="I86" s="64" t="s">
        <v>641</v>
      </c>
      <c r="J86" s="66" t="s">
        <v>642</v>
      </c>
      <c r="K86" s="67">
        <v>737488220</v>
      </c>
      <c r="L86" s="68">
        <v>1</v>
      </c>
      <c r="M86" s="69" t="s">
        <v>46</v>
      </c>
      <c r="N86" s="69" t="s">
        <v>73</v>
      </c>
      <c r="O86" s="69" t="s">
        <v>37</v>
      </c>
      <c r="P86" s="69" t="s">
        <v>40</v>
      </c>
      <c r="Q86" s="69" t="s">
        <v>228</v>
      </c>
      <c r="R86" s="70"/>
      <c r="S86" s="69" t="s">
        <v>634</v>
      </c>
      <c r="T86" s="69" t="s">
        <v>99</v>
      </c>
      <c r="U86" s="68">
        <v>1</v>
      </c>
      <c r="V86" s="63" t="str">
        <f>+$J$85</f>
        <v>Brindar Soporte a los sistemas de información que respaldan los procesos misionales de ADRES</v>
      </c>
      <c r="W86" s="77">
        <v>737488220</v>
      </c>
      <c r="X86" s="62" t="s">
        <v>114</v>
      </c>
      <c r="Y86" s="68">
        <v>0.25</v>
      </c>
      <c r="Z86" s="63" t="str">
        <f>+$J$84</f>
        <v>Brindar Soporte al procesos BDUA</v>
      </c>
      <c r="AA86" s="77">
        <f>W86*Y86</f>
        <v>184372055</v>
      </c>
      <c r="AB86" s="70"/>
      <c r="AC86" s="70"/>
      <c r="AD86" s="68">
        <f t="shared" si="25"/>
        <v>0</v>
      </c>
      <c r="AE86" s="68">
        <f t="shared" si="26"/>
        <v>0</v>
      </c>
      <c r="AF86" s="68">
        <f t="shared" si="27"/>
        <v>0</v>
      </c>
      <c r="AG86" s="68">
        <f t="shared" si="28"/>
        <v>0</v>
      </c>
      <c r="AH86" s="68">
        <v>0.25</v>
      </c>
      <c r="AI86" s="63" t="str">
        <f>+$J$84</f>
        <v>Brindar Soporte al procesos BDUA</v>
      </c>
      <c r="AJ86" s="77">
        <v>184372055</v>
      </c>
      <c r="AK86" s="70"/>
      <c r="AL86" s="70"/>
      <c r="AM86" s="68">
        <f t="shared" si="29"/>
        <v>0</v>
      </c>
      <c r="AN86" s="68">
        <f t="shared" si="30"/>
        <v>0</v>
      </c>
      <c r="AO86" s="68">
        <f t="shared" si="31"/>
        <v>0</v>
      </c>
      <c r="AP86" s="71">
        <f t="shared" si="32"/>
        <v>0</v>
      </c>
      <c r="AQ86" s="68">
        <v>0.25</v>
      </c>
      <c r="AR86" s="63" t="str">
        <f>+$J$84</f>
        <v>Brindar Soporte al procesos BDUA</v>
      </c>
      <c r="AS86" s="77">
        <v>184372055</v>
      </c>
      <c r="AT86" s="70"/>
      <c r="AU86" s="70"/>
      <c r="AV86" s="68">
        <f t="shared" si="33"/>
        <v>0</v>
      </c>
      <c r="AW86" s="68">
        <f t="shared" si="34"/>
        <v>0</v>
      </c>
      <c r="AX86" s="68">
        <f t="shared" si="35"/>
        <v>0</v>
      </c>
      <c r="AY86" s="68">
        <f t="shared" si="36"/>
        <v>0</v>
      </c>
      <c r="AZ86" s="68">
        <v>0.25</v>
      </c>
      <c r="BA86" s="63" t="str">
        <f>+$J$84</f>
        <v>Brindar Soporte al procesos BDUA</v>
      </c>
      <c r="BB86" s="77">
        <v>184372055</v>
      </c>
      <c r="BC86" s="70"/>
      <c r="BD86" s="70"/>
      <c r="BE86" s="68">
        <f t="shared" si="37"/>
        <v>0</v>
      </c>
      <c r="BF86" s="68">
        <f t="shared" si="38"/>
        <v>0</v>
      </c>
      <c r="BG86" s="68">
        <f t="shared" si="39"/>
        <v>0</v>
      </c>
      <c r="BH86" s="68">
        <f t="shared" si="40"/>
        <v>0</v>
      </c>
      <c r="BI86" s="13"/>
      <c r="BJ86" s="13"/>
      <c r="BK86" s="17"/>
      <c r="BL86" s="13"/>
      <c r="BM86" s="15"/>
      <c r="BN86" s="13"/>
      <c r="BO86" s="13"/>
      <c r="BP86" s="13"/>
      <c r="BQ86" s="1"/>
    </row>
    <row r="87" spans="1:69" s="45" customFormat="1" ht="100.8" x14ac:dyDescent="0.3">
      <c r="A87" s="34">
        <v>11700</v>
      </c>
      <c r="B87" s="35" t="str">
        <f>+VLOOKUP(A87,'[1]TAB. REF. PA'!$A$4:$B$14,2,FALSE)</f>
        <v>Dirección Administrativa y Financiera</v>
      </c>
      <c r="C87" s="36" t="s">
        <v>328</v>
      </c>
      <c r="D87" s="35" t="s">
        <v>256</v>
      </c>
      <c r="E87" s="36" t="s">
        <v>329</v>
      </c>
      <c r="F87" s="35" t="s">
        <v>159</v>
      </c>
      <c r="G87" s="37" t="s">
        <v>123</v>
      </c>
      <c r="H87" s="46">
        <v>1</v>
      </c>
      <c r="I87" s="36" t="s">
        <v>331</v>
      </c>
      <c r="J87" s="38" t="s">
        <v>156</v>
      </c>
      <c r="K87" s="39">
        <v>0</v>
      </c>
      <c r="L87" s="40">
        <v>1</v>
      </c>
      <c r="M87" s="41" t="s">
        <v>51</v>
      </c>
      <c r="N87" s="41" t="s">
        <v>68</v>
      </c>
      <c r="O87" s="41" t="s">
        <v>21</v>
      </c>
      <c r="P87" s="41" t="s">
        <v>36</v>
      </c>
      <c r="Q87" s="41" t="s">
        <v>75</v>
      </c>
      <c r="R87" s="42"/>
      <c r="S87" s="41" t="s">
        <v>672</v>
      </c>
      <c r="T87" s="41" t="s">
        <v>98</v>
      </c>
      <c r="U87" s="40">
        <v>1</v>
      </c>
      <c r="V87" s="35" t="str">
        <f>+$J$87</f>
        <v>Formular los proceso y procedimientos en el marco del MIPG</v>
      </c>
      <c r="W87" s="39">
        <v>0</v>
      </c>
      <c r="X87" s="34" t="s">
        <v>117</v>
      </c>
      <c r="Y87" s="40">
        <v>0.25</v>
      </c>
      <c r="Z87" s="35" t="str">
        <f>+$J$87</f>
        <v>Formular los proceso y procedimientos en el marco del MIPG</v>
      </c>
      <c r="AA87" s="39">
        <v>0</v>
      </c>
      <c r="AB87" s="42"/>
      <c r="AC87" s="42"/>
      <c r="AD87" s="40">
        <f t="shared" si="25"/>
        <v>0</v>
      </c>
      <c r="AE87" s="40" t="e">
        <f t="shared" si="26"/>
        <v>#DIV/0!</v>
      </c>
      <c r="AF87" s="40">
        <f t="shared" si="27"/>
        <v>0</v>
      </c>
      <c r="AG87" s="40" t="e">
        <f t="shared" si="28"/>
        <v>#DIV/0!</v>
      </c>
      <c r="AH87" s="40">
        <v>0.25</v>
      </c>
      <c r="AI87" s="35" t="str">
        <f>+$J$87</f>
        <v>Formular los proceso y procedimientos en el marco del MIPG</v>
      </c>
      <c r="AJ87" s="39">
        <v>0</v>
      </c>
      <c r="AK87" s="42"/>
      <c r="AL87" s="42"/>
      <c r="AM87" s="40">
        <f t="shared" si="29"/>
        <v>0</v>
      </c>
      <c r="AN87" s="40" t="e">
        <f t="shared" si="30"/>
        <v>#DIV/0!</v>
      </c>
      <c r="AO87" s="40">
        <f t="shared" si="31"/>
        <v>0</v>
      </c>
      <c r="AP87" s="43" t="e">
        <f t="shared" si="32"/>
        <v>#DIV/0!</v>
      </c>
      <c r="AQ87" s="40">
        <v>0.25</v>
      </c>
      <c r="AR87" s="35" t="str">
        <f>+$J$87</f>
        <v>Formular los proceso y procedimientos en el marco del MIPG</v>
      </c>
      <c r="AS87" s="39">
        <v>0</v>
      </c>
      <c r="AT87" s="42"/>
      <c r="AU87" s="42"/>
      <c r="AV87" s="40">
        <f t="shared" si="33"/>
        <v>0</v>
      </c>
      <c r="AW87" s="40" t="e">
        <f t="shared" si="34"/>
        <v>#DIV/0!</v>
      </c>
      <c r="AX87" s="40">
        <f t="shared" si="35"/>
        <v>0</v>
      </c>
      <c r="AY87" s="40" t="e">
        <f t="shared" si="36"/>
        <v>#DIV/0!</v>
      </c>
      <c r="AZ87" s="40">
        <v>0.25</v>
      </c>
      <c r="BA87" s="35" t="str">
        <f>+$J$87</f>
        <v>Formular los proceso y procedimientos en el marco del MIPG</v>
      </c>
      <c r="BB87" s="39">
        <v>0</v>
      </c>
      <c r="BC87" s="42"/>
      <c r="BD87" s="42"/>
      <c r="BE87" s="40">
        <f t="shared" si="37"/>
        <v>0</v>
      </c>
      <c r="BF87" s="40" t="e">
        <f t="shared" si="38"/>
        <v>#DIV/0!</v>
      </c>
      <c r="BG87" s="40">
        <f t="shared" si="39"/>
        <v>0</v>
      </c>
      <c r="BH87" s="40" t="e">
        <f t="shared" si="40"/>
        <v>#DIV/0!</v>
      </c>
      <c r="BI87" s="44">
        <f t="shared" si="41"/>
        <v>0</v>
      </c>
      <c r="BJ87" s="44" t="str">
        <f t="shared" si="42"/>
        <v>No Prog ni Ejec</v>
      </c>
      <c r="BK87" s="44">
        <f t="shared" si="43"/>
        <v>0</v>
      </c>
      <c r="BL87" s="44" t="str">
        <f t="shared" si="44"/>
        <v>No Prog ni Ejec</v>
      </c>
      <c r="BM87" s="44">
        <f t="shared" si="45"/>
        <v>0</v>
      </c>
      <c r="BN87" s="44" t="str">
        <f t="shared" si="46"/>
        <v>No Prog ni Ejec</v>
      </c>
      <c r="BO87" s="44">
        <f t="shared" si="47"/>
        <v>0</v>
      </c>
      <c r="BP87" s="44" t="str">
        <f t="shared" si="48"/>
        <v>No Prog ni Ejec</v>
      </c>
      <c r="BQ87" s="42"/>
    </row>
    <row r="88" spans="1:69" s="45" customFormat="1" ht="100.8" x14ac:dyDescent="0.3">
      <c r="A88" s="34">
        <v>11700</v>
      </c>
      <c r="B88" s="35" t="str">
        <f>+VLOOKUP(A88,'[1]TAB. REF. PA'!$A$4:$B$14,2,FALSE)</f>
        <v>Dirección Administrativa y Financiera</v>
      </c>
      <c r="C88" s="36" t="s">
        <v>328</v>
      </c>
      <c r="D88" s="35" t="s">
        <v>256</v>
      </c>
      <c r="E88" s="36" t="s">
        <v>330</v>
      </c>
      <c r="F88" s="35" t="s">
        <v>127</v>
      </c>
      <c r="G88" s="37" t="s">
        <v>123</v>
      </c>
      <c r="H88" s="47">
        <v>1</v>
      </c>
      <c r="I88" s="36" t="s">
        <v>332</v>
      </c>
      <c r="J88" s="38" t="s">
        <v>128</v>
      </c>
      <c r="K88" s="39">
        <v>0</v>
      </c>
      <c r="L88" s="40">
        <v>1</v>
      </c>
      <c r="M88" s="41" t="s">
        <v>51</v>
      </c>
      <c r="N88" s="41" t="s">
        <v>68</v>
      </c>
      <c r="O88" s="41" t="s">
        <v>21</v>
      </c>
      <c r="P88" s="41" t="s">
        <v>36</v>
      </c>
      <c r="Q88" s="41" t="s">
        <v>75</v>
      </c>
      <c r="R88" s="42"/>
      <c r="S88" s="41" t="s">
        <v>570</v>
      </c>
      <c r="T88" s="41" t="s">
        <v>98</v>
      </c>
      <c r="U88" s="47">
        <v>1</v>
      </c>
      <c r="V88" s="35" t="str">
        <f>+$J$88</f>
        <v>Remitir informes trimestrales de los indicadores formulados y las acciones de mejoras</v>
      </c>
      <c r="W88" s="39">
        <v>0</v>
      </c>
      <c r="X88" s="34" t="s">
        <v>117</v>
      </c>
      <c r="Y88" s="39">
        <v>0</v>
      </c>
      <c r="Z88" s="35" t="str">
        <f>+$J$88</f>
        <v>Remitir informes trimestrales de los indicadores formulados y las acciones de mejoras</v>
      </c>
      <c r="AA88" s="39">
        <v>0</v>
      </c>
      <c r="AB88" s="42"/>
      <c r="AC88" s="42"/>
      <c r="AD88" s="40" t="e">
        <f t="shared" si="25"/>
        <v>#DIV/0!</v>
      </c>
      <c r="AE88" s="40" t="e">
        <f t="shared" si="26"/>
        <v>#DIV/0!</v>
      </c>
      <c r="AF88" s="40">
        <f t="shared" si="27"/>
        <v>0</v>
      </c>
      <c r="AG88" s="40" t="e">
        <f t="shared" si="28"/>
        <v>#DIV/0!</v>
      </c>
      <c r="AH88" s="39">
        <v>0</v>
      </c>
      <c r="AI88" s="35" t="str">
        <f>+$J$88</f>
        <v>Remitir informes trimestrales de los indicadores formulados y las acciones de mejoras</v>
      </c>
      <c r="AJ88" s="39">
        <v>0</v>
      </c>
      <c r="AK88" s="42"/>
      <c r="AL88" s="42"/>
      <c r="AM88" s="40" t="e">
        <f t="shared" si="29"/>
        <v>#DIV/0!</v>
      </c>
      <c r="AN88" s="40" t="e">
        <f t="shared" si="30"/>
        <v>#DIV/0!</v>
      </c>
      <c r="AO88" s="40">
        <f t="shared" si="31"/>
        <v>0</v>
      </c>
      <c r="AP88" s="43" t="e">
        <f t="shared" si="32"/>
        <v>#DIV/0!</v>
      </c>
      <c r="AQ88" s="39">
        <v>0</v>
      </c>
      <c r="AR88" s="35" t="str">
        <f>+$J$88</f>
        <v>Remitir informes trimestrales de los indicadores formulados y las acciones de mejoras</v>
      </c>
      <c r="AS88" s="39">
        <v>0</v>
      </c>
      <c r="AT88" s="42"/>
      <c r="AU88" s="42"/>
      <c r="AV88" s="40" t="e">
        <f t="shared" si="33"/>
        <v>#DIV/0!</v>
      </c>
      <c r="AW88" s="40" t="e">
        <f t="shared" si="34"/>
        <v>#DIV/0!</v>
      </c>
      <c r="AX88" s="40">
        <f t="shared" si="35"/>
        <v>0</v>
      </c>
      <c r="AY88" s="40" t="e">
        <f t="shared" si="36"/>
        <v>#DIV/0!</v>
      </c>
      <c r="AZ88" s="47">
        <v>1</v>
      </c>
      <c r="BA88" s="35" t="str">
        <f>+$J$88</f>
        <v>Remitir informes trimestrales de los indicadores formulados y las acciones de mejoras</v>
      </c>
      <c r="BB88" s="39">
        <v>0</v>
      </c>
      <c r="BC88" s="42"/>
      <c r="BD88" s="42"/>
      <c r="BE88" s="40">
        <f t="shared" si="37"/>
        <v>0</v>
      </c>
      <c r="BF88" s="40" t="e">
        <f t="shared" si="38"/>
        <v>#DIV/0!</v>
      </c>
      <c r="BG88" s="40">
        <f t="shared" si="39"/>
        <v>0</v>
      </c>
      <c r="BH88" s="40" t="e">
        <f t="shared" si="40"/>
        <v>#DIV/0!</v>
      </c>
      <c r="BI88" s="44" t="str">
        <f t="shared" si="41"/>
        <v>No Prog ni Ejec</v>
      </c>
      <c r="BJ88" s="44" t="str">
        <f t="shared" si="42"/>
        <v>No Prog ni Ejec</v>
      </c>
      <c r="BK88" s="44" t="str">
        <f t="shared" si="43"/>
        <v>No Prog ni Ejec</v>
      </c>
      <c r="BL88" s="44" t="str">
        <f t="shared" si="44"/>
        <v>No Prog ni Ejec</v>
      </c>
      <c r="BM88" s="44" t="str">
        <f t="shared" si="45"/>
        <v>No Prog ni Ejec</v>
      </c>
      <c r="BN88" s="44" t="str">
        <f t="shared" si="46"/>
        <v>No Prog ni Ejec</v>
      </c>
      <c r="BO88" s="44">
        <f t="shared" si="47"/>
        <v>0</v>
      </c>
      <c r="BP88" s="44" t="str">
        <f t="shared" si="48"/>
        <v>No Prog ni Ejec</v>
      </c>
      <c r="BQ88" s="42"/>
    </row>
    <row r="89" spans="1:69" s="45" customFormat="1" ht="86.4" x14ac:dyDescent="0.3">
      <c r="A89" s="34">
        <v>11700</v>
      </c>
      <c r="B89" s="35" t="str">
        <f>+VLOOKUP(A89,'[1]TAB. REF. PA'!$A$4:$B$14,2,FALSE)</f>
        <v>Dirección Administrativa y Financiera</v>
      </c>
      <c r="C89" s="36" t="s">
        <v>328</v>
      </c>
      <c r="D89" s="35" t="s">
        <v>256</v>
      </c>
      <c r="E89" s="36" t="s">
        <v>376</v>
      </c>
      <c r="F89" s="35" t="s">
        <v>380</v>
      </c>
      <c r="G89" s="37" t="s">
        <v>123</v>
      </c>
      <c r="H89" s="46">
        <v>1</v>
      </c>
      <c r="I89" s="36" t="s">
        <v>377</v>
      </c>
      <c r="J89" s="35" t="s">
        <v>378</v>
      </c>
      <c r="K89" s="39">
        <v>27749428000</v>
      </c>
      <c r="L89" s="47">
        <v>0.27585130137348052</v>
      </c>
      <c r="M89" s="41" t="s">
        <v>46</v>
      </c>
      <c r="N89" s="41" t="s">
        <v>68</v>
      </c>
      <c r="O89" s="41" t="s">
        <v>37</v>
      </c>
      <c r="P89" s="41" t="s">
        <v>38</v>
      </c>
      <c r="Q89" s="41" t="s">
        <v>219</v>
      </c>
      <c r="R89" s="42"/>
      <c r="S89" s="41" t="s">
        <v>182</v>
      </c>
      <c r="T89" s="41" t="s">
        <v>99</v>
      </c>
      <c r="U89" s="40">
        <v>1</v>
      </c>
      <c r="V89" s="35" t="str">
        <f>+$J$89</f>
        <v>Efectuar los tramites asociados al pago de nomina de los funcionarios de la ADRES</v>
      </c>
      <c r="W89" s="61">
        <f t="shared" ref="W89" si="49">+K89</f>
        <v>27749428000</v>
      </c>
      <c r="X89" s="34" t="s">
        <v>114</v>
      </c>
      <c r="Y89" s="40">
        <v>0.25</v>
      </c>
      <c r="Z89" s="35" t="str">
        <f>+$J$89</f>
        <v>Efectuar los tramites asociados al pago de nomina de los funcionarios de la ADRES</v>
      </c>
      <c r="AA89" s="39">
        <v>6937357000</v>
      </c>
      <c r="AB89" s="42"/>
      <c r="AC89" s="42"/>
      <c r="AD89" s="40">
        <f>+(AB89/Y89)</f>
        <v>0</v>
      </c>
      <c r="AE89" s="40">
        <f>+(AC89/AA89)</f>
        <v>0</v>
      </c>
      <c r="AF89" s="40">
        <f>+(AB89/U89)</f>
        <v>0</v>
      </c>
      <c r="AG89" s="40">
        <f>+(AC89/W89)</f>
        <v>0</v>
      </c>
      <c r="AH89" s="40">
        <v>0.25</v>
      </c>
      <c r="AI89" s="35" t="str">
        <f>+$J$89</f>
        <v>Efectuar los tramites asociados al pago de nomina de los funcionarios de la ADRES</v>
      </c>
      <c r="AJ89" s="39">
        <v>6937357000</v>
      </c>
      <c r="AK89" s="42"/>
      <c r="AL89" s="42"/>
      <c r="AM89" s="40">
        <f>+(AK89/AH89)</f>
        <v>0</v>
      </c>
      <c r="AN89" s="40">
        <f>+(AL89/AJ89)</f>
        <v>0</v>
      </c>
      <c r="AO89" s="40">
        <f>+(AK89+AB89)/U89</f>
        <v>0</v>
      </c>
      <c r="AP89" s="43">
        <f>+(AL89+AC89)/W89</f>
        <v>0</v>
      </c>
      <c r="AQ89" s="40">
        <v>0.25</v>
      </c>
      <c r="AR89" s="35" t="str">
        <f>+$J$89</f>
        <v>Efectuar los tramites asociados al pago de nomina de los funcionarios de la ADRES</v>
      </c>
      <c r="AS89" s="39">
        <v>6937357000</v>
      </c>
      <c r="AT89" s="42"/>
      <c r="AU89" s="42"/>
      <c r="AV89" s="40">
        <f>+(AT89/AQ89)</f>
        <v>0</v>
      </c>
      <c r="AW89" s="40">
        <f>+(AU89/AS89)</f>
        <v>0</v>
      </c>
      <c r="AX89" s="40">
        <f>+(AK89+AB89+AT89)/U89</f>
        <v>0</v>
      </c>
      <c r="AY89" s="40">
        <f>+(AL89+AC89+AU89)/W89</f>
        <v>0</v>
      </c>
      <c r="AZ89" s="40">
        <v>0.25</v>
      </c>
      <c r="BA89" s="35" t="str">
        <f>+$J$89</f>
        <v>Efectuar los tramites asociados al pago de nomina de los funcionarios de la ADRES</v>
      </c>
      <c r="BB89" s="39">
        <v>6937357000</v>
      </c>
      <c r="BC89" s="42"/>
      <c r="BD89" s="42"/>
      <c r="BE89" s="40">
        <f>+(BC89/AZ89)</f>
        <v>0</v>
      </c>
      <c r="BF89" s="40">
        <f>+(BD89/BB89)</f>
        <v>0</v>
      </c>
      <c r="BG89" s="40">
        <f>+(AK89+AB89+AT89+BC89)/U89</f>
        <v>0</v>
      </c>
      <c r="BH89" s="40">
        <f>+(AL89+AC89+AU89+BD89)/W89</f>
        <v>0</v>
      </c>
      <c r="BI89" s="44">
        <f>IF(AND(Y89=0,AB89=0),"No Prog ni Ejec",IF(Y89=0,CONCATENATE("No Prog, Ejec=  ",AB89),AB89/Y89))</f>
        <v>0</v>
      </c>
      <c r="BJ89" s="44">
        <f>IF(AND(AA89=0,AC89=0),"No Prog ni Ejec",IF(AA89=0,CONCATENATE("No Prog, Ejec=  ",AC89),AC89/AA89))</f>
        <v>0</v>
      </c>
      <c r="BK89" s="44">
        <f>IF(AND(AH89=0,AK89=0),"No Prog ni Ejec",IF(AH89=0,CONCATENATE("No Prog, Ejec=  ",AK89),AK89/AH89))</f>
        <v>0</v>
      </c>
      <c r="BL89" s="44">
        <f>IF(AND(AJ89=0,AL89=0),"No Prog ni Ejec",IF(AJ89=0,CONCATENATE("No Prog, Ejec=  ",AL89),AL89/AJ89))</f>
        <v>0</v>
      </c>
      <c r="BM89" s="44">
        <f>IF(AND(AQ89=0,AT89=0),"No Prog ni Ejec",IF(AQ89=0,CONCATENATE("No Prog, Ejec=  ",AT89),AT89/AQ89))</f>
        <v>0</v>
      </c>
      <c r="BN89" s="44">
        <f>IF(AND(AS89=0,AU89=0),"No Prog ni Ejec",IF(AS89=0,CONCATENATE("No Prog, Ejec=  ",AU89),AU89/AS89))</f>
        <v>0</v>
      </c>
      <c r="BO89" s="44">
        <f>IF(AND(AZ89=0,BC89=0),"No Prog ni Ejec",IF(AZ89=0,CONCATENATE("No Prog, Ejec=  ",BC89),BC89/AZ89))</f>
        <v>0</v>
      </c>
      <c r="BP89" s="44">
        <f>IF(AND(BB89=0,BD89=0),"No Prog ni Ejec",IF(BB89=0,CONCATENATE("No Prog, Ejec=  ",BD89),BD89/BB89))</f>
        <v>0</v>
      </c>
      <c r="BQ89" s="42"/>
    </row>
    <row r="90" spans="1:69" s="45" customFormat="1" ht="86.4" x14ac:dyDescent="0.3">
      <c r="A90" s="34">
        <v>11700</v>
      </c>
      <c r="B90" s="35" t="str">
        <f>+VLOOKUP(A90,'[1]TAB. REF. PA'!$A$4:$B$14,2,FALSE)</f>
        <v>Dirección Administrativa y Financiera</v>
      </c>
      <c r="C90" s="36" t="s">
        <v>328</v>
      </c>
      <c r="D90" s="35" t="s">
        <v>256</v>
      </c>
      <c r="E90" s="36" t="s">
        <v>383</v>
      </c>
      <c r="F90" s="35" t="s">
        <v>382</v>
      </c>
      <c r="G90" s="37" t="s">
        <v>384</v>
      </c>
      <c r="H90" s="34">
        <v>12</v>
      </c>
      <c r="I90" s="36" t="s">
        <v>388</v>
      </c>
      <c r="J90" s="35" t="s">
        <v>381</v>
      </c>
      <c r="K90" s="39">
        <v>0</v>
      </c>
      <c r="L90" s="47" t="e">
        <f>+(K90)/SUM(K$90:$K90)</f>
        <v>#DIV/0!</v>
      </c>
      <c r="M90" s="41" t="s">
        <v>46</v>
      </c>
      <c r="N90" s="41" t="s">
        <v>68</v>
      </c>
      <c r="O90" s="41" t="s">
        <v>37</v>
      </c>
      <c r="P90" s="41" t="s">
        <v>38</v>
      </c>
      <c r="Q90" s="41" t="s">
        <v>219</v>
      </c>
      <c r="R90" s="42"/>
      <c r="S90" s="41" t="s">
        <v>626</v>
      </c>
      <c r="T90" s="41" t="s">
        <v>99</v>
      </c>
      <c r="U90" s="34">
        <v>12</v>
      </c>
      <c r="V90" s="35" t="str">
        <f>+$J$90</f>
        <v>Seguimiento a la ejecución presupuestal, PAC y Reservas</v>
      </c>
      <c r="W90" s="61">
        <v>0</v>
      </c>
      <c r="X90" s="34" t="s">
        <v>117</v>
      </c>
      <c r="Y90" s="34">
        <v>3</v>
      </c>
      <c r="Z90" s="35" t="str">
        <f>+$J$90</f>
        <v>Seguimiento a la ejecución presupuestal, PAC y Reservas</v>
      </c>
      <c r="AA90" s="39">
        <v>0</v>
      </c>
      <c r="AB90" s="42"/>
      <c r="AC90" s="42"/>
      <c r="AD90" s="40">
        <f t="shared" ref="AD90:AD104" si="50">+(AB90/Y90)</f>
        <v>0</v>
      </c>
      <c r="AE90" s="40" t="e">
        <f t="shared" ref="AE90:AE104" si="51">+(AC90/AA90)</f>
        <v>#DIV/0!</v>
      </c>
      <c r="AF90" s="40">
        <f t="shared" ref="AF90:AF104" si="52">+(AB90/U90)</f>
        <v>0</v>
      </c>
      <c r="AG90" s="40" t="e">
        <f t="shared" ref="AG90:AG104" si="53">+(AC90/W90)</f>
        <v>#DIV/0!</v>
      </c>
      <c r="AH90" s="39">
        <v>3</v>
      </c>
      <c r="AI90" s="35" t="str">
        <f>+$J$90</f>
        <v>Seguimiento a la ejecución presupuestal, PAC y Reservas</v>
      </c>
      <c r="AJ90" s="39">
        <v>0</v>
      </c>
      <c r="AK90" s="42"/>
      <c r="AL90" s="42"/>
      <c r="AM90" s="40">
        <f t="shared" ref="AM90:AM104" si="54">+(AK90/AH90)</f>
        <v>0</v>
      </c>
      <c r="AN90" s="40" t="e">
        <f t="shared" ref="AN90:AN104" si="55">+(AL90/AJ90)</f>
        <v>#DIV/0!</v>
      </c>
      <c r="AO90" s="40">
        <f t="shared" ref="AO90:AO104" si="56">+(AK90+AB90)/U90</f>
        <v>0</v>
      </c>
      <c r="AP90" s="43" t="e">
        <f t="shared" ref="AP90:AP104" si="57">+(AL90+AC90)/W90</f>
        <v>#DIV/0!</v>
      </c>
      <c r="AQ90" s="39">
        <v>3</v>
      </c>
      <c r="AR90" s="35" t="str">
        <f>+$J$90</f>
        <v>Seguimiento a la ejecución presupuestal, PAC y Reservas</v>
      </c>
      <c r="AS90" s="39">
        <v>0</v>
      </c>
      <c r="AT90" s="42"/>
      <c r="AU90" s="42"/>
      <c r="AV90" s="40">
        <f t="shared" ref="AV90:AV104" si="58">+(AT90/AQ90)</f>
        <v>0</v>
      </c>
      <c r="AW90" s="40" t="e">
        <f t="shared" ref="AW90:AW104" si="59">+(AU90/AS90)</f>
        <v>#DIV/0!</v>
      </c>
      <c r="AX90" s="40">
        <f t="shared" ref="AX90:AX104" si="60">+(AK90+AB90+AT90)/U90</f>
        <v>0</v>
      </c>
      <c r="AY90" s="40" t="e">
        <f t="shared" ref="AY90:AY104" si="61">+(AL90+AC90+AU90)/W90</f>
        <v>#DIV/0!</v>
      </c>
      <c r="AZ90" s="39">
        <v>3</v>
      </c>
      <c r="BA90" s="35" t="str">
        <f>+$J$90</f>
        <v>Seguimiento a la ejecución presupuestal, PAC y Reservas</v>
      </c>
      <c r="BB90" s="39">
        <v>0</v>
      </c>
      <c r="BC90" s="42"/>
      <c r="BD90" s="42"/>
      <c r="BE90" s="40">
        <f t="shared" ref="BE90:BE104" si="62">+(BC90/AZ90)</f>
        <v>0</v>
      </c>
      <c r="BF90" s="40" t="e">
        <f t="shared" ref="BF90:BF104" si="63">+(BD90/BB90)</f>
        <v>#DIV/0!</v>
      </c>
      <c r="BG90" s="40">
        <f t="shared" ref="BG90:BG104" si="64">+(AK90+AB90+AT90+BC90)/U90</f>
        <v>0</v>
      </c>
      <c r="BH90" s="40" t="e">
        <f t="shared" ref="BH90:BH104" si="65">+(AL90+AC90+AU90+BD90)/W90</f>
        <v>#DIV/0!</v>
      </c>
      <c r="BI90" s="44">
        <f t="shared" ref="BI90:BI107" si="66">IF(AND(Y90=0,AB90=0),"No Prog ni Ejec",IF(Y90=0,CONCATENATE("No Prog, Ejec=  ",AB90),AB90/Y90))</f>
        <v>0</v>
      </c>
      <c r="BJ90" s="44" t="str">
        <f t="shared" ref="BJ90:BJ107" si="67">IF(AND(AA90=0,AC90=0),"No Prog ni Ejec",IF(AA90=0,CONCATENATE("No Prog, Ejec=  ",AC90),AC90/AA90))</f>
        <v>No Prog ni Ejec</v>
      </c>
      <c r="BK90" s="44">
        <f t="shared" ref="BK90:BK107" si="68">IF(AND(AH90=0,AK90=0),"No Prog ni Ejec",IF(AH90=0,CONCATENATE("No Prog, Ejec=  ",AK90),AK90/AH90))</f>
        <v>0</v>
      </c>
      <c r="BL90" s="44" t="str">
        <f t="shared" ref="BL90:BL107" si="69">IF(AND(AJ90=0,AL90=0),"No Prog ni Ejec",IF(AJ90=0,CONCATENATE("No Prog, Ejec=  ",AL90),AL90/AJ90))</f>
        <v>No Prog ni Ejec</v>
      </c>
      <c r="BM90" s="44">
        <f t="shared" ref="BM90:BM107" si="70">IF(AND(AQ90=0,AT90=0),"No Prog ni Ejec",IF(AQ90=0,CONCATENATE("No Prog, Ejec=  ",AT90),AT90/AQ90))</f>
        <v>0</v>
      </c>
      <c r="BN90" s="44" t="str">
        <f t="shared" ref="BN90:BN107" si="71">IF(AND(AS90=0,AU90=0),"No Prog ni Ejec",IF(AS90=0,CONCATENATE("No Prog, Ejec=  ",AU90),AU90/AS90))</f>
        <v>No Prog ni Ejec</v>
      </c>
      <c r="BO90" s="44">
        <f t="shared" ref="BO90:BO107" si="72">IF(AND(AZ90=0,BC90=0),"No Prog ni Ejec",IF(AZ90=0,CONCATENATE("No Prog, Ejec=  ",BC90),BC90/AZ90))</f>
        <v>0</v>
      </c>
      <c r="BP90" s="44" t="str">
        <f t="shared" ref="BP90:BP107" si="73">IF(AND(BB90=0,BD90=0),"No Prog ni Ejec",IF(BB90=0,CONCATENATE("No Prog, Ejec=  ",BD90),BD90/BB90))</f>
        <v>No Prog ni Ejec</v>
      </c>
      <c r="BQ90" s="42"/>
    </row>
    <row r="91" spans="1:69" s="45" customFormat="1" ht="86.4" x14ac:dyDescent="0.3">
      <c r="A91" s="34">
        <v>11700</v>
      </c>
      <c r="B91" s="35" t="str">
        <f>+VLOOKUP(A91,'[1]TAB. REF. PA'!$A$4:$B$14,2,FALSE)</f>
        <v>Dirección Administrativa y Financiera</v>
      </c>
      <c r="C91" s="36" t="s">
        <v>328</v>
      </c>
      <c r="D91" s="35" t="s">
        <v>256</v>
      </c>
      <c r="E91" s="36" t="s">
        <v>385</v>
      </c>
      <c r="F91" s="35" t="s">
        <v>387</v>
      </c>
      <c r="G91" s="37" t="s">
        <v>384</v>
      </c>
      <c r="H91" s="34">
        <v>4</v>
      </c>
      <c r="I91" s="36" t="s">
        <v>389</v>
      </c>
      <c r="J91" s="35" t="s">
        <v>386</v>
      </c>
      <c r="K91" s="39">
        <v>0</v>
      </c>
      <c r="L91" s="47">
        <v>1</v>
      </c>
      <c r="M91" s="41" t="s">
        <v>46</v>
      </c>
      <c r="N91" s="41" t="s">
        <v>68</v>
      </c>
      <c r="O91" s="41" t="s">
        <v>37</v>
      </c>
      <c r="P91" s="41" t="s">
        <v>38</v>
      </c>
      <c r="Q91" s="41" t="s">
        <v>219</v>
      </c>
      <c r="R91" s="42"/>
      <c r="S91" s="41" t="s">
        <v>627</v>
      </c>
      <c r="T91" s="41" t="s">
        <v>99</v>
      </c>
      <c r="U91" s="34">
        <v>4</v>
      </c>
      <c r="V91" s="35" t="str">
        <f>+$J$91</f>
        <v>Informes Estados Financieros (Balance General y Estado de Resultados) de la UGG</v>
      </c>
      <c r="W91" s="61">
        <v>0</v>
      </c>
      <c r="X91" s="34" t="s">
        <v>117</v>
      </c>
      <c r="Y91" s="34">
        <v>1</v>
      </c>
      <c r="Z91" s="35" t="str">
        <f>+$J$91</f>
        <v>Informes Estados Financieros (Balance General y Estado de Resultados) de la UGG</v>
      </c>
      <c r="AA91" s="39">
        <v>0</v>
      </c>
      <c r="AB91" s="42"/>
      <c r="AC91" s="42"/>
      <c r="AD91" s="40">
        <f t="shared" si="50"/>
        <v>0</v>
      </c>
      <c r="AE91" s="40" t="e">
        <f t="shared" si="51"/>
        <v>#DIV/0!</v>
      </c>
      <c r="AF91" s="40">
        <f t="shared" si="52"/>
        <v>0</v>
      </c>
      <c r="AG91" s="40" t="e">
        <f t="shared" si="53"/>
        <v>#DIV/0!</v>
      </c>
      <c r="AH91" s="39">
        <v>1</v>
      </c>
      <c r="AI91" s="35" t="str">
        <f>+$J$91</f>
        <v>Informes Estados Financieros (Balance General y Estado de Resultados) de la UGG</v>
      </c>
      <c r="AJ91" s="39">
        <v>0</v>
      </c>
      <c r="AK91" s="42"/>
      <c r="AL91" s="42"/>
      <c r="AM91" s="40">
        <f t="shared" si="54"/>
        <v>0</v>
      </c>
      <c r="AN91" s="40" t="e">
        <f t="shared" si="55"/>
        <v>#DIV/0!</v>
      </c>
      <c r="AO91" s="40">
        <f t="shared" si="56"/>
        <v>0</v>
      </c>
      <c r="AP91" s="43" t="e">
        <f t="shared" si="57"/>
        <v>#DIV/0!</v>
      </c>
      <c r="AQ91" s="39">
        <v>1</v>
      </c>
      <c r="AR91" s="35" t="str">
        <f>+$J$91</f>
        <v>Informes Estados Financieros (Balance General y Estado de Resultados) de la UGG</v>
      </c>
      <c r="AS91" s="39">
        <v>0</v>
      </c>
      <c r="AT91" s="42"/>
      <c r="AU91" s="42"/>
      <c r="AV91" s="40">
        <f t="shared" si="58"/>
        <v>0</v>
      </c>
      <c r="AW91" s="40" t="e">
        <f t="shared" si="59"/>
        <v>#DIV/0!</v>
      </c>
      <c r="AX91" s="40">
        <f t="shared" si="60"/>
        <v>0</v>
      </c>
      <c r="AY91" s="40" t="e">
        <f t="shared" si="61"/>
        <v>#DIV/0!</v>
      </c>
      <c r="AZ91" s="39">
        <v>1</v>
      </c>
      <c r="BA91" s="35" t="str">
        <f>+$J$91</f>
        <v>Informes Estados Financieros (Balance General y Estado de Resultados) de la UGG</v>
      </c>
      <c r="BB91" s="39">
        <v>0</v>
      </c>
      <c r="BC91" s="42"/>
      <c r="BD91" s="42"/>
      <c r="BE91" s="40">
        <f t="shared" si="62"/>
        <v>0</v>
      </c>
      <c r="BF91" s="40" t="e">
        <f t="shared" si="63"/>
        <v>#DIV/0!</v>
      </c>
      <c r="BG91" s="40">
        <f t="shared" si="64"/>
        <v>0</v>
      </c>
      <c r="BH91" s="40" t="e">
        <f t="shared" si="65"/>
        <v>#DIV/0!</v>
      </c>
      <c r="BI91" s="44">
        <f t="shared" si="66"/>
        <v>0</v>
      </c>
      <c r="BJ91" s="44" t="str">
        <f t="shared" si="67"/>
        <v>No Prog ni Ejec</v>
      </c>
      <c r="BK91" s="44">
        <f t="shared" si="68"/>
        <v>0</v>
      </c>
      <c r="BL91" s="44" t="str">
        <f t="shared" si="69"/>
        <v>No Prog ni Ejec</v>
      </c>
      <c r="BM91" s="44">
        <f t="shared" si="70"/>
        <v>0</v>
      </c>
      <c r="BN91" s="44" t="str">
        <f t="shared" si="71"/>
        <v>No Prog ni Ejec</v>
      </c>
      <c r="BO91" s="44">
        <f t="shared" si="72"/>
        <v>0</v>
      </c>
      <c r="BP91" s="44" t="str">
        <f t="shared" si="73"/>
        <v>No Prog ni Ejec</v>
      </c>
      <c r="BQ91" s="42"/>
    </row>
    <row r="92" spans="1:69" s="45" customFormat="1" ht="86.4" x14ac:dyDescent="0.3">
      <c r="A92" s="34">
        <v>11700</v>
      </c>
      <c r="B92" s="35" t="str">
        <f>+VLOOKUP(A92,'[1]TAB. REF. PA'!$A$4:$B$14,2,FALSE)</f>
        <v>Dirección Administrativa y Financiera</v>
      </c>
      <c r="C92" s="36" t="s">
        <v>328</v>
      </c>
      <c r="D92" s="35" t="s">
        <v>256</v>
      </c>
      <c r="E92" s="36" t="s">
        <v>391</v>
      </c>
      <c r="F92" s="35" t="s">
        <v>393</v>
      </c>
      <c r="G92" s="37" t="s">
        <v>384</v>
      </c>
      <c r="H92" s="34">
        <v>4</v>
      </c>
      <c r="I92" s="36" t="s">
        <v>392</v>
      </c>
      <c r="J92" s="35" t="s">
        <v>390</v>
      </c>
      <c r="K92" s="39">
        <v>0</v>
      </c>
      <c r="L92" s="47">
        <v>1</v>
      </c>
      <c r="M92" s="41" t="s">
        <v>46</v>
      </c>
      <c r="N92" s="41" t="s">
        <v>68</v>
      </c>
      <c r="O92" s="41" t="s">
        <v>37</v>
      </c>
      <c r="P92" s="41" t="s">
        <v>38</v>
      </c>
      <c r="Q92" s="41" t="s">
        <v>219</v>
      </c>
      <c r="R92" s="42"/>
      <c r="S92" s="41" t="s">
        <v>628</v>
      </c>
      <c r="T92" s="41" t="s">
        <v>99</v>
      </c>
      <c r="U92" s="34">
        <v>4</v>
      </c>
      <c r="V92" s="35" t="str">
        <f>+$J$92</f>
        <v>Informes Operaciones Reciprocas</v>
      </c>
      <c r="W92" s="61">
        <v>0</v>
      </c>
      <c r="X92" s="34" t="s">
        <v>117</v>
      </c>
      <c r="Y92" s="34">
        <v>1</v>
      </c>
      <c r="Z92" s="35" t="str">
        <f>+$J$92</f>
        <v>Informes Operaciones Reciprocas</v>
      </c>
      <c r="AA92" s="39">
        <v>0</v>
      </c>
      <c r="AB92" s="42"/>
      <c r="AC92" s="42"/>
      <c r="AD92" s="40">
        <f t="shared" si="50"/>
        <v>0</v>
      </c>
      <c r="AE92" s="40" t="e">
        <f t="shared" si="51"/>
        <v>#DIV/0!</v>
      </c>
      <c r="AF92" s="40">
        <f t="shared" si="52"/>
        <v>0</v>
      </c>
      <c r="AG92" s="40" t="e">
        <f t="shared" si="53"/>
        <v>#DIV/0!</v>
      </c>
      <c r="AH92" s="39">
        <v>1</v>
      </c>
      <c r="AI92" s="35" t="str">
        <f>+$J$92</f>
        <v>Informes Operaciones Reciprocas</v>
      </c>
      <c r="AJ92" s="39">
        <v>0</v>
      </c>
      <c r="AK92" s="42"/>
      <c r="AL92" s="42"/>
      <c r="AM92" s="40">
        <f t="shared" si="54"/>
        <v>0</v>
      </c>
      <c r="AN92" s="40" t="e">
        <f t="shared" si="55"/>
        <v>#DIV/0!</v>
      </c>
      <c r="AO92" s="40">
        <f t="shared" si="56"/>
        <v>0</v>
      </c>
      <c r="AP92" s="43" t="e">
        <f t="shared" si="57"/>
        <v>#DIV/0!</v>
      </c>
      <c r="AQ92" s="39">
        <v>1</v>
      </c>
      <c r="AR92" s="35" t="str">
        <f>+$J$92</f>
        <v>Informes Operaciones Reciprocas</v>
      </c>
      <c r="AS92" s="39">
        <v>0</v>
      </c>
      <c r="AT92" s="42"/>
      <c r="AU92" s="42"/>
      <c r="AV92" s="40">
        <f t="shared" si="58"/>
        <v>0</v>
      </c>
      <c r="AW92" s="40" t="e">
        <f t="shared" si="59"/>
        <v>#DIV/0!</v>
      </c>
      <c r="AX92" s="40">
        <f t="shared" si="60"/>
        <v>0</v>
      </c>
      <c r="AY92" s="40" t="e">
        <f t="shared" si="61"/>
        <v>#DIV/0!</v>
      </c>
      <c r="AZ92" s="39">
        <v>1</v>
      </c>
      <c r="BA92" s="35" t="str">
        <f>+$J$92</f>
        <v>Informes Operaciones Reciprocas</v>
      </c>
      <c r="BB92" s="39">
        <v>0</v>
      </c>
      <c r="BC92" s="42"/>
      <c r="BD92" s="42"/>
      <c r="BE92" s="40">
        <f t="shared" si="62"/>
        <v>0</v>
      </c>
      <c r="BF92" s="40" t="e">
        <f t="shared" si="63"/>
        <v>#DIV/0!</v>
      </c>
      <c r="BG92" s="40">
        <f t="shared" si="64"/>
        <v>0</v>
      </c>
      <c r="BH92" s="40" t="e">
        <f t="shared" si="65"/>
        <v>#DIV/0!</v>
      </c>
      <c r="BI92" s="44">
        <f t="shared" si="66"/>
        <v>0</v>
      </c>
      <c r="BJ92" s="44" t="str">
        <f t="shared" si="67"/>
        <v>No Prog ni Ejec</v>
      </c>
      <c r="BK92" s="44">
        <f t="shared" si="68"/>
        <v>0</v>
      </c>
      <c r="BL92" s="44" t="str">
        <f t="shared" si="69"/>
        <v>No Prog ni Ejec</v>
      </c>
      <c r="BM92" s="44">
        <f t="shared" si="70"/>
        <v>0</v>
      </c>
      <c r="BN92" s="44" t="str">
        <f t="shared" si="71"/>
        <v>No Prog ni Ejec</v>
      </c>
      <c r="BO92" s="44">
        <f t="shared" si="72"/>
        <v>0</v>
      </c>
      <c r="BP92" s="44" t="str">
        <f t="shared" si="73"/>
        <v>No Prog ni Ejec</v>
      </c>
      <c r="BQ92" s="42"/>
    </row>
    <row r="93" spans="1:69" s="45" customFormat="1" ht="100.8" x14ac:dyDescent="0.3">
      <c r="A93" s="34">
        <v>11700</v>
      </c>
      <c r="B93" s="35" t="str">
        <f>+VLOOKUP(A93,'[1]TAB. REF. PA'!$A$4:$B$14,2,FALSE)</f>
        <v>Dirección Administrativa y Financiera</v>
      </c>
      <c r="C93" s="36" t="s">
        <v>328</v>
      </c>
      <c r="D93" s="35" t="s">
        <v>256</v>
      </c>
      <c r="E93" s="36" t="s">
        <v>394</v>
      </c>
      <c r="F93" s="35" t="s">
        <v>395</v>
      </c>
      <c r="G93" s="37" t="s">
        <v>123</v>
      </c>
      <c r="H93" s="46">
        <v>1</v>
      </c>
      <c r="I93" s="36" t="s">
        <v>396</v>
      </c>
      <c r="J93" s="35" t="s">
        <v>397</v>
      </c>
      <c r="K93" s="39">
        <v>0</v>
      </c>
      <c r="L93" s="47">
        <v>1</v>
      </c>
      <c r="M93" s="41" t="s">
        <v>46</v>
      </c>
      <c r="N93" s="41" t="s">
        <v>68</v>
      </c>
      <c r="O93" s="41" t="s">
        <v>37</v>
      </c>
      <c r="P93" s="41" t="s">
        <v>38</v>
      </c>
      <c r="Q93" s="41" t="s">
        <v>219</v>
      </c>
      <c r="R93" s="42"/>
      <c r="S93" s="41" t="s">
        <v>398</v>
      </c>
      <c r="T93" s="41" t="s">
        <v>99</v>
      </c>
      <c r="U93" s="40">
        <v>1</v>
      </c>
      <c r="V93" s="35" t="str">
        <f>+$J$93</f>
        <v xml:space="preserve">Tramite de pago de las Cuentas de Cobro con Soportes Documentales radicadas en el mes </v>
      </c>
      <c r="W93" s="61">
        <v>0</v>
      </c>
      <c r="X93" s="34" t="s">
        <v>117</v>
      </c>
      <c r="Y93" s="40">
        <v>0.25</v>
      </c>
      <c r="Z93" s="35" t="str">
        <f>+$J$93</f>
        <v xml:space="preserve">Tramite de pago de las Cuentas de Cobro con Soportes Documentales radicadas en el mes </v>
      </c>
      <c r="AA93" s="39">
        <v>0</v>
      </c>
      <c r="AB93" s="42"/>
      <c r="AC93" s="42"/>
      <c r="AD93" s="40">
        <f t="shared" si="50"/>
        <v>0</v>
      </c>
      <c r="AE93" s="40" t="e">
        <f t="shared" si="51"/>
        <v>#DIV/0!</v>
      </c>
      <c r="AF93" s="40">
        <f t="shared" si="52"/>
        <v>0</v>
      </c>
      <c r="AG93" s="40" t="e">
        <f t="shared" si="53"/>
        <v>#DIV/0!</v>
      </c>
      <c r="AH93" s="40">
        <v>0.25</v>
      </c>
      <c r="AI93" s="35" t="str">
        <f>+$J$93</f>
        <v xml:space="preserve">Tramite de pago de las Cuentas de Cobro con Soportes Documentales radicadas en el mes </v>
      </c>
      <c r="AJ93" s="39">
        <v>0</v>
      </c>
      <c r="AK93" s="42"/>
      <c r="AL93" s="42"/>
      <c r="AM93" s="40">
        <f t="shared" si="54"/>
        <v>0</v>
      </c>
      <c r="AN93" s="40" t="e">
        <f t="shared" si="55"/>
        <v>#DIV/0!</v>
      </c>
      <c r="AO93" s="40">
        <f t="shared" si="56"/>
        <v>0</v>
      </c>
      <c r="AP93" s="43" t="e">
        <f t="shared" si="57"/>
        <v>#DIV/0!</v>
      </c>
      <c r="AQ93" s="40">
        <v>0.25</v>
      </c>
      <c r="AR93" s="35" t="str">
        <f>+$J$93</f>
        <v xml:space="preserve">Tramite de pago de las Cuentas de Cobro con Soportes Documentales radicadas en el mes </v>
      </c>
      <c r="AS93" s="39">
        <v>0</v>
      </c>
      <c r="AT93" s="42"/>
      <c r="AU93" s="42"/>
      <c r="AV93" s="40">
        <f t="shared" si="58"/>
        <v>0</v>
      </c>
      <c r="AW93" s="40" t="e">
        <f t="shared" si="59"/>
        <v>#DIV/0!</v>
      </c>
      <c r="AX93" s="40">
        <f t="shared" si="60"/>
        <v>0</v>
      </c>
      <c r="AY93" s="40" t="e">
        <f t="shared" si="61"/>
        <v>#DIV/0!</v>
      </c>
      <c r="AZ93" s="40">
        <v>0.25</v>
      </c>
      <c r="BA93" s="35" t="str">
        <f>+$J$93</f>
        <v xml:space="preserve">Tramite de pago de las Cuentas de Cobro con Soportes Documentales radicadas en el mes </v>
      </c>
      <c r="BB93" s="39">
        <v>0</v>
      </c>
      <c r="BC93" s="42"/>
      <c r="BD93" s="42"/>
      <c r="BE93" s="40">
        <f t="shared" si="62"/>
        <v>0</v>
      </c>
      <c r="BF93" s="40" t="e">
        <f t="shared" si="63"/>
        <v>#DIV/0!</v>
      </c>
      <c r="BG93" s="40">
        <f t="shared" si="64"/>
        <v>0</v>
      </c>
      <c r="BH93" s="40" t="e">
        <f t="shared" si="65"/>
        <v>#DIV/0!</v>
      </c>
      <c r="BI93" s="44">
        <f t="shared" si="66"/>
        <v>0</v>
      </c>
      <c r="BJ93" s="44" t="str">
        <f t="shared" si="67"/>
        <v>No Prog ni Ejec</v>
      </c>
      <c r="BK93" s="44">
        <f t="shared" si="68"/>
        <v>0</v>
      </c>
      <c r="BL93" s="44" t="str">
        <f t="shared" si="69"/>
        <v>No Prog ni Ejec</v>
      </c>
      <c r="BM93" s="44">
        <f t="shared" si="70"/>
        <v>0</v>
      </c>
      <c r="BN93" s="44" t="str">
        <f t="shared" si="71"/>
        <v>No Prog ni Ejec</v>
      </c>
      <c r="BO93" s="44">
        <f t="shared" si="72"/>
        <v>0</v>
      </c>
      <c r="BP93" s="44" t="str">
        <f t="shared" si="73"/>
        <v>No Prog ni Ejec</v>
      </c>
      <c r="BQ93" s="42"/>
    </row>
    <row r="94" spans="1:69" s="45" customFormat="1" ht="144" x14ac:dyDescent="0.3">
      <c r="A94" s="34">
        <v>11700</v>
      </c>
      <c r="B94" s="35" t="str">
        <f>+VLOOKUP(A94,'[1]TAB. REF. PA'!$A$4:$B$14,2,FALSE)</f>
        <v>Dirección Administrativa y Financiera</v>
      </c>
      <c r="C94" s="36" t="s">
        <v>328</v>
      </c>
      <c r="D94" s="35" t="s">
        <v>256</v>
      </c>
      <c r="E94" s="36" t="s">
        <v>399</v>
      </c>
      <c r="F94" s="35" t="s">
        <v>400</v>
      </c>
      <c r="G94" s="37" t="s">
        <v>123</v>
      </c>
      <c r="H94" s="46">
        <v>1</v>
      </c>
      <c r="I94" s="36" t="s">
        <v>403</v>
      </c>
      <c r="J94" s="35" t="s">
        <v>405</v>
      </c>
      <c r="K94" s="39">
        <v>321766980</v>
      </c>
      <c r="L94" s="47">
        <v>1</v>
      </c>
      <c r="M94" s="41" t="s">
        <v>51</v>
      </c>
      <c r="N94" s="41" t="s">
        <v>56</v>
      </c>
      <c r="O94" s="41" t="s">
        <v>37</v>
      </c>
      <c r="P94" s="41" t="s">
        <v>40</v>
      </c>
      <c r="Q94" s="41" t="s">
        <v>217</v>
      </c>
      <c r="R94" s="42"/>
      <c r="S94" s="41" t="s">
        <v>370</v>
      </c>
      <c r="T94" s="41" t="s">
        <v>111</v>
      </c>
      <c r="U94" s="47">
        <v>1</v>
      </c>
      <c r="V94" s="35" t="str">
        <f>+$J$94</f>
        <v>Trámites  Precontractuales y Contractuales Adelantados de conformidad con Plan de Adquisiciones de la Dirección.</v>
      </c>
      <c r="W94" s="61">
        <f>+K94</f>
        <v>321766980</v>
      </c>
      <c r="X94" s="34" t="s">
        <v>114</v>
      </c>
      <c r="Y94" s="47">
        <v>0.25</v>
      </c>
      <c r="Z94" s="35" t="str">
        <f>+$J$94</f>
        <v>Trámites  Precontractuales y Contractuales Adelantados de conformidad con Plan de Adquisiciones de la Dirección.</v>
      </c>
      <c r="AA94" s="39">
        <f>+VLOOKUP($I$94,'[1]Plan Adquisiciones'!$Z$5:$AD$47,5,FALSE)</f>
        <v>104921745</v>
      </c>
      <c r="AB94" s="42"/>
      <c r="AC94" s="42"/>
      <c r="AD94" s="40">
        <f t="shared" si="50"/>
        <v>0</v>
      </c>
      <c r="AE94" s="40">
        <f t="shared" si="51"/>
        <v>0</v>
      </c>
      <c r="AF94" s="40">
        <f t="shared" si="52"/>
        <v>0</v>
      </c>
      <c r="AG94" s="40">
        <f t="shared" si="53"/>
        <v>0</v>
      </c>
      <c r="AH94" s="47">
        <v>0.25</v>
      </c>
      <c r="AI94" s="35" t="str">
        <f>+$J$94</f>
        <v>Trámites  Precontractuales y Contractuales Adelantados de conformidad con Plan de Adquisiciones de la Dirección.</v>
      </c>
      <c r="AJ94" s="39">
        <f>+VLOOKUP($I$94,'[1]Plan Adquisiciones'!$Z$5:$AE$47,6,FALSE)</f>
        <v>72281745</v>
      </c>
      <c r="AK94" s="42"/>
      <c r="AL94" s="42"/>
      <c r="AM94" s="40">
        <f t="shared" si="54"/>
        <v>0</v>
      </c>
      <c r="AN94" s="40">
        <f t="shared" si="55"/>
        <v>0</v>
      </c>
      <c r="AO94" s="40">
        <f t="shared" si="56"/>
        <v>0</v>
      </c>
      <c r="AP94" s="43">
        <f t="shared" si="57"/>
        <v>0</v>
      </c>
      <c r="AQ94" s="47">
        <v>0.25</v>
      </c>
      <c r="AR94" s="35" t="str">
        <f>+$J$94</f>
        <v>Trámites  Precontractuales y Contractuales Adelantados de conformidad con Plan de Adquisiciones de la Dirección.</v>
      </c>
      <c r="AS94" s="39">
        <f>+VLOOKUP($I$94,'[1]Plan Adquisiciones'!$Z$5:$AF$47,7,FALSE)</f>
        <v>72281745</v>
      </c>
      <c r="AT94" s="42"/>
      <c r="AU94" s="42"/>
      <c r="AV94" s="40">
        <f t="shared" si="58"/>
        <v>0</v>
      </c>
      <c r="AW94" s="40">
        <f t="shared" si="59"/>
        <v>0</v>
      </c>
      <c r="AX94" s="40">
        <f t="shared" si="60"/>
        <v>0</v>
      </c>
      <c r="AY94" s="40">
        <f t="shared" si="61"/>
        <v>0</v>
      </c>
      <c r="AZ94" s="47">
        <v>0.25</v>
      </c>
      <c r="BA94" s="35" t="str">
        <f>+$J$94</f>
        <v>Trámites  Precontractuales y Contractuales Adelantados de conformidad con Plan de Adquisiciones de la Dirección.</v>
      </c>
      <c r="BB94" s="39">
        <f>+VLOOKUP($I$94,'[1]Plan Adquisiciones'!$Z$5:$AG$47,8,FALSE)</f>
        <v>72281745</v>
      </c>
      <c r="BC94" s="42"/>
      <c r="BD94" s="42"/>
      <c r="BE94" s="40">
        <f t="shared" si="62"/>
        <v>0</v>
      </c>
      <c r="BF94" s="40">
        <f t="shared" si="63"/>
        <v>0</v>
      </c>
      <c r="BG94" s="40">
        <f t="shared" si="64"/>
        <v>0</v>
      </c>
      <c r="BH94" s="40">
        <f t="shared" si="65"/>
        <v>0</v>
      </c>
      <c r="BI94" s="44">
        <f t="shared" si="66"/>
        <v>0</v>
      </c>
      <c r="BJ94" s="44">
        <f t="shared" si="67"/>
        <v>0</v>
      </c>
      <c r="BK94" s="44">
        <f t="shared" si="68"/>
        <v>0</v>
      </c>
      <c r="BL94" s="44">
        <f t="shared" si="69"/>
        <v>0</v>
      </c>
      <c r="BM94" s="44">
        <f t="shared" si="70"/>
        <v>0</v>
      </c>
      <c r="BN94" s="44">
        <f t="shared" si="71"/>
        <v>0</v>
      </c>
      <c r="BO94" s="44">
        <f t="shared" si="72"/>
        <v>0</v>
      </c>
      <c r="BP94" s="44">
        <f t="shared" si="73"/>
        <v>0</v>
      </c>
      <c r="BQ94" s="42"/>
    </row>
    <row r="95" spans="1:69" s="45" customFormat="1" ht="86.4" x14ac:dyDescent="0.3">
      <c r="A95" s="34">
        <v>11700</v>
      </c>
      <c r="B95" s="35" t="str">
        <f>+VLOOKUP(A95,'[1]TAB. REF. PA'!$A$4:$B$14,2,FALSE)</f>
        <v>Dirección Administrativa y Financiera</v>
      </c>
      <c r="C95" s="36" t="s">
        <v>328</v>
      </c>
      <c r="D95" s="35" t="s">
        <v>256</v>
      </c>
      <c r="E95" s="36" t="s">
        <v>401</v>
      </c>
      <c r="F95" s="35" t="s">
        <v>563</v>
      </c>
      <c r="G95" s="37" t="s">
        <v>123</v>
      </c>
      <c r="H95" s="46">
        <v>1</v>
      </c>
      <c r="I95" s="36" t="s">
        <v>404</v>
      </c>
      <c r="J95" s="35" t="s">
        <v>564</v>
      </c>
      <c r="K95" s="39">
        <v>0</v>
      </c>
      <c r="L95" s="47">
        <v>1</v>
      </c>
      <c r="M95" s="41" t="s">
        <v>51</v>
      </c>
      <c r="N95" s="41" t="s">
        <v>56</v>
      </c>
      <c r="O95" s="41" t="s">
        <v>37</v>
      </c>
      <c r="P95" s="41" t="s">
        <v>40</v>
      </c>
      <c r="Q95" s="41" t="s">
        <v>217</v>
      </c>
      <c r="R95" s="42"/>
      <c r="S95" s="41" t="s">
        <v>406</v>
      </c>
      <c r="T95" s="41" t="s">
        <v>111</v>
      </c>
      <c r="U95" s="47">
        <v>1</v>
      </c>
      <c r="V95" s="35" t="str">
        <f>+$J$95</f>
        <v xml:space="preserve">No de Actos de cierre y/ o liquidaciones elaboradas / No. De Contratos terminados. </v>
      </c>
      <c r="W95" s="61">
        <v>0</v>
      </c>
      <c r="X95" s="34" t="s">
        <v>117</v>
      </c>
      <c r="Y95" s="47">
        <v>0.25</v>
      </c>
      <c r="Z95" s="35" t="str">
        <f>+$V$95</f>
        <v xml:space="preserve">No de Actos de cierre y/ o liquidaciones elaboradas / No. De Contratos terminados. </v>
      </c>
      <c r="AA95" s="39">
        <v>0</v>
      </c>
      <c r="AB95" s="42"/>
      <c r="AC95" s="42"/>
      <c r="AD95" s="40">
        <f t="shared" si="50"/>
        <v>0</v>
      </c>
      <c r="AE95" s="40" t="e">
        <f t="shared" si="51"/>
        <v>#DIV/0!</v>
      </c>
      <c r="AF95" s="40">
        <f t="shared" si="52"/>
        <v>0</v>
      </c>
      <c r="AG95" s="40" t="e">
        <f t="shared" si="53"/>
        <v>#DIV/0!</v>
      </c>
      <c r="AH95" s="47">
        <v>0.25</v>
      </c>
      <c r="AI95" s="35" t="str">
        <f>+$V$95</f>
        <v xml:space="preserve">No de Actos de cierre y/ o liquidaciones elaboradas / No. De Contratos terminados. </v>
      </c>
      <c r="AJ95" s="39">
        <v>0</v>
      </c>
      <c r="AK95" s="42"/>
      <c r="AL95" s="42"/>
      <c r="AM95" s="40">
        <f t="shared" si="54"/>
        <v>0</v>
      </c>
      <c r="AN95" s="40" t="e">
        <f t="shared" si="55"/>
        <v>#DIV/0!</v>
      </c>
      <c r="AO95" s="40">
        <f t="shared" si="56"/>
        <v>0</v>
      </c>
      <c r="AP95" s="43" t="e">
        <f t="shared" si="57"/>
        <v>#DIV/0!</v>
      </c>
      <c r="AQ95" s="47">
        <v>0.25</v>
      </c>
      <c r="AR95" s="35" t="str">
        <f>+$V$95</f>
        <v xml:space="preserve">No de Actos de cierre y/ o liquidaciones elaboradas / No. De Contratos terminados. </v>
      </c>
      <c r="AS95" s="39">
        <v>0</v>
      </c>
      <c r="AT95" s="42"/>
      <c r="AU95" s="42"/>
      <c r="AV95" s="40">
        <f t="shared" si="58"/>
        <v>0</v>
      </c>
      <c r="AW95" s="40" t="e">
        <f t="shared" si="59"/>
        <v>#DIV/0!</v>
      </c>
      <c r="AX95" s="40">
        <f t="shared" si="60"/>
        <v>0</v>
      </c>
      <c r="AY95" s="40" t="e">
        <f t="shared" si="61"/>
        <v>#DIV/0!</v>
      </c>
      <c r="AZ95" s="47">
        <v>0.25</v>
      </c>
      <c r="BA95" s="35" t="str">
        <f>+$V$95</f>
        <v xml:space="preserve">No de Actos de cierre y/ o liquidaciones elaboradas / No. De Contratos terminados. </v>
      </c>
      <c r="BB95" s="39">
        <v>0</v>
      </c>
      <c r="BC95" s="42"/>
      <c r="BD95" s="42"/>
      <c r="BE95" s="40">
        <f t="shared" si="62"/>
        <v>0</v>
      </c>
      <c r="BF95" s="40" t="e">
        <f t="shared" si="63"/>
        <v>#DIV/0!</v>
      </c>
      <c r="BG95" s="40">
        <f t="shared" si="64"/>
        <v>0</v>
      </c>
      <c r="BH95" s="40" t="e">
        <f t="shared" si="65"/>
        <v>#DIV/0!</v>
      </c>
      <c r="BI95" s="44">
        <f t="shared" si="66"/>
        <v>0</v>
      </c>
      <c r="BJ95" s="44" t="str">
        <f t="shared" si="67"/>
        <v>No Prog ni Ejec</v>
      </c>
      <c r="BK95" s="44">
        <f t="shared" si="68"/>
        <v>0</v>
      </c>
      <c r="BL95" s="44" t="str">
        <f t="shared" si="69"/>
        <v>No Prog ni Ejec</v>
      </c>
      <c r="BM95" s="44">
        <f t="shared" si="70"/>
        <v>0</v>
      </c>
      <c r="BN95" s="44" t="str">
        <f t="shared" si="71"/>
        <v>No Prog ni Ejec</v>
      </c>
      <c r="BO95" s="44">
        <f t="shared" si="72"/>
        <v>0</v>
      </c>
      <c r="BP95" s="44" t="str">
        <f t="shared" si="73"/>
        <v>No Prog ni Ejec</v>
      </c>
      <c r="BQ95" s="42"/>
    </row>
    <row r="96" spans="1:69" s="45" customFormat="1" ht="86.4" x14ac:dyDescent="0.3">
      <c r="A96" s="34">
        <v>11700</v>
      </c>
      <c r="B96" s="35" t="str">
        <f>+VLOOKUP(A96,'[1]TAB. REF. PA'!$A$4:$B$14,2,FALSE)</f>
        <v>Dirección Administrativa y Financiera</v>
      </c>
      <c r="C96" s="36" t="s">
        <v>328</v>
      </c>
      <c r="D96" s="35" t="s">
        <v>256</v>
      </c>
      <c r="E96" s="36" t="s">
        <v>407</v>
      </c>
      <c r="F96" s="35" t="s">
        <v>661</v>
      </c>
      <c r="G96" s="37" t="s">
        <v>123</v>
      </c>
      <c r="H96" s="46">
        <v>1</v>
      </c>
      <c r="I96" s="36" t="s">
        <v>409</v>
      </c>
      <c r="J96" s="41" t="s">
        <v>660</v>
      </c>
      <c r="K96" s="39">
        <v>487453000</v>
      </c>
      <c r="L96" s="47">
        <v>1</v>
      </c>
      <c r="M96" s="41" t="s">
        <v>45</v>
      </c>
      <c r="N96" s="41" t="s">
        <v>54</v>
      </c>
      <c r="O96" s="41" t="s">
        <v>37</v>
      </c>
      <c r="P96" s="41" t="s">
        <v>38</v>
      </c>
      <c r="Q96" s="41" t="s">
        <v>218</v>
      </c>
      <c r="R96" s="42"/>
      <c r="S96" s="41" t="s">
        <v>664</v>
      </c>
      <c r="T96" s="41" t="s">
        <v>104</v>
      </c>
      <c r="U96" s="52">
        <v>9</v>
      </c>
      <c r="V96" s="35" t="str">
        <f>+$J$96</f>
        <v>Realizar capacitación y fortalecimiento de las competencias laborales de los funcionarios</v>
      </c>
      <c r="W96" s="61">
        <f>+K96</f>
        <v>487453000</v>
      </c>
      <c r="X96" s="34" t="s">
        <v>117</v>
      </c>
      <c r="Y96" s="52">
        <v>3</v>
      </c>
      <c r="Z96" s="35" t="str">
        <f>+$J$96</f>
        <v>Realizar capacitación y fortalecimiento de las competencias laborales de los funcionarios</v>
      </c>
      <c r="AA96" s="39">
        <f>+W96*0.25</f>
        <v>121863250</v>
      </c>
      <c r="AB96" s="42"/>
      <c r="AC96" s="42"/>
      <c r="AD96" s="40">
        <f t="shared" si="50"/>
        <v>0</v>
      </c>
      <c r="AE96" s="40">
        <f t="shared" si="51"/>
        <v>0</v>
      </c>
      <c r="AF96" s="40">
        <f t="shared" si="52"/>
        <v>0</v>
      </c>
      <c r="AG96" s="40">
        <f t="shared" si="53"/>
        <v>0</v>
      </c>
      <c r="AH96" s="52">
        <v>2</v>
      </c>
      <c r="AI96" s="35" t="str">
        <f>+$J$96</f>
        <v>Realizar capacitación y fortalecimiento de las competencias laborales de los funcionarios</v>
      </c>
      <c r="AJ96" s="39">
        <v>121863250</v>
      </c>
      <c r="AK96" s="42"/>
      <c r="AL96" s="42"/>
      <c r="AM96" s="40">
        <f t="shared" si="54"/>
        <v>0</v>
      </c>
      <c r="AN96" s="40">
        <f t="shared" si="55"/>
        <v>0</v>
      </c>
      <c r="AO96" s="40">
        <f t="shared" si="56"/>
        <v>0</v>
      </c>
      <c r="AP96" s="43">
        <f t="shared" si="57"/>
        <v>0</v>
      </c>
      <c r="AQ96" s="52">
        <v>2</v>
      </c>
      <c r="AR96" s="35" t="str">
        <f>+$J$96</f>
        <v>Realizar capacitación y fortalecimiento de las competencias laborales de los funcionarios</v>
      </c>
      <c r="AS96" s="39">
        <v>121863250</v>
      </c>
      <c r="AT96" s="42"/>
      <c r="AU96" s="42"/>
      <c r="AV96" s="40">
        <f t="shared" si="58"/>
        <v>0</v>
      </c>
      <c r="AW96" s="40">
        <f t="shared" si="59"/>
        <v>0</v>
      </c>
      <c r="AX96" s="40">
        <f t="shared" si="60"/>
        <v>0</v>
      </c>
      <c r="AY96" s="40">
        <f t="shared" si="61"/>
        <v>0</v>
      </c>
      <c r="AZ96" s="52">
        <v>2</v>
      </c>
      <c r="BA96" s="35" t="str">
        <f>+$J$96</f>
        <v>Realizar capacitación y fortalecimiento de las competencias laborales de los funcionarios</v>
      </c>
      <c r="BB96" s="39">
        <v>121863250</v>
      </c>
      <c r="BC96" s="42"/>
      <c r="BD96" s="42"/>
      <c r="BE96" s="40">
        <f t="shared" si="62"/>
        <v>0</v>
      </c>
      <c r="BF96" s="40">
        <f t="shared" si="63"/>
        <v>0</v>
      </c>
      <c r="BG96" s="40">
        <f t="shared" si="64"/>
        <v>0</v>
      </c>
      <c r="BH96" s="40">
        <f t="shared" si="65"/>
        <v>0</v>
      </c>
      <c r="BI96" s="44">
        <f t="shared" si="66"/>
        <v>0</v>
      </c>
      <c r="BJ96" s="44">
        <f t="shared" si="67"/>
        <v>0</v>
      </c>
      <c r="BK96" s="44">
        <f t="shared" si="68"/>
        <v>0</v>
      </c>
      <c r="BL96" s="44">
        <f t="shared" si="69"/>
        <v>0</v>
      </c>
      <c r="BM96" s="44">
        <f t="shared" si="70"/>
        <v>0</v>
      </c>
      <c r="BN96" s="44">
        <f t="shared" si="71"/>
        <v>0</v>
      </c>
      <c r="BO96" s="44">
        <f t="shared" si="72"/>
        <v>0</v>
      </c>
      <c r="BP96" s="44">
        <f t="shared" si="73"/>
        <v>0</v>
      </c>
      <c r="BQ96" s="42"/>
    </row>
    <row r="97" spans="1:69" s="45" customFormat="1" ht="100.8" x14ac:dyDescent="0.3">
      <c r="A97" s="34">
        <v>11700</v>
      </c>
      <c r="B97" s="35" t="str">
        <f>+VLOOKUP(A97,'[1]TAB. REF. PA'!$A$4:$B$14,2,FALSE)</f>
        <v>Dirección Administrativa y Financiera</v>
      </c>
      <c r="C97" s="36" t="s">
        <v>328</v>
      </c>
      <c r="D97" s="35" t="s">
        <v>256</v>
      </c>
      <c r="E97" s="36" t="s">
        <v>407</v>
      </c>
      <c r="F97" s="35" t="s">
        <v>662</v>
      </c>
      <c r="G97" s="37" t="s">
        <v>123</v>
      </c>
      <c r="H97" s="46">
        <v>1</v>
      </c>
      <c r="I97" s="36" t="s">
        <v>629</v>
      </c>
      <c r="J97" s="41" t="s">
        <v>663</v>
      </c>
      <c r="K97" s="39">
        <v>332547000</v>
      </c>
      <c r="L97" s="47">
        <v>1</v>
      </c>
      <c r="M97" s="41" t="s">
        <v>45</v>
      </c>
      <c r="N97" s="41" t="s">
        <v>54</v>
      </c>
      <c r="O97" s="41" t="s">
        <v>37</v>
      </c>
      <c r="P97" s="41" t="s">
        <v>38</v>
      </c>
      <c r="Q97" s="41" t="s">
        <v>218</v>
      </c>
      <c r="R97" s="42"/>
      <c r="S97" s="41" t="s">
        <v>411</v>
      </c>
      <c r="T97" s="41" t="s">
        <v>104</v>
      </c>
      <c r="U97" s="47">
        <v>1</v>
      </c>
      <c r="V97" s="35" t="str">
        <f>+$J$97</f>
        <v>Realizar actividades para fortalecer la calidad de vida de los servidores públicos de la entidad, así como el clima organizacional</v>
      </c>
      <c r="W97" s="61">
        <f>+K97</f>
        <v>332547000</v>
      </c>
      <c r="X97" s="34" t="s">
        <v>114</v>
      </c>
      <c r="Y97" s="47">
        <v>0.25</v>
      </c>
      <c r="Z97" s="35" t="str">
        <f>+$J$97</f>
        <v>Realizar actividades para fortalecer la calidad de vida de los servidores públicos de la entidad, así como el clima organizacional</v>
      </c>
      <c r="AA97" s="39">
        <f>+W97*0.2</f>
        <v>66509400</v>
      </c>
      <c r="AB97" s="42"/>
      <c r="AC97" s="42"/>
      <c r="AD97" s="40">
        <f t="shared" si="50"/>
        <v>0</v>
      </c>
      <c r="AE97" s="40">
        <f t="shared" si="51"/>
        <v>0</v>
      </c>
      <c r="AF97" s="40">
        <f t="shared" si="52"/>
        <v>0</v>
      </c>
      <c r="AG97" s="40">
        <f t="shared" si="53"/>
        <v>0</v>
      </c>
      <c r="AH97" s="47">
        <v>0.25</v>
      </c>
      <c r="AI97" s="35" t="str">
        <f>+$J$97</f>
        <v>Realizar actividades para fortalecer la calidad de vida de los servidores públicos de la entidad, así como el clima organizacional</v>
      </c>
      <c r="AJ97" s="39">
        <f>+W97*0.3</f>
        <v>99764100</v>
      </c>
      <c r="AK97" s="42"/>
      <c r="AL97" s="42"/>
      <c r="AM97" s="40">
        <f t="shared" si="54"/>
        <v>0</v>
      </c>
      <c r="AN97" s="40">
        <f t="shared" si="55"/>
        <v>0</v>
      </c>
      <c r="AO97" s="40">
        <f t="shared" si="56"/>
        <v>0</v>
      </c>
      <c r="AP97" s="43">
        <f t="shared" si="57"/>
        <v>0</v>
      </c>
      <c r="AQ97" s="47">
        <v>0.25</v>
      </c>
      <c r="AR97" s="35" t="str">
        <f>+$J$97</f>
        <v>Realizar actividades para fortalecer la calidad de vida de los servidores públicos de la entidad, así como el clima organizacional</v>
      </c>
      <c r="AS97" s="39">
        <v>66509400</v>
      </c>
      <c r="AT97" s="42"/>
      <c r="AU97" s="42"/>
      <c r="AV97" s="40">
        <f t="shared" si="58"/>
        <v>0</v>
      </c>
      <c r="AW97" s="40">
        <f t="shared" si="59"/>
        <v>0</v>
      </c>
      <c r="AX97" s="40">
        <f t="shared" si="60"/>
        <v>0</v>
      </c>
      <c r="AY97" s="40">
        <f t="shared" si="61"/>
        <v>0</v>
      </c>
      <c r="AZ97" s="47">
        <v>0.25</v>
      </c>
      <c r="BA97" s="35" t="str">
        <f>+$J$97</f>
        <v>Realizar actividades para fortalecer la calidad de vida de los servidores públicos de la entidad, así como el clima organizacional</v>
      </c>
      <c r="BB97" s="39">
        <v>99764100</v>
      </c>
      <c r="BC97" s="42"/>
      <c r="BD97" s="42"/>
      <c r="BE97" s="40">
        <f t="shared" si="62"/>
        <v>0</v>
      </c>
      <c r="BF97" s="40">
        <f t="shared" si="63"/>
        <v>0</v>
      </c>
      <c r="BG97" s="40">
        <f t="shared" si="64"/>
        <v>0</v>
      </c>
      <c r="BH97" s="40">
        <f t="shared" si="65"/>
        <v>0</v>
      </c>
      <c r="BI97" s="44">
        <f t="shared" si="66"/>
        <v>0</v>
      </c>
      <c r="BJ97" s="44">
        <f t="shared" si="67"/>
        <v>0</v>
      </c>
      <c r="BK97" s="44">
        <f t="shared" si="68"/>
        <v>0</v>
      </c>
      <c r="BL97" s="44">
        <f t="shared" si="69"/>
        <v>0</v>
      </c>
      <c r="BM97" s="44">
        <f t="shared" si="70"/>
        <v>0</v>
      </c>
      <c r="BN97" s="44">
        <f t="shared" si="71"/>
        <v>0</v>
      </c>
      <c r="BO97" s="44">
        <f t="shared" si="72"/>
        <v>0</v>
      </c>
      <c r="BP97" s="44">
        <f t="shared" si="73"/>
        <v>0</v>
      </c>
      <c r="BQ97" s="42"/>
    </row>
    <row r="98" spans="1:69" s="58" customFormat="1" ht="86.4" x14ac:dyDescent="0.3">
      <c r="A98" s="34">
        <v>11700</v>
      </c>
      <c r="B98" s="35" t="str">
        <f>+VLOOKUP(A98,'[1]TAB. REF. PA'!$A$4:$B$14,2,FALSE)</f>
        <v>Dirección Administrativa y Financiera</v>
      </c>
      <c r="C98" s="36" t="s">
        <v>328</v>
      </c>
      <c r="D98" s="35" t="s">
        <v>256</v>
      </c>
      <c r="E98" s="36" t="s">
        <v>412</v>
      </c>
      <c r="F98" s="35" t="s">
        <v>413</v>
      </c>
      <c r="G98" s="37" t="s">
        <v>123</v>
      </c>
      <c r="H98" s="50">
        <v>1</v>
      </c>
      <c r="I98" s="36" t="s">
        <v>416</v>
      </c>
      <c r="J98" s="41" t="s">
        <v>565</v>
      </c>
      <c r="K98" s="39">
        <f>+VLOOKUP(I98,'[1]Plan Adquisiciones'!$Z$5:$AC$47,4,FALSE)</f>
        <v>6000000</v>
      </c>
      <c r="L98" s="47">
        <v>1</v>
      </c>
      <c r="M98" s="41" t="s">
        <v>45</v>
      </c>
      <c r="N98" s="41" t="s">
        <v>54</v>
      </c>
      <c r="O98" s="41" t="s">
        <v>37</v>
      </c>
      <c r="P98" s="41" t="s">
        <v>38</v>
      </c>
      <c r="Q98" s="41" t="s">
        <v>218</v>
      </c>
      <c r="R98" s="42"/>
      <c r="S98" s="41" t="s">
        <v>182</v>
      </c>
      <c r="T98" s="41" t="s">
        <v>104</v>
      </c>
      <c r="U98" s="47">
        <v>1</v>
      </c>
      <c r="V98" s="35" t="str">
        <f>+$J$98</f>
        <v>Realización de Exámenes de Salud Ocupacional (pre-ocupacionales, exámenes médicos post-ocupacionales y exámenes médicos post-incapacidad)</v>
      </c>
      <c r="W98" s="61">
        <f>+K98</f>
        <v>6000000</v>
      </c>
      <c r="X98" s="34" t="s">
        <v>114</v>
      </c>
      <c r="Y98" s="100">
        <v>0.25</v>
      </c>
      <c r="Z98" s="35" t="str">
        <f>+$V$98</f>
        <v>Realización de Exámenes de Salud Ocupacional (pre-ocupacionales, exámenes médicos post-ocupacionales y exámenes médicos post-incapacidad)</v>
      </c>
      <c r="AA98" s="39">
        <v>1500000</v>
      </c>
      <c r="AB98" s="42"/>
      <c r="AC98" s="42"/>
      <c r="AD98" s="40">
        <f t="shared" si="50"/>
        <v>0</v>
      </c>
      <c r="AE98" s="40">
        <f t="shared" si="51"/>
        <v>0</v>
      </c>
      <c r="AF98" s="40">
        <f t="shared" si="52"/>
        <v>0</v>
      </c>
      <c r="AG98" s="40">
        <f t="shared" si="53"/>
        <v>0</v>
      </c>
      <c r="AH98" s="100">
        <v>0.25</v>
      </c>
      <c r="AI98" s="35" t="str">
        <f>+$V$98</f>
        <v>Realización de Exámenes de Salud Ocupacional (pre-ocupacionales, exámenes médicos post-ocupacionales y exámenes médicos post-incapacidad)</v>
      </c>
      <c r="AJ98" s="39">
        <v>1500000</v>
      </c>
      <c r="AK98" s="42"/>
      <c r="AL98" s="42"/>
      <c r="AM98" s="40">
        <f t="shared" si="54"/>
        <v>0</v>
      </c>
      <c r="AN98" s="40">
        <f t="shared" si="55"/>
        <v>0</v>
      </c>
      <c r="AO98" s="40">
        <f t="shared" si="56"/>
        <v>0</v>
      </c>
      <c r="AP98" s="43">
        <f t="shared" si="57"/>
        <v>0</v>
      </c>
      <c r="AQ98" s="100">
        <v>0.25</v>
      </c>
      <c r="AR98" s="35" t="str">
        <f>+$V$98</f>
        <v>Realización de Exámenes de Salud Ocupacional (pre-ocupacionales, exámenes médicos post-ocupacionales y exámenes médicos post-incapacidad)</v>
      </c>
      <c r="AS98" s="39">
        <v>1500000</v>
      </c>
      <c r="AT98" s="42"/>
      <c r="AU98" s="42"/>
      <c r="AV98" s="40">
        <f t="shared" si="58"/>
        <v>0</v>
      </c>
      <c r="AW98" s="40">
        <f t="shared" si="59"/>
        <v>0</v>
      </c>
      <c r="AX98" s="40">
        <f t="shared" si="60"/>
        <v>0</v>
      </c>
      <c r="AY98" s="40">
        <f t="shared" si="61"/>
        <v>0</v>
      </c>
      <c r="AZ98" s="100">
        <v>0.25</v>
      </c>
      <c r="BA98" s="35" t="str">
        <f>+$V$98</f>
        <v>Realización de Exámenes de Salud Ocupacional (pre-ocupacionales, exámenes médicos post-ocupacionales y exámenes médicos post-incapacidad)</v>
      </c>
      <c r="BB98" s="39">
        <v>1500000</v>
      </c>
      <c r="BC98" s="42"/>
      <c r="BD98" s="42"/>
      <c r="BE98" s="40">
        <f t="shared" si="62"/>
        <v>0</v>
      </c>
      <c r="BF98" s="40">
        <f t="shared" si="63"/>
        <v>0</v>
      </c>
      <c r="BG98" s="40">
        <f t="shared" si="64"/>
        <v>0</v>
      </c>
      <c r="BH98" s="40">
        <f t="shared" si="65"/>
        <v>0</v>
      </c>
      <c r="BI98" s="57">
        <f t="shared" si="66"/>
        <v>0</v>
      </c>
      <c r="BJ98" s="57">
        <f t="shared" si="67"/>
        <v>0</v>
      </c>
      <c r="BK98" s="57">
        <f t="shared" si="68"/>
        <v>0</v>
      </c>
      <c r="BL98" s="57">
        <f t="shared" si="69"/>
        <v>0</v>
      </c>
      <c r="BM98" s="57">
        <f t="shared" si="70"/>
        <v>0</v>
      </c>
      <c r="BN98" s="57">
        <f t="shared" si="71"/>
        <v>0</v>
      </c>
      <c r="BO98" s="57">
        <f t="shared" si="72"/>
        <v>0</v>
      </c>
      <c r="BP98" s="57">
        <f t="shared" si="73"/>
        <v>0</v>
      </c>
      <c r="BQ98" s="21"/>
    </row>
    <row r="99" spans="1:69" s="58" customFormat="1" ht="86.4" x14ac:dyDescent="0.3">
      <c r="A99" s="34">
        <v>11700</v>
      </c>
      <c r="B99" s="35" t="str">
        <f>+VLOOKUP(A99,'[1]TAB. REF. PA'!$A$4:$B$14,2,FALSE)</f>
        <v>Dirección Administrativa y Financiera</v>
      </c>
      <c r="C99" s="36" t="s">
        <v>328</v>
      </c>
      <c r="D99" s="35" t="s">
        <v>256</v>
      </c>
      <c r="E99" s="36" t="s">
        <v>414</v>
      </c>
      <c r="F99" s="35" t="s">
        <v>408</v>
      </c>
      <c r="G99" s="37" t="s">
        <v>124</v>
      </c>
      <c r="H99" s="36">
        <v>12</v>
      </c>
      <c r="I99" s="36" t="s">
        <v>415</v>
      </c>
      <c r="J99" s="38" t="s">
        <v>417</v>
      </c>
      <c r="K99" s="39">
        <v>62099999.999999993</v>
      </c>
      <c r="L99" s="47">
        <v>1</v>
      </c>
      <c r="M99" s="41" t="s">
        <v>45</v>
      </c>
      <c r="N99" s="41" t="s">
        <v>54</v>
      </c>
      <c r="O99" s="41" t="s">
        <v>37</v>
      </c>
      <c r="P99" s="41" t="s">
        <v>38</v>
      </c>
      <c r="Q99" s="41" t="s">
        <v>218</v>
      </c>
      <c r="R99" s="42"/>
      <c r="S99" s="41" t="s">
        <v>658</v>
      </c>
      <c r="T99" s="41" t="s">
        <v>104</v>
      </c>
      <c r="U99" s="42">
        <v>12</v>
      </c>
      <c r="V99" s="35" t="str">
        <f>+$J$99</f>
        <v>Generar y Liquidar Nomina ADRES</v>
      </c>
      <c r="W99" s="61">
        <f>+K99*0.25</f>
        <v>15524999.999999998</v>
      </c>
      <c r="X99" s="34" t="s">
        <v>117</v>
      </c>
      <c r="Y99" s="37">
        <v>3</v>
      </c>
      <c r="Z99" s="35" t="s">
        <v>417</v>
      </c>
      <c r="AA99" s="61">
        <v>15524999.999999998</v>
      </c>
      <c r="AB99" s="42"/>
      <c r="AC99" s="42"/>
      <c r="AD99" s="40">
        <v>0</v>
      </c>
      <c r="AE99" s="40" t="e">
        <v>#DIV/0!</v>
      </c>
      <c r="AF99" s="40">
        <v>0</v>
      </c>
      <c r="AG99" s="40" t="e">
        <v>#DIV/0!</v>
      </c>
      <c r="AH99" s="37">
        <v>3</v>
      </c>
      <c r="AI99" s="35" t="s">
        <v>417</v>
      </c>
      <c r="AJ99" s="61">
        <v>15524999.999999998</v>
      </c>
      <c r="AK99" s="42"/>
      <c r="AL99" s="42"/>
      <c r="AM99" s="40">
        <v>0</v>
      </c>
      <c r="AN99" s="40" t="e">
        <v>#DIV/0!</v>
      </c>
      <c r="AO99" s="40">
        <v>0</v>
      </c>
      <c r="AP99" s="43" t="e">
        <v>#DIV/0!</v>
      </c>
      <c r="AQ99" s="37">
        <v>3</v>
      </c>
      <c r="AR99" s="35" t="s">
        <v>417</v>
      </c>
      <c r="AS99" s="61">
        <v>0</v>
      </c>
      <c r="AT99" s="42"/>
      <c r="AU99" s="42"/>
      <c r="AV99" s="40">
        <v>0</v>
      </c>
      <c r="AW99" s="40" t="e">
        <v>#DIV/0!</v>
      </c>
      <c r="AX99" s="40">
        <v>0</v>
      </c>
      <c r="AY99" s="40" t="e">
        <v>#DIV/0!</v>
      </c>
      <c r="AZ99" s="37">
        <v>3</v>
      </c>
      <c r="BA99" s="35" t="s">
        <v>417</v>
      </c>
      <c r="BB99" s="61">
        <v>0</v>
      </c>
      <c r="BC99" s="42"/>
      <c r="BD99" s="42"/>
      <c r="BE99" s="40" t="e">
        <v>#DIV/0!</v>
      </c>
      <c r="BF99" s="40" t="e">
        <v>#DIV/0!</v>
      </c>
      <c r="BG99" s="40">
        <v>0</v>
      </c>
      <c r="BH99" s="40" t="e">
        <v>#DIV/0!</v>
      </c>
      <c r="BI99" s="57">
        <f t="shared" si="66"/>
        <v>0</v>
      </c>
      <c r="BJ99" s="57">
        <f t="shared" si="67"/>
        <v>0</v>
      </c>
      <c r="BK99" s="57">
        <f t="shared" si="68"/>
        <v>0</v>
      </c>
      <c r="BL99" s="57">
        <f t="shared" si="69"/>
        <v>0</v>
      </c>
      <c r="BM99" s="57">
        <f t="shared" si="70"/>
        <v>0</v>
      </c>
      <c r="BN99" s="57" t="str">
        <f t="shared" si="71"/>
        <v>No Prog ni Ejec</v>
      </c>
      <c r="BO99" s="57">
        <f t="shared" si="72"/>
        <v>0</v>
      </c>
      <c r="BP99" s="57" t="str">
        <f t="shared" si="73"/>
        <v>No Prog ni Ejec</v>
      </c>
      <c r="BQ99" s="21"/>
    </row>
    <row r="100" spans="1:69" s="58" customFormat="1" ht="86.4" x14ac:dyDescent="0.3">
      <c r="A100" s="34">
        <v>11700</v>
      </c>
      <c r="B100" s="35" t="str">
        <f>+VLOOKUP(A100,'[1]TAB. REF. PA'!$A$4:$B$14,2,FALSE)</f>
        <v>Dirección Administrativa y Financiera</v>
      </c>
      <c r="C100" s="36" t="s">
        <v>328</v>
      </c>
      <c r="D100" s="35" t="s">
        <v>256</v>
      </c>
      <c r="E100" s="36" t="s">
        <v>418</v>
      </c>
      <c r="F100" s="35" t="s">
        <v>419</v>
      </c>
      <c r="G100" s="37" t="s">
        <v>659</v>
      </c>
      <c r="H100" s="50">
        <v>1</v>
      </c>
      <c r="I100" s="36" t="s">
        <v>420</v>
      </c>
      <c r="J100" s="41" t="s">
        <v>566</v>
      </c>
      <c r="K100" s="39">
        <v>27880404</v>
      </c>
      <c r="L100" s="47">
        <v>1</v>
      </c>
      <c r="M100" s="41" t="s">
        <v>45</v>
      </c>
      <c r="N100" s="41" t="s">
        <v>54</v>
      </c>
      <c r="O100" s="41" t="s">
        <v>37</v>
      </c>
      <c r="P100" s="41" t="s">
        <v>38</v>
      </c>
      <c r="Q100" s="41" t="s">
        <v>218</v>
      </c>
      <c r="R100" s="42"/>
      <c r="S100" s="101" t="s">
        <v>379</v>
      </c>
      <c r="T100" s="41" t="s">
        <v>104</v>
      </c>
      <c r="U100" s="102">
        <v>1</v>
      </c>
      <c r="V100" s="35" t="s">
        <v>566</v>
      </c>
      <c r="W100" s="61">
        <f>+K100</f>
        <v>27880404</v>
      </c>
      <c r="X100" s="34" t="s">
        <v>114</v>
      </c>
      <c r="Y100" s="102">
        <v>0.25</v>
      </c>
      <c r="Z100" s="35" t="s">
        <v>566</v>
      </c>
      <c r="AA100" s="61">
        <f>+W100*Y100</f>
        <v>6970101</v>
      </c>
      <c r="AB100" s="42"/>
      <c r="AC100" s="42"/>
      <c r="AD100" s="40" t="e">
        <v>#DIV/0!</v>
      </c>
      <c r="AE100" s="40" t="e">
        <v>#DIV/0!</v>
      </c>
      <c r="AF100" s="40" t="e">
        <v>#DIV/0!</v>
      </c>
      <c r="AG100" s="40" t="e">
        <v>#DIV/0!</v>
      </c>
      <c r="AH100" s="102">
        <v>0.25</v>
      </c>
      <c r="AI100" s="35" t="s">
        <v>566</v>
      </c>
      <c r="AJ100" s="61">
        <f>+W100*AH100</f>
        <v>6970101</v>
      </c>
      <c r="AK100" s="42"/>
      <c r="AL100" s="42">
        <v>0</v>
      </c>
      <c r="AM100" s="40" t="e">
        <v>#DIV/0!</v>
      </c>
      <c r="AN100" s="40" t="e">
        <v>#DIV/0!</v>
      </c>
      <c r="AO100" s="40" t="e">
        <v>#DIV/0!</v>
      </c>
      <c r="AP100" s="43" t="e">
        <v>#DIV/0!</v>
      </c>
      <c r="AQ100" s="102">
        <v>0.25</v>
      </c>
      <c r="AR100" s="35" t="s">
        <v>566</v>
      </c>
      <c r="AS100" s="61">
        <f>+W100*AQ100</f>
        <v>6970101</v>
      </c>
      <c r="AT100" s="42">
        <v>0</v>
      </c>
      <c r="AU100" s="42"/>
      <c r="AV100" s="40" t="e">
        <v>#DIV/0!</v>
      </c>
      <c r="AW100" s="40" t="e">
        <v>#DIV/0!</v>
      </c>
      <c r="AX100" s="40" t="e">
        <v>#DIV/0!</v>
      </c>
      <c r="AY100" s="40" t="e">
        <v>#DIV/0!</v>
      </c>
      <c r="AZ100" s="102">
        <v>0.25</v>
      </c>
      <c r="BA100" s="35" t="s">
        <v>566</v>
      </c>
      <c r="BB100" s="61">
        <f>+W100*AZ100</f>
        <v>6970101</v>
      </c>
      <c r="BC100" s="42"/>
      <c r="BD100" s="42"/>
      <c r="BE100" s="40" t="e">
        <v>#DIV/0!</v>
      </c>
      <c r="BF100" s="40" t="e">
        <v>#DIV/0!</v>
      </c>
      <c r="BG100" s="40" t="e">
        <v>#DIV/0!</v>
      </c>
      <c r="BH100" s="40" t="e">
        <v>#DIV/0!</v>
      </c>
      <c r="BI100" s="57">
        <f t="shared" si="66"/>
        <v>0</v>
      </c>
      <c r="BJ100" s="57">
        <f t="shared" si="67"/>
        <v>0</v>
      </c>
      <c r="BK100" s="57">
        <f t="shared" si="68"/>
        <v>0</v>
      </c>
      <c r="BL100" s="57">
        <f t="shared" si="69"/>
        <v>0</v>
      </c>
      <c r="BM100" s="57">
        <f t="shared" si="70"/>
        <v>0</v>
      </c>
      <c r="BN100" s="57">
        <f t="shared" si="71"/>
        <v>0</v>
      </c>
      <c r="BO100" s="57">
        <f t="shared" si="72"/>
        <v>0</v>
      </c>
      <c r="BP100" s="57">
        <f t="shared" si="73"/>
        <v>0</v>
      </c>
      <c r="BQ100" s="21"/>
    </row>
    <row r="101" spans="1:69" s="58" customFormat="1" ht="86.4" x14ac:dyDescent="0.3">
      <c r="A101" s="34">
        <v>11700</v>
      </c>
      <c r="B101" s="35" t="str">
        <f>+VLOOKUP(A101,'[1]TAB. REF. PA'!$A$4:$B$14,2,FALSE)</f>
        <v>Dirección Administrativa y Financiera</v>
      </c>
      <c r="C101" s="36" t="s">
        <v>328</v>
      </c>
      <c r="D101" s="35" t="s">
        <v>256</v>
      </c>
      <c r="E101" s="36" t="s">
        <v>418</v>
      </c>
      <c r="F101" s="35" t="s">
        <v>419</v>
      </c>
      <c r="G101" s="37"/>
      <c r="H101" s="36"/>
      <c r="I101" s="36" t="s">
        <v>630</v>
      </c>
      <c r="J101" s="41" t="s">
        <v>421</v>
      </c>
      <c r="K101" s="39">
        <f>+VLOOKUP(I101,'[1]Plan Adquisiciones'!$Z$4:$AC$47,4,FALSE)</f>
        <v>48960000</v>
      </c>
      <c r="L101" s="47">
        <v>1</v>
      </c>
      <c r="M101" s="41" t="s">
        <v>45</v>
      </c>
      <c r="N101" s="41" t="s">
        <v>54</v>
      </c>
      <c r="O101" s="41" t="s">
        <v>37</v>
      </c>
      <c r="P101" s="41" t="s">
        <v>38</v>
      </c>
      <c r="Q101" s="41" t="s">
        <v>218</v>
      </c>
      <c r="R101" s="42"/>
      <c r="S101" s="101" t="s">
        <v>379</v>
      </c>
      <c r="T101" s="41" t="s">
        <v>104</v>
      </c>
      <c r="U101" s="100">
        <v>1</v>
      </c>
      <c r="V101" s="35" t="str">
        <f>+$J$101</f>
        <v>Expedición de Certificaciones de Personal</v>
      </c>
      <c r="W101" s="61">
        <f t="shared" ref="W101:W104" si="74">+K101</f>
        <v>48960000</v>
      </c>
      <c r="X101" s="34" t="s">
        <v>114</v>
      </c>
      <c r="Y101" s="100">
        <v>0.25</v>
      </c>
      <c r="Z101" s="35" t="str">
        <f>+$J$101</f>
        <v>Expedición de Certificaciones de Personal</v>
      </c>
      <c r="AA101" s="61">
        <f>+W101*Y101</f>
        <v>12240000</v>
      </c>
      <c r="AB101" s="42"/>
      <c r="AC101" s="42"/>
      <c r="AD101" s="40">
        <f t="shared" si="50"/>
        <v>0</v>
      </c>
      <c r="AE101" s="40">
        <f t="shared" si="51"/>
        <v>0</v>
      </c>
      <c r="AF101" s="40">
        <f t="shared" si="52"/>
        <v>0</v>
      </c>
      <c r="AG101" s="40">
        <f t="shared" si="53"/>
        <v>0</v>
      </c>
      <c r="AH101" s="100">
        <v>0.25</v>
      </c>
      <c r="AI101" s="35" t="str">
        <f>+$J$101</f>
        <v>Expedición de Certificaciones de Personal</v>
      </c>
      <c r="AJ101" s="61">
        <v>12240000</v>
      </c>
      <c r="AK101" s="42"/>
      <c r="AL101" s="42"/>
      <c r="AM101" s="40">
        <f t="shared" si="54"/>
        <v>0</v>
      </c>
      <c r="AN101" s="40">
        <f t="shared" si="55"/>
        <v>0</v>
      </c>
      <c r="AO101" s="40">
        <f t="shared" si="56"/>
        <v>0</v>
      </c>
      <c r="AP101" s="43">
        <f t="shared" si="57"/>
        <v>0</v>
      </c>
      <c r="AQ101" s="100">
        <v>0.25</v>
      </c>
      <c r="AR101" s="35" t="str">
        <f>+$J$101</f>
        <v>Expedición de Certificaciones de Personal</v>
      </c>
      <c r="AS101" s="61">
        <v>12240000</v>
      </c>
      <c r="AT101" s="42"/>
      <c r="AU101" s="42"/>
      <c r="AV101" s="40">
        <f t="shared" si="58"/>
        <v>0</v>
      </c>
      <c r="AW101" s="40">
        <f t="shared" si="59"/>
        <v>0</v>
      </c>
      <c r="AX101" s="40">
        <f t="shared" si="60"/>
        <v>0</v>
      </c>
      <c r="AY101" s="40">
        <f t="shared" si="61"/>
        <v>0</v>
      </c>
      <c r="AZ101" s="100">
        <v>0.25</v>
      </c>
      <c r="BA101" s="35" t="str">
        <f>+$J$101</f>
        <v>Expedición de Certificaciones de Personal</v>
      </c>
      <c r="BB101" s="61">
        <v>12240000</v>
      </c>
      <c r="BC101" s="42"/>
      <c r="BD101" s="42"/>
      <c r="BE101" s="40">
        <f t="shared" si="62"/>
        <v>0</v>
      </c>
      <c r="BF101" s="40">
        <f t="shared" si="63"/>
        <v>0</v>
      </c>
      <c r="BG101" s="40">
        <f t="shared" si="64"/>
        <v>0</v>
      </c>
      <c r="BH101" s="40">
        <f t="shared" si="65"/>
        <v>0</v>
      </c>
      <c r="BI101" s="57">
        <f t="shared" si="66"/>
        <v>0</v>
      </c>
      <c r="BJ101" s="57">
        <f t="shared" si="67"/>
        <v>0</v>
      </c>
      <c r="BK101" s="57">
        <f t="shared" si="68"/>
        <v>0</v>
      </c>
      <c r="BL101" s="57">
        <f t="shared" si="69"/>
        <v>0</v>
      </c>
      <c r="BM101" s="57">
        <f t="shared" si="70"/>
        <v>0</v>
      </c>
      <c r="BN101" s="57">
        <f t="shared" si="71"/>
        <v>0</v>
      </c>
      <c r="BO101" s="57">
        <f t="shared" si="72"/>
        <v>0</v>
      </c>
      <c r="BP101" s="57">
        <f t="shared" si="73"/>
        <v>0</v>
      </c>
      <c r="BQ101" s="21"/>
    </row>
    <row r="102" spans="1:69" s="58" customFormat="1" ht="86.4" x14ac:dyDescent="0.3">
      <c r="A102" s="62">
        <v>11700</v>
      </c>
      <c r="B102" s="63" t="str">
        <f>+VLOOKUP(A102,'[1]TAB. REF. PA'!$A$4:$B$14,2,FALSE)</f>
        <v>Dirección Administrativa y Financiera</v>
      </c>
      <c r="C102" s="64" t="s">
        <v>328</v>
      </c>
      <c r="D102" s="63" t="s">
        <v>256</v>
      </c>
      <c r="E102" s="64" t="s">
        <v>422</v>
      </c>
      <c r="F102" s="63" t="s">
        <v>567</v>
      </c>
      <c r="G102" s="65" t="s">
        <v>123</v>
      </c>
      <c r="H102" s="105">
        <v>1</v>
      </c>
      <c r="I102" s="64" t="s">
        <v>423</v>
      </c>
      <c r="J102" s="69" t="s">
        <v>424</v>
      </c>
      <c r="K102" s="67">
        <f>+VLOOKUP(I102,'[1]Plan Adquisiciones'!$Z$5:$AC$47,4,FALSE)</f>
        <v>60000000</v>
      </c>
      <c r="L102" s="75">
        <v>1</v>
      </c>
      <c r="M102" s="69" t="s">
        <v>48</v>
      </c>
      <c r="N102" s="69" t="s">
        <v>68</v>
      </c>
      <c r="O102" s="69" t="s">
        <v>37</v>
      </c>
      <c r="P102" s="69" t="s">
        <v>38</v>
      </c>
      <c r="Q102" s="69" t="s">
        <v>229</v>
      </c>
      <c r="R102" s="70"/>
      <c r="S102" s="106" t="s">
        <v>670</v>
      </c>
      <c r="T102" s="69" t="s">
        <v>99</v>
      </c>
      <c r="U102" s="99">
        <v>1</v>
      </c>
      <c r="V102" s="63" t="str">
        <f>+$J$102</f>
        <v>Publicación Actos Administrativos Diario Oficial</v>
      </c>
      <c r="W102" s="77">
        <f t="shared" si="74"/>
        <v>60000000</v>
      </c>
      <c r="X102" s="62" t="s">
        <v>114</v>
      </c>
      <c r="Y102" s="65">
        <v>0</v>
      </c>
      <c r="Z102" s="63" t="str">
        <f>+V102</f>
        <v>Publicación Actos Administrativos Diario Oficial</v>
      </c>
      <c r="AA102" s="77">
        <v>0</v>
      </c>
      <c r="AB102" s="70"/>
      <c r="AC102" s="70"/>
      <c r="AD102" s="68" t="e">
        <f>+(AB102/Y102)</f>
        <v>#DIV/0!</v>
      </c>
      <c r="AE102" s="68" t="e">
        <f t="shared" si="51"/>
        <v>#DIV/0!</v>
      </c>
      <c r="AF102" s="68">
        <f t="shared" si="52"/>
        <v>0</v>
      </c>
      <c r="AG102" s="68">
        <f t="shared" si="53"/>
        <v>0</v>
      </c>
      <c r="AH102" s="107">
        <v>0.5</v>
      </c>
      <c r="AI102" s="63" t="str">
        <f>+V102</f>
        <v>Publicación Actos Administrativos Diario Oficial</v>
      </c>
      <c r="AJ102" s="77">
        <v>30000000</v>
      </c>
      <c r="AK102" s="70"/>
      <c r="AL102" s="70"/>
      <c r="AM102" s="68">
        <f t="shared" si="54"/>
        <v>0</v>
      </c>
      <c r="AN102" s="68">
        <f t="shared" si="55"/>
        <v>0</v>
      </c>
      <c r="AO102" s="68">
        <f t="shared" si="56"/>
        <v>0</v>
      </c>
      <c r="AP102" s="71">
        <f t="shared" si="57"/>
        <v>0</v>
      </c>
      <c r="AQ102" s="107"/>
      <c r="AR102" s="63" t="str">
        <f>+V102</f>
        <v>Publicación Actos Administrativos Diario Oficial</v>
      </c>
      <c r="AS102" s="77">
        <v>0</v>
      </c>
      <c r="AT102" s="70"/>
      <c r="AU102" s="70"/>
      <c r="AV102" s="68" t="e">
        <f t="shared" si="58"/>
        <v>#DIV/0!</v>
      </c>
      <c r="AW102" s="68" t="e">
        <f t="shared" si="59"/>
        <v>#DIV/0!</v>
      </c>
      <c r="AX102" s="68">
        <f t="shared" si="60"/>
        <v>0</v>
      </c>
      <c r="AY102" s="68">
        <f t="shared" si="61"/>
        <v>0</v>
      </c>
      <c r="AZ102" s="107">
        <v>0.5</v>
      </c>
      <c r="BA102" s="63" t="str">
        <f>+V102</f>
        <v>Publicación Actos Administrativos Diario Oficial</v>
      </c>
      <c r="BB102" s="77">
        <v>30000000</v>
      </c>
      <c r="BC102" s="70"/>
      <c r="BD102" s="70"/>
      <c r="BE102" s="68">
        <f t="shared" si="62"/>
        <v>0</v>
      </c>
      <c r="BF102" s="68">
        <f t="shared" si="63"/>
        <v>0</v>
      </c>
      <c r="BG102" s="68">
        <f t="shared" si="64"/>
        <v>0</v>
      </c>
      <c r="BH102" s="68">
        <f t="shared" si="65"/>
        <v>0</v>
      </c>
      <c r="BI102" s="57" t="str">
        <f t="shared" si="66"/>
        <v>No Prog ni Ejec</v>
      </c>
      <c r="BJ102" s="57" t="str">
        <f t="shared" si="67"/>
        <v>No Prog ni Ejec</v>
      </c>
      <c r="BK102" s="57">
        <f t="shared" si="68"/>
        <v>0</v>
      </c>
      <c r="BL102" s="57">
        <f t="shared" si="69"/>
        <v>0</v>
      </c>
      <c r="BM102" s="57" t="str">
        <f t="shared" si="70"/>
        <v>No Prog ni Ejec</v>
      </c>
      <c r="BN102" s="57" t="str">
        <f t="shared" si="71"/>
        <v>No Prog ni Ejec</v>
      </c>
      <c r="BO102" s="57">
        <f t="shared" si="72"/>
        <v>0</v>
      </c>
      <c r="BP102" s="57">
        <f t="shared" si="73"/>
        <v>0</v>
      </c>
      <c r="BQ102" s="21"/>
    </row>
    <row r="103" spans="1:69" s="58" customFormat="1" ht="86.4" x14ac:dyDescent="0.3">
      <c r="A103" s="62">
        <v>11700</v>
      </c>
      <c r="B103" s="63" t="str">
        <f>+VLOOKUP(A103,'[1]TAB. REF. PA'!$A$4:$B$14,2,FALSE)</f>
        <v>Dirección Administrativa y Financiera</v>
      </c>
      <c r="C103" s="64" t="s">
        <v>328</v>
      </c>
      <c r="D103" s="63" t="s">
        <v>256</v>
      </c>
      <c r="E103" s="64" t="s">
        <v>425</v>
      </c>
      <c r="F103" s="63" t="s">
        <v>426</v>
      </c>
      <c r="G103" s="65" t="s">
        <v>123</v>
      </c>
      <c r="H103" s="98">
        <v>1</v>
      </c>
      <c r="I103" s="64" t="s">
        <v>427</v>
      </c>
      <c r="J103" s="69" t="s">
        <v>428</v>
      </c>
      <c r="K103" s="67">
        <f>2468609473+361433212.8</f>
        <v>2830042685.8000002</v>
      </c>
      <c r="L103" s="75">
        <v>1</v>
      </c>
      <c r="M103" s="69" t="s">
        <v>51</v>
      </c>
      <c r="N103" s="69" t="s">
        <v>56</v>
      </c>
      <c r="O103" s="69" t="s">
        <v>37</v>
      </c>
      <c r="P103" s="69" t="s">
        <v>41</v>
      </c>
      <c r="Q103" s="69" t="s">
        <v>222</v>
      </c>
      <c r="R103" s="70"/>
      <c r="S103" s="69" t="s">
        <v>379</v>
      </c>
      <c r="T103" s="69" t="s">
        <v>99</v>
      </c>
      <c r="U103" s="75">
        <v>1</v>
      </c>
      <c r="V103" s="63" t="str">
        <f>+J103</f>
        <v>Funcionamiento continuo de las instalaciones de la ADRES</v>
      </c>
      <c r="W103" s="77">
        <f t="shared" si="74"/>
        <v>2830042685.8000002</v>
      </c>
      <c r="X103" s="62" t="s">
        <v>114</v>
      </c>
      <c r="Y103" s="75">
        <v>0.2</v>
      </c>
      <c r="Z103" s="63" t="str">
        <f>+J103</f>
        <v>Funcionamiento continuo de las instalaciones de la ADRES</v>
      </c>
      <c r="AA103" s="77">
        <f>154899948.342857+240000</f>
        <v>155139948.342857</v>
      </c>
      <c r="AB103" s="70"/>
      <c r="AC103" s="70"/>
      <c r="AD103" s="68">
        <f t="shared" ref="AD103" si="75">+(AB103/Y103)</f>
        <v>0</v>
      </c>
      <c r="AE103" s="68">
        <f t="shared" si="51"/>
        <v>0</v>
      </c>
      <c r="AF103" s="68">
        <f t="shared" si="52"/>
        <v>0</v>
      </c>
      <c r="AG103" s="68">
        <f t="shared" si="53"/>
        <v>0</v>
      </c>
      <c r="AH103" s="75">
        <v>0.2</v>
      </c>
      <c r="AI103" s="63" t="str">
        <f>+V103</f>
        <v>Funcionamiento continuo de las instalaciones de la ADRES</v>
      </c>
      <c r="AJ103" s="77">
        <f>154899948.342857+40000</f>
        <v>154939948.342857</v>
      </c>
      <c r="AK103" s="70"/>
      <c r="AL103" s="70"/>
      <c r="AM103" s="68">
        <f t="shared" si="54"/>
        <v>0</v>
      </c>
      <c r="AN103" s="68">
        <f t="shared" si="55"/>
        <v>0</v>
      </c>
      <c r="AO103" s="68">
        <f t="shared" si="56"/>
        <v>0</v>
      </c>
      <c r="AP103" s="71">
        <f t="shared" si="57"/>
        <v>0</v>
      </c>
      <c r="AQ103" s="75">
        <v>0.3</v>
      </c>
      <c r="AR103" s="63" t="str">
        <f>+V103</f>
        <v>Funcionamiento continuo de las instalaciones de la ADRES</v>
      </c>
      <c r="AS103" s="77">
        <f>51633316.1142857+758018677</f>
        <v>809651993.11428571</v>
      </c>
      <c r="AT103" s="70"/>
      <c r="AU103" s="70"/>
      <c r="AV103" s="68">
        <f t="shared" si="58"/>
        <v>0</v>
      </c>
      <c r="AW103" s="68">
        <f t="shared" si="59"/>
        <v>0</v>
      </c>
      <c r="AX103" s="68">
        <f t="shared" si="60"/>
        <v>0</v>
      </c>
      <c r="AY103" s="68">
        <f t="shared" si="61"/>
        <v>0</v>
      </c>
      <c r="AZ103" s="75">
        <v>0.3</v>
      </c>
      <c r="BA103" s="63" t="str">
        <f>+AI103</f>
        <v>Funcionamiento continuo de las instalaciones de la ADRES</v>
      </c>
      <c r="BB103" s="77">
        <v>1710310796</v>
      </c>
      <c r="BC103" s="70"/>
      <c r="BD103" s="70"/>
      <c r="BE103" s="68">
        <f t="shared" si="62"/>
        <v>0</v>
      </c>
      <c r="BF103" s="68">
        <f t="shared" si="63"/>
        <v>0</v>
      </c>
      <c r="BG103" s="68">
        <f t="shared" si="64"/>
        <v>0</v>
      </c>
      <c r="BH103" s="68">
        <f t="shared" si="65"/>
        <v>0</v>
      </c>
      <c r="BI103" s="57">
        <f t="shared" si="66"/>
        <v>0</v>
      </c>
      <c r="BJ103" s="57">
        <f t="shared" si="67"/>
        <v>0</v>
      </c>
      <c r="BK103" s="57">
        <f t="shared" si="68"/>
        <v>0</v>
      </c>
      <c r="BL103" s="57">
        <f t="shared" si="69"/>
        <v>0</v>
      </c>
      <c r="BM103" s="57">
        <f t="shared" si="70"/>
        <v>0</v>
      </c>
      <c r="BN103" s="57">
        <f t="shared" si="71"/>
        <v>0</v>
      </c>
      <c r="BO103" s="57">
        <f t="shared" si="72"/>
        <v>0</v>
      </c>
      <c r="BP103" s="57">
        <f t="shared" si="73"/>
        <v>0</v>
      </c>
      <c r="BQ103" s="21"/>
    </row>
    <row r="104" spans="1:69" s="58" customFormat="1" ht="86.4" x14ac:dyDescent="0.3">
      <c r="A104" s="34">
        <v>11700</v>
      </c>
      <c r="B104" s="35" t="str">
        <f>+VLOOKUP(A104,'[1]TAB. REF. PA'!$A$4:$B$14,2,FALSE)</f>
        <v>Dirección Administrativa y Financiera</v>
      </c>
      <c r="C104" s="36" t="s">
        <v>328</v>
      </c>
      <c r="D104" s="35" t="s">
        <v>256</v>
      </c>
      <c r="E104" s="36" t="s">
        <v>429</v>
      </c>
      <c r="F104" s="35" t="s">
        <v>430</v>
      </c>
      <c r="G104" s="37" t="s">
        <v>123</v>
      </c>
      <c r="H104" s="50">
        <v>1</v>
      </c>
      <c r="I104" s="36" t="s">
        <v>457</v>
      </c>
      <c r="J104" s="35" t="s">
        <v>572</v>
      </c>
      <c r="K104" s="39">
        <f>150000000+420000000+100000000</f>
        <v>670000000</v>
      </c>
      <c r="L104" s="47">
        <v>1</v>
      </c>
      <c r="M104" s="41" t="s">
        <v>51</v>
      </c>
      <c r="N104" s="41" t="s">
        <v>56</v>
      </c>
      <c r="O104" s="41" t="s">
        <v>37</v>
      </c>
      <c r="P104" s="41" t="s">
        <v>41</v>
      </c>
      <c r="Q104" s="41" t="s">
        <v>222</v>
      </c>
      <c r="R104" s="42"/>
      <c r="S104" s="103" t="s">
        <v>657</v>
      </c>
      <c r="T104" s="41" t="s">
        <v>99</v>
      </c>
      <c r="U104" s="100">
        <v>1</v>
      </c>
      <c r="V104" s="35" t="str">
        <f>+$J$104</f>
        <v xml:space="preserve">Suministro de Tiquetes Aéreos y Viaticos </v>
      </c>
      <c r="W104" s="61">
        <f t="shared" si="74"/>
        <v>670000000</v>
      </c>
      <c r="X104" s="34" t="s">
        <v>114</v>
      </c>
      <c r="Y104" s="55">
        <f>+AA104/W104</f>
        <v>0.26865671641791045</v>
      </c>
      <c r="Z104" s="35" t="str">
        <f>+$J$104</f>
        <v xml:space="preserve">Suministro de Tiquetes Aéreos y Viaticos </v>
      </c>
      <c r="AA104" s="61">
        <v>180000000</v>
      </c>
      <c r="AB104" s="42"/>
      <c r="AC104" s="42"/>
      <c r="AD104" s="40">
        <f t="shared" si="50"/>
        <v>0</v>
      </c>
      <c r="AE104" s="40">
        <f t="shared" si="51"/>
        <v>0</v>
      </c>
      <c r="AF104" s="40">
        <f t="shared" si="52"/>
        <v>0</v>
      </c>
      <c r="AG104" s="40">
        <f t="shared" si="53"/>
        <v>0</v>
      </c>
      <c r="AH104" s="100">
        <f>+AJ104/W104</f>
        <v>0.34328358208955223</v>
      </c>
      <c r="AI104" s="35" t="str">
        <f>+$J$104</f>
        <v xml:space="preserve">Suministro de Tiquetes Aéreos y Viaticos </v>
      </c>
      <c r="AJ104" s="61">
        <f>180000000+50000000</f>
        <v>230000000</v>
      </c>
      <c r="AK104" s="42"/>
      <c r="AL104" s="42"/>
      <c r="AM104" s="40">
        <f t="shared" si="54"/>
        <v>0</v>
      </c>
      <c r="AN104" s="40">
        <f t="shared" si="55"/>
        <v>0</v>
      </c>
      <c r="AO104" s="40">
        <f t="shared" si="56"/>
        <v>0</v>
      </c>
      <c r="AP104" s="43">
        <f t="shared" si="57"/>
        <v>0</v>
      </c>
      <c r="AQ104" s="55">
        <f>+AS104/K104</f>
        <v>0.17910447761194029</v>
      </c>
      <c r="AR104" s="35" t="str">
        <f>+$J$104</f>
        <v xml:space="preserve">Suministro de Tiquetes Aéreos y Viaticos </v>
      </c>
      <c r="AS104" s="61">
        <v>120000000</v>
      </c>
      <c r="AT104" s="42"/>
      <c r="AU104" s="42"/>
      <c r="AV104" s="40">
        <f t="shared" si="58"/>
        <v>0</v>
      </c>
      <c r="AW104" s="40">
        <f t="shared" si="59"/>
        <v>0</v>
      </c>
      <c r="AX104" s="40">
        <f t="shared" si="60"/>
        <v>0</v>
      </c>
      <c r="AY104" s="40">
        <f t="shared" si="61"/>
        <v>0</v>
      </c>
      <c r="AZ104" s="55">
        <f>+BB104/K104</f>
        <v>0.28358208955223879</v>
      </c>
      <c r="BA104" s="35" t="str">
        <f>+$J$104</f>
        <v xml:space="preserve">Suministro de Tiquetes Aéreos y Viaticos </v>
      </c>
      <c r="BB104" s="61">
        <f>90000000+100000000</f>
        <v>190000000</v>
      </c>
      <c r="BC104" s="42"/>
      <c r="BD104" s="42"/>
      <c r="BE104" s="40">
        <f t="shared" si="62"/>
        <v>0</v>
      </c>
      <c r="BF104" s="40">
        <f t="shared" si="63"/>
        <v>0</v>
      </c>
      <c r="BG104" s="40">
        <f t="shared" si="64"/>
        <v>0</v>
      </c>
      <c r="BH104" s="40">
        <f t="shared" si="65"/>
        <v>0</v>
      </c>
      <c r="BI104" s="57">
        <f t="shared" si="66"/>
        <v>0</v>
      </c>
      <c r="BJ104" s="57">
        <f t="shared" si="67"/>
        <v>0</v>
      </c>
      <c r="BK104" s="57">
        <f t="shared" si="68"/>
        <v>0</v>
      </c>
      <c r="BL104" s="57">
        <f t="shared" si="69"/>
        <v>0</v>
      </c>
      <c r="BM104" s="57">
        <f t="shared" si="70"/>
        <v>0</v>
      </c>
      <c r="BN104" s="57">
        <f t="shared" si="71"/>
        <v>0</v>
      </c>
      <c r="BO104" s="57">
        <f t="shared" si="72"/>
        <v>0</v>
      </c>
      <c r="BP104" s="57">
        <f t="shared" si="73"/>
        <v>0</v>
      </c>
      <c r="BQ104" s="21"/>
    </row>
    <row r="105" spans="1:69" s="58" customFormat="1" ht="86.4" x14ac:dyDescent="0.3">
      <c r="A105" s="80">
        <v>11700</v>
      </c>
      <c r="B105" s="79" t="s">
        <v>29</v>
      </c>
      <c r="C105" s="80" t="s">
        <v>328</v>
      </c>
      <c r="D105" s="79" t="s">
        <v>256</v>
      </c>
      <c r="E105" s="80" t="s">
        <v>431</v>
      </c>
      <c r="F105" s="79" t="s">
        <v>433</v>
      </c>
      <c r="G105" s="80" t="s">
        <v>123</v>
      </c>
      <c r="H105" s="88">
        <v>1</v>
      </c>
      <c r="I105" s="80" t="s">
        <v>432</v>
      </c>
      <c r="J105" s="81" t="s">
        <v>434</v>
      </c>
      <c r="K105" s="82">
        <f>672800008+497391434</f>
        <v>1170191442</v>
      </c>
      <c r="L105" s="88">
        <v>1</v>
      </c>
      <c r="M105" s="84" t="s">
        <v>46</v>
      </c>
      <c r="N105" s="84" t="s">
        <v>59</v>
      </c>
      <c r="O105" s="84" t="s">
        <v>37</v>
      </c>
      <c r="P105" s="84" t="s">
        <v>40</v>
      </c>
      <c r="Q105" s="84" t="s">
        <v>221</v>
      </c>
      <c r="R105" s="85"/>
      <c r="S105" s="89" t="s">
        <v>643</v>
      </c>
      <c r="T105" s="84" t="s">
        <v>99</v>
      </c>
      <c r="U105" s="90">
        <v>1</v>
      </c>
      <c r="V105" s="79" t="s">
        <v>434</v>
      </c>
      <c r="W105" s="86">
        <f>K105</f>
        <v>1170191442</v>
      </c>
      <c r="X105" s="78" t="s">
        <v>114</v>
      </c>
      <c r="Y105" s="88">
        <v>0.25</v>
      </c>
      <c r="Z105" s="79" t="s">
        <v>434</v>
      </c>
      <c r="AA105" s="86">
        <f>K105/4</f>
        <v>292547860.5</v>
      </c>
      <c r="AB105" s="91"/>
      <c r="AC105" s="85"/>
      <c r="AD105" s="83">
        <f>+(AB105/Y105)</f>
        <v>0</v>
      </c>
      <c r="AE105" s="83">
        <f>+(AC105/AA105)</f>
        <v>0</v>
      </c>
      <c r="AF105" s="83">
        <f>+(AB105/U105)</f>
        <v>0</v>
      </c>
      <c r="AG105" s="83">
        <f>+(AC105/W105)</f>
        <v>0</v>
      </c>
      <c r="AH105" s="88">
        <v>0.25</v>
      </c>
      <c r="AI105" s="79" t="s">
        <v>434</v>
      </c>
      <c r="AJ105" s="86">
        <f>AA105</f>
        <v>292547860.5</v>
      </c>
      <c r="AK105" s="85"/>
      <c r="AL105" s="85"/>
      <c r="AM105" s="83">
        <v>0</v>
      </c>
      <c r="AN105" s="83">
        <v>0</v>
      </c>
      <c r="AO105" s="83">
        <v>0</v>
      </c>
      <c r="AP105" s="87">
        <v>0</v>
      </c>
      <c r="AQ105" s="88">
        <v>0.25</v>
      </c>
      <c r="AR105" s="79" t="s">
        <v>434</v>
      </c>
      <c r="AS105" s="86">
        <f>AJ105</f>
        <v>292547860.5</v>
      </c>
      <c r="AT105" s="85"/>
      <c r="AU105" s="85"/>
      <c r="AV105" s="83">
        <v>0</v>
      </c>
      <c r="AW105" s="83">
        <v>0</v>
      </c>
      <c r="AX105" s="83">
        <v>0</v>
      </c>
      <c r="AY105" s="83">
        <v>0</v>
      </c>
      <c r="AZ105" s="88">
        <v>0.25</v>
      </c>
      <c r="BA105" s="79" t="s">
        <v>434</v>
      </c>
      <c r="BB105" s="86">
        <f>AS105</f>
        <v>292547860.5</v>
      </c>
      <c r="BC105" s="85"/>
      <c r="BD105" s="85"/>
      <c r="BE105" s="83">
        <v>0</v>
      </c>
      <c r="BF105" s="83">
        <v>0</v>
      </c>
      <c r="BG105" s="83">
        <v>0</v>
      </c>
      <c r="BH105" s="83">
        <v>0</v>
      </c>
      <c r="BI105" s="57">
        <f t="shared" si="66"/>
        <v>0</v>
      </c>
      <c r="BJ105" s="57">
        <f t="shared" si="67"/>
        <v>0</v>
      </c>
      <c r="BK105" s="57">
        <f t="shared" si="68"/>
        <v>0</v>
      </c>
      <c r="BL105" s="57">
        <f t="shared" si="69"/>
        <v>0</v>
      </c>
      <c r="BM105" s="57">
        <f t="shared" si="70"/>
        <v>0</v>
      </c>
      <c r="BN105" s="57">
        <f t="shared" si="71"/>
        <v>0</v>
      </c>
      <c r="BO105" s="57">
        <f t="shared" si="72"/>
        <v>0</v>
      </c>
      <c r="BP105" s="57">
        <f t="shared" si="73"/>
        <v>0</v>
      </c>
      <c r="BQ105" s="21"/>
    </row>
    <row r="106" spans="1:69" s="58" customFormat="1" ht="86.4" x14ac:dyDescent="0.3">
      <c r="A106" s="80">
        <v>11700</v>
      </c>
      <c r="B106" s="79" t="str">
        <f>+VLOOKUP(A106,'[3]TAB. REF. PA'!$A$4:$B$14,2,FALSE)</f>
        <v>Dirección Administrativa y Financiera</v>
      </c>
      <c r="C106" s="80" t="s">
        <v>328</v>
      </c>
      <c r="D106" s="79" t="s">
        <v>256</v>
      </c>
      <c r="E106" s="80" t="s">
        <v>644</v>
      </c>
      <c r="F106" s="79" t="s">
        <v>652</v>
      </c>
      <c r="G106" s="80" t="s">
        <v>123</v>
      </c>
      <c r="H106" s="88">
        <v>1</v>
      </c>
      <c r="I106" s="80" t="s">
        <v>645</v>
      </c>
      <c r="J106" s="81" t="s">
        <v>653</v>
      </c>
      <c r="K106" s="82">
        <v>528778988</v>
      </c>
      <c r="L106" s="88">
        <v>1</v>
      </c>
      <c r="M106" s="84" t="s">
        <v>46</v>
      </c>
      <c r="N106" s="84" t="s">
        <v>59</v>
      </c>
      <c r="O106" s="84" t="s">
        <v>37</v>
      </c>
      <c r="P106" s="84" t="s">
        <v>40</v>
      </c>
      <c r="Q106" s="84" t="s">
        <v>220</v>
      </c>
      <c r="R106" s="85"/>
      <c r="S106" s="89" t="s">
        <v>654</v>
      </c>
      <c r="T106" s="84" t="s">
        <v>101</v>
      </c>
      <c r="U106" s="90">
        <v>1</v>
      </c>
      <c r="V106" s="79" t="str">
        <f>+$J$99</f>
        <v>Generar y Liquidar Nomina ADRES</v>
      </c>
      <c r="W106" s="86">
        <v>528778988</v>
      </c>
      <c r="X106" s="78" t="s">
        <v>114</v>
      </c>
      <c r="Y106" s="90">
        <v>0.25</v>
      </c>
      <c r="Z106" s="79" t="str">
        <f>+$J$99</f>
        <v>Generar y Liquidar Nomina ADRES</v>
      </c>
      <c r="AA106" s="86">
        <v>112500000</v>
      </c>
      <c r="AB106" s="92"/>
      <c r="AC106" s="85"/>
      <c r="AD106" s="83">
        <f>+(AB106/Y106)</f>
        <v>0</v>
      </c>
      <c r="AE106" s="83">
        <f t="shared" ref="AE106:AE107" si="76">+(AC106/AA106)</f>
        <v>0</v>
      </c>
      <c r="AF106" s="83">
        <f t="shared" ref="AF106:AF107" si="77">+(AB106/U106)</f>
        <v>0</v>
      </c>
      <c r="AG106" s="83">
        <f t="shared" ref="AG106" si="78">+(AC106/W106)</f>
        <v>0</v>
      </c>
      <c r="AH106" s="90">
        <v>0.25</v>
      </c>
      <c r="AI106" s="79" t="str">
        <f>+$J$99</f>
        <v>Generar y Liquidar Nomina ADRES</v>
      </c>
      <c r="AJ106" s="86">
        <v>112500000</v>
      </c>
      <c r="AK106" s="85"/>
      <c r="AL106" s="85"/>
      <c r="AM106" s="83">
        <f t="shared" ref="AM106:AM107" si="79">+(AK106/AH106)</f>
        <v>0</v>
      </c>
      <c r="AN106" s="83">
        <f t="shared" ref="AN106:AN107" si="80">+(AL106/AJ106)</f>
        <v>0</v>
      </c>
      <c r="AO106" s="83">
        <f t="shared" ref="AO106:AO107" si="81">+(AK106+AB106)/U106</f>
        <v>0</v>
      </c>
      <c r="AP106" s="87">
        <f t="shared" ref="AP106" si="82">+(AL106+AC106)/W106</f>
        <v>0</v>
      </c>
      <c r="AQ106" s="93">
        <v>0.25</v>
      </c>
      <c r="AR106" s="79" t="str">
        <f>+$J$99</f>
        <v>Generar y Liquidar Nomina ADRES</v>
      </c>
      <c r="AS106" s="86">
        <v>166511595</v>
      </c>
      <c r="AT106" s="85"/>
      <c r="AU106" s="92"/>
      <c r="AV106" s="83">
        <f t="shared" ref="AV106:AV107" si="83">+(AT106/AQ106)</f>
        <v>0</v>
      </c>
      <c r="AW106" s="83">
        <f t="shared" ref="AW106:AW107" si="84">+(AU106/AS106)</f>
        <v>0</v>
      </c>
      <c r="AX106" s="83">
        <f t="shared" ref="AX106:AX107" si="85">+(AK106+AB106+AT106)/U106</f>
        <v>0</v>
      </c>
      <c r="AY106" s="83">
        <f t="shared" ref="AY106" si="86">+(AL106+AC106+AU106)/W106</f>
        <v>0</v>
      </c>
      <c r="AZ106" s="90">
        <v>0.25</v>
      </c>
      <c r="BA106" s="79" t="str">
        <f>+$J$99</f>
        <v>Generar y Liquidar Nomina ADRES</v>
      </c>
      <c r="BB106" s="86">
        <v>137267392.5</v>
      </c>
      <c r="BC106" s="85"/>
      <c r="BD106" s="94"/>
      <c r="BE106" s="83">
        <f t="shared" ref="BE106:BE107" si="87">+(BC106/AZ106)</f>
        <v>0</v>
      </c>
      <c r="BF106" s="83">
        <f t="shared" ref="BF106:BF107" si="88">+(BD106/BB106)</f>
        <v>0</v>
      </c>
      <c r="BG106" s="83">
        <f t="shared" ref="BG106:BG107" si="89">+(AK106+AB106+AT106+BC106)/U106</f>
        <v>0</v>
      </c>
      <c r="BH106" s="83">
        <f t="shared" ref="BH106" si="90">+(AL106+AC106+AU106+BD106)/W106</f>
        <v>0</v>
      </c>
      <c r="BI106" s="57">
        <f t="shared" si="66"/>
        <v>0</v>
      </c>
      <c r="BJ106" s="57">
        <f t="shared" si="67"/>
        <v>0</v>
      </c>
      <c r="BK106" s="57">
        <f t="shared" si="68"/>
        <v>0</v>
      </c>
      <c r="BL106" s="57">
        <f t="shared" si="69"/>
        <v>0</v>
      </c>
      <c r="BM106" s="57">
        <f t="shared" si="70"/>
        <v>0</v>
      </c>
      <c r="BN106" s="57">
        <f t="shared" si="71"/>
        <v>0</v>
      </c>
      <c r="BO106" s="57">
        <f t="shared" si="72"/>
        <v>0</v>
      </c>
      <c r="BP106" s="57">
        <f t="shared" si="73"/>
        <v>0</v>
      </c>
      <c r="BQ106" s="21"/>
    </row>
    <row r="107" spans="1:69" s="58" customFormat="1" ht="201.6" x14ac:dyDescent="0.3">
      <c r="A107" s="80">
        <v>11700</v>
      </c>
      <c r="B107" s="79" t="str">
        <f>+VLOOKUP(A107,'[3]TAB. REF. PA'!$A$4:$B$14,2,FALSE)</f>
        <v>Dirección Administrativa y Financiera</v>
      </c>
      <c r="C107" s="80" t="s">
        <v>328</v>
      </c>
      <c r="D107" s="79" t="s">
        <v>256</v>
      </c>
      <c r="E107" s="80" t="s">
        <v>650</v>
      </c>
      <c r="F107" s="79" t="s">
        <v>655</v>
      </c>
      <c r="G107" s="80" t="s">
        <v>123</v>
      </c>
      <c r="H107" s="88">
        <v>1</v>
      </c>
      <c r="I107" s="80" t="s">
        <v>651</v>
      </c>
      <c r="J107" s="81" t="s">
        <v>656</v>
      </c>
      <c r="K107" s="82">
        <v>48960000</v>
      </c>
      <c r="L107" s="88">
        <v>1</v>
      </c>
      <c r="M107" s="84" t="s">
        <v>46</v>
      </c>
      <c r="N107" s="84" t="s">
        <v>59</v>
      </c>
      <c r="O107" s="84" t="s">
        <v>37</v>
      </c>
      <c r="P107" s="84" t="s">
        <v>40</v>
      </c>
      <c r="Q107" s="84" t="s">
        <v>220</v>
      </c>
      <c r="R107" s="85"/>
      <c r="S107" s="89" t="s">
        <v>379</v>
      </c>
      <c r="T107" s="84" t="s">
        <v>101</v>
      </c>
      <c r="U107" s="90">
        <v>1</v>
      </c>
      <c r="V107" s="81" t="s">
        <v>656</v>
      </c>
      <c r="W107" s="86">
        <f t="shared" ref="W107" si="91">+K107</f>
        <v>48960000</v>
      </c>
      <c r="X107" s="78" t="s">
        <v>114</v>
      </c>
      <c r="Y107" s="90">
        <v>0.25</v>
      </c>
      <c r="Z107" s="81" t="s">
        <v>656</v>
      </c>
      <c r="AA107" s="86">
        <v>12240000</v>
      </c>
      <c r="AB107" s="94"/>
      <c r="AC107" s="96"/>
      <c r="AD107" s="83">
        <f>+(AB107/Y107)</f>
        <v>0</v>
      </c>
      <c r="AE107" s="83">
        <f t="shared" si="76"/>
        <v>0</v>
      </c>
      <c r="AF107" s="83">
        <f t="shared" si="77"/>
        <v>0</v>
      </c>
      <c r="AG107" s="83">
        <f>+(AC107/W107)</f>
        <v>0</v>
      </c>
      <c r="AH107" s="93">
        <v>0.25</v>
      </c>
      <c r="AI107" s="81" t="s">
        <v>656</v>
      </c>
      <c r="AJ107" s="86">
        <v>12240000</v>
      </c>
      <c r="AK107" s="85"/>
      <c r="AL107" s="85"/>
      <c r="AM107" s="83">
        <f t="shared" si="79"/>
        <v>0</v>
      </c>
      <c r="AN107" s="83">
        <f t="shared" si="80"/>
        <v>0</v>
      </c>
      <c r="AO107" s="83">
        <f t="shared" si="81"/>
        <v>0</v>
      </c>
      <c r="AP107" s="97">
        <f>+(AL107+AC107)/W107</f>
        <v>0</v>
      </c>
      <c r="AQ107" s="93">
        <v>0.25</v>
      </c>
      <c r="AR107" s="81" t="s">
        <v>656</v>
      </c>
      <c r="AS107" s="86">
        <v>12240000</v>
      </c>
      <c r="AT107" s="85"/>
      <c r="AU107" s="85"/>
      <c r="AV107" s="83">
        <f t="shared" si="83"/>
        <v>0</v>
      </c>
      <c r="AW107" s="83">
        <f t="shared" si="84"/>
        <v>0</v>
      </c>
      <c r="AX107" s="83">
        <f t="shared" si="85"/>
        <v>0</v>
      </c>
      <c r="AY107" s="83">
        <f>+(AL107+AC107)/W107</f>
        <v>0</v>
      </c>
      <c r="AZ107" s="93">
        <v>0.25</v>
      </c>
      <c r="BA107" s="81" t="s">
        <v>656</v>
      </c>
      <c r="BB107" s="86">
        <v>12240000</v>
      </c>
      <c r="BC107" s="85"/>
      <c r="BD107" s="85"/>
      <c r="BE107" s="83">
        <f t="shared" si="87"/>
        <v>0</v>
      </c>
      <c r="BF107" s="83">
        <f t="shared" si="88"/>
        <v>0</v>
      </c>
      <c r="BG107" s="83">
        <f t="shared" si="89"/>
        <v>0</v>
      </c>
      <c r="BH107" s="83">
        <f>+(AL107+AA107+AU107+BD107)/W107</f>
        <v>0.25</v>
      </c>
      <c r="BI107" s="57">
        <f t="shared" si="66"/>
        <v>0</v>
      </c>
      <c r="BJ107" s="57">
        <f t="shared" si="67"/>
        <v>0</v>
      </c>
      <c r="BK107" s="57">
        <f t="shared" si="68"/>
        <v>0</v>
      </c>
      <c r="BL107" s="57">
        <f t="shared" si="69"/>
        <v>0</v>
      </c>
      <c r="BM107" s="57">
        <f t="shared" si="70"/>
        <v>0</v>
      </c>
      <c r="BN107" s="57">
        <f t="shared" si="71"/>
        <v>0</v>
      </c>
      <c r="BO107" s="57">
        <f t="shared" si="72"/>
        <v>0</v>
      </c>
      <c r="BP107" s="57">
        <f t="shared" si="73"/>
        <v>0</v>
      </c>
      <c r="BQ107" s="21"/>
    </row>
    <row r="108" spans="1:69" s="58" customFormat="1" ht="86.4" x14ac:dyDescent="0.3">
      <c r="A108" s="80">
        <v>11700</v>
      </c>
      <c r="B108" s="79" t="str">
        <f>+VLOOKUP(A108,'[4]TAB. REF. PA'!$A$4:$B$14,2,FALSE)</f>
        <v>Dirección Administrativa y Financiera</v>
      </c>
      <c r="C108" s="80" t="s">
        <v>328</v>
      </c>
      <c r="D108" s="79" t="s">
        <v>256</v>
      </c>
      <c r="E108" s="80" t="s">
        <v>650</v>
      </c>
      <c r="F108" s="79" t="s">
        <v>646</v>
      </c>
      <c r="G108" s="80" t="s">
        <v>123</v>
      </c>
      <c r="H108" s="93">
        <v>1</v>
      </c>
      <c r="I108" s="80" t="s">
        <v>716</v>
      </c>
      <c r="J108" s="81" t="s">
        <v>647</v>
      </c>
      <c r="K108" s="82">
        <f>(10*171085321)+(2*356467822)</f>
        <v>2423788854</v>
      </c>
      <c r="L108" s="88">
        <v>1</v>
      </c>
      <c r="M108" s="84" t="s">
        <v>46</v>
      </c>
      <c r="N108" s="84" t="s">
        <v>59</v>
      </c>
      <c r="O108" s="84" t="s">
        <v>37</v>
      </c>
      <c r="P108" s="84" t="s">
        <v>40</v>
      </c>
      <c r="Q108" s="84" t="s">
        <v>221</v>
      </c>
      <c r="R108" s="85"/>
      <c r="S108" s="89" t="s">
        <v>648</v>
      </c>
      <c r="T108" s="84" t="s">
        <v>99</v>
      </c>
      <c r="U108" s="90">
        <v>1</v>
      </c>
      <c r="V108" s="79" t="s">
        <v>649</v>
      </c>
      <c r="W108" s="82">
        <f>(10*171085321)+(2*356467822)</f>
        <v>2423788854</v>
      </c>
      <c r="X108" s="78" t="s">
        <v>114</v>
      </c>
      <c r="Y108" s="88">
        <v>0.25</v>
      </c>
      <c r="Z108" s="79" t="s">
        <v>649</v>
      </c>
      <c r="AA108" s="95">
        <v>513255963</v>
      </c>
      <c r="AB108" s="91"/>
      <c r="AC108" s="85"/>
      <c r="AD108" s="83">
        <f>+(AB108/Y108)</f>
        <v>0</v>
      </c>
      <c r="AE108" s="83">
        <f>+(AC108/AA108)</f>
        <v>0</v>
      </c>
      <c r="AF108" s="83">
        <f>+(AB108/U108)</f>
        <v>0</v>
      </c>
      <c r="AG108" s="83">
        <f>+(AC108/W108)</f>
        <v>0</v>
      </c>
      <c r="AH108" s="88">
        <v>0.25</v>
      </c>
      <c r="AI108" s="79" t="s">
        <v>649</v>
      </c>
      <c r="AJ108" s="95">
        <v>884020965</v>
      </c>
      <c r="AK108" s="85"/>
      <c r="AL108" s="85"/>
      <c r="AM108" s="83">
        <v>0</v>
      </c>
      <c r="AN108" s="83">
        <v>0</v>
      </c>
      <c r="AO108" s="83">
        <v>0</v>
      </c>
      <c r="AP108" s="87">
        <v>0</v>
      </c>
      <c r="AQ108" s="88">
        <v>0.25</v>
      </c>
      <c r="AR108" s="79" t="s">
        <v>649</v>
      </c>
      <c r="AS108" s="95">
        <v>513255963</v>
      </c>
      <c r="AT108" s="85"/>
      <c r="AU108" s="85"/>
      <c r="AV108" s="83">
        <v>0</v>
      </c>
      <c r="AW108" s="83">
        <v>0</v>
      </c>
      <c r="AX108" s="83">
        <v>0</v>
      </c>
      <c r="AY108" s="83">
        <v>0</v>
      </c>
      <c r="AZ108" s="88">
        <v>0.25</v>
      </c>
      <c r="BA108" s="79" t="s">
        <v>649</v>
      </c>
      <c r="BB108" s="95">
        <v>513255963</v>
      </c>
      <c r="BC108" s="85"/>
      <c r="BD108" s="85"/>
      <c r="BE108" s="83">
        <v>0</v>
      </c>
      <c r="BF108" s="83">
        <v>0</v>
      </c>
      <c r="BG108" s="83">
        <v>0</v>
      </c>
      <c r="BH108" s="83">
        <v>0</v>
      </c>
      <c r="BI108" s="57"/>
      <c r="BJ108" s="57"/>
      <c r="BK108" s="57"/>
      <c r="BL108" s="57"/>
      <c r="BM108" s="57"/>
      <c r="BN108" s="57"/>
      <c r="BO108" s="57"/>
      <c r="BP108" s="57"/>
      <c r="BQ108" s="21"/>
    </row>
    <row r="109" spans="1:69" s="45" customFormat="1" ht="100.8" x14ac:dyDescent="0.3">
      <c r="A109" s="34">
        <v>11800</v>
      </c>
      <c r="B109" s="35" t="str">
        <f>+VLOOKUP(A109,'[1]TAB. REF. PA'!$A$4:$B$14,2,FALSE)</f>
        <v>Oficina de Control Interno</v>
      </c>
      <c r="C109" s="36" t="s">
        <v>319</v>
      </c>
      <c r="D109" s="35" t="s">
        <v>153</v>
      </c>
      <c r="E109" s="36" t="s">
        <v>320</v>
      </c>
      <c r="F109" s="38" t="s">
        <v>133</v>
      </c>
      <c r="G109" s="37" t="s">
        <v>124</v>
      </c>
      <c r="H109" s="36">
        <v>4</v>
      </c>
      <c r="I109" s="36" t="s">
        <v>321</v>
      </c>
      <c r="J109" s="38" t="s">
        <v>24</v>
      </c>
      <c r="K109" s="39">
        <v>0</v>
      </c>
      <c r="L109" s="40">
        <v>1</v>
      </c>
      <c r="M109" s="41" t="s">
        <v>51</v>
      </c>
      <c r="N109" s="41" t="s">
        <v>68</v>
      </c>
      <c r="O109" s="41" t="s">
        <v>21</v>
      </c>
      <c r="P109" s="41" t="s">
        <v>36</v>
      </c>
      <c r="Q109" s="41" t="s">
        <v>75</v>
      </c>
      <c r="R109" s="42"/>
      <c r="S109" s="41" t="s">
        <v>631</v>
      </c>
      <c r="T109" s="41" t="s">
        <v>98</v>
      </c>
      <c r="U109" s="51">
        <f>+H109</f>
        <v>4</v>
      </c>
      <c r="V109" s="38" t="str">
        <f>+$J$109</f>
        <v>Reportar el cumplimiento del Plan de Acción de la Dependencia</v>
      </c>
      <c r="W109" s="39">
        <v>0</v>
      </c>
      <c r="X109" s="34" t="s">
        <v>117</v>
      </c>
      <c r="Y109" s="51">
        <v>1</v>
      </c>
      <c r="Z109" s="38" t="str">
        <f>+$J$109</f>
        <v>Reportar el cumplimiento del Plan de Acción de la Dependencia</v>
      </c>
      <c r="AA109" s="39">
        <v>0</v>
      </c>
      <c r="AB109" s="42"/>
      <c r="AC109" s="42"/>
      <c r="AD109" s="40">
        <f t="shared" si="25"/>
        <v>0</v>
      </c>
      <c r="AE109" s="40" t="e">
        <f t="shared" si="26"/>
        <v>#DIV/0!</v>
      </c>
      <c r="AF109" s="40">
        <f t="shared" si="27"/>
        <v>0</v>
      </c>
      <c r="AG109" s="40" t="e">
        <f t="shared" si="28"/>
        <v>#DIV/0!</v>
      </c>
      <c r="AH109" s="51">
        <v>1</v>
      </c>
      <c r="AI109" s="38" t="str">
        <f>+$J$109</f>
        <v>Reportar el cumplimiento del Plan de Acción de la Dependencia</v>
      </c>
      <c r="AJ109" s="39">
        <v>0</v>
      </c>
      <c r="AK109" s="42"/>
      <c r="AL109" s="42"/>
      <c r="AM109" s="40">
        <f t="shared" si="29"/>
        <v>0</v>
      </c>
      <c r="AN109" s="40" t="e">
        <f t="shared" si="30"/>
        <v>#DIV/0!</v>
      </c>
      <c r="AO109" s="40">
        <f t="shared" si="31"/>
        <v>0</v>
      </c>
      <c r="AP109" s="43" t="e">
        <f t="shared" si="32"/>
        <v>#DIV/0!</v>
      </c>
      <c r="AQ109" s="51">
        <v>1</v>
      </c>
      <c r="AR109" s="38" t="str">
        <f>+$J$109</f>
        <v>Reportar el cumplimiento del Plan de Acción de la Dependencia</v>
      </c>
      <c r="AS109" s="39">
        <v>0</v>
      </c>
      <c r="AT109" s="42"/>
      <c r="AU109" s="42"/>
      <c r="AV109" s="40">
        <f t="shared" si="33"/>
        <v>0</v>
      </c>
      <c r="AW109" s="40" t="e">
        <f t="shared" si="34"/>
        <v>#DIV/0!</v>
      </c>
      <c r="AX109" s="40">
        <f t="shared" si="35"/>
        <v>0</v>
      </c>
      <c r="AY109" s="40" t="e">
        <f t="shared" si="36"/>
        <v>#DIV/0!</v>
      </c>
      <c r="AZ109" s="51">
        <v>1</v>
      </c>
      <c r="BA109" s="38" t="str">
        <f>+$J$109</f>
        <v>Reportar el cumplimiento del Plan de Acción de la Dependencia</v>
      </c>
      <c r="BB109" s="39">
        <v>0</v>
      </c>
      <c r="BC109" s="42"/>
      <c r="BD109" s="42"/>
      <c r="BE109" s="40">
        <f t="shared" si="37"/>
        <v>0</v>
      </c>
      <c r="BF109" s="40" t="e">
        <f t="shared" si="38"/>
        <v>#DIV/0!</v>
      </c>
      <c r="BG109" s="40">
        <f t="shared" si="39"/>
        <v>0</v>
      </c>
      <c r="BH109" s="40" t="e">
        <f t="shared" si="40"/>
        <v>#DIV/0!</v>
      </c>
      <c r="BI109" s="44">
        <f t="shared" si="41"/>
        <v>0</v>
      </c>
      <c r="BJ109" s="44" t="str">
        <f t="shared" si="42"/>
        <v>No Prog ni Ejec</v>
      </c>
      <c r="BK109" s="44">
        <f t="shared" si="43"/>
        <v>0</v>
      </c>
      <c r="BL109" s="44" t="str">
        <f t="shared" si="44"/>
        <v>No Prog ni Ejec</v>
      </c>
      <c r="BM109" s="44">
        <f t="shared" si="45"/>
        <v>0</v>
      </c>
      <c r="BN109" s="44" t="str">
        <f t="shared" si="46"/>
        <v>No Prog ni Ejec</v>
      </c>
      <c r="BO109" s="44">
        <f t="shared" si="47"/>
        <v>0</v>
      </c>
      <c r="BP109" s="44" t="str">
        <f t="shared" si="48"/>
        <v>No Prog ni Ejec</v>
      </c>
      <c r="BQ109" s="42"/>
    </row>
    <row r="110" spans="1:69" s="45" customFormat="1" ht="100.8" x14ac:dyDescent="0.3">
      <c r="A110" s="34">
        <v>11800</v>
      </c>
      <c r="B110" s="35" t="str">
        <f>+VLOOKUP(A110,'[1]TAB. REF. PA'!$A$4:$B$14,2,FALSE)</f>
        <v>Oficina de Control Interno</v>
      </c>
      <c r="C110" s="36" t="s">
        <v>322</v>
      </c>
      <c r="D110" s="35" t="s">
        <v>256</v>
      </c>
      <c r="E110" s="36" t="s">
        <v>323</v>
      </c>
      <c r="F110" s="38" t="s">
        <v>159</v>
      </c>
      <c r="G110" s="37" t="s">
        <v>123</v>
      </c>
      <c r="H110" s="46">
        <v>1</v>
      </c>
      <c r="I110" s="36" t="s">
        <v>326</v>
      </c>
      <c r="J110" s="38" t="s">
        <v>677</v>
      </c>
      <c r="K110" s="39">
        <v>0</v>
      </c>
      <c r="L110" s="40">
        <v>1</v>
      </c>
      <c r="M110" s="41" t="s">
        <v>51</v>
      </c>
      <c r="N110" s="41" t="s">
        <v>68</v>
      </c>
      <c r="O110" s="41" t="s">
        <v>21</v>
      </c>
      <c r="P110" s="41" t="s">
        <v>36</v>
      </c>
      <c r="Q110" s="41" t="s">
        <v>75</v>
      </c>
      <c r="R110" s="42"/>
      <c r="S110" s="41" t="s">
        <v>672</v>
      </c>
      <c r="T110" s="41" t="s">
        <v>98</v>
      </c>
      <c r="U110" s="40">
        <v>1</v>
      </c>
      <c r="V110" s="38" t="str">
        <f>+$J$110</f>
        <v xml:space="preserve">Formular los proceso y procedimientos en el marco del MIPG
</v>
      </c>
      <c r="W110" s="39">
        <v>0</v>
      </c>
      <c r="X110" s="34" t="s">
        <v>117</v>
      </c>
      <c r="Y110" s="40">
        <v>0.25</v>
      </c>
      <c r="Z110" s="38" t="str">
        <f>+$J$110</f>
        <v xml:space="preserve">Formular los proceso y procedimientos en el marco del MIPG
</v>
      </c>
      <c r="AA110" s="39">
        <v>0</v>
      </c>
      <c r="AB110" s="42"/>
      <c r="AC110" s="42"/>
      <c r="AD110" s="40">
        <f t="shared" si="25"/>
        <v>0</v>
      </c>
      <c r="AE110" s="40" t="e">
        <f t="shared" si="26"/>
        <v>#DIV/0!</v>
      </c>
      <c r="AF110" s="40">
        <f t="shared" si="27"/>
        <v>0</v>
      </c>
      <c r="AG110" s="40" t="e">
        <f t="shared" si="28"/>
        <v>#DIV/0!</v>
      </c>
      <c r="AH110" s="40">
        <v>0.25</v>
      </c>
      <c r="AI110" s="38" t="str">
        <f>+$J$110</f>
        <v xml:space="preserve">Formular los proceso y procedimientos en el marco del MIPG
</v>
      </c>
      <c r="AJ110" s="39">
        <v>0</v>
      </c>
      <c r="AK110" s="42"/>
      <c r="AL110" s="42"/>
      <c r="AM110" s="40">
        <f t="shared" si="29"/>
        <v>0</v>
      </c>
      <c r="AN110" s="40" t="e">
        <f t="shared" si="30"/>
        <v>#DIV/0!</v>
      </c>
      <c r="AO110" s="40">
        <f t="shared" si="31"/>
        <v>0</v>
      </c>
      <c r="AP110" s="43" t="e">
        <f t="shared" si="32"/>
        <v>#DIV/0!</v>
      </c>
      <c r="AQ110" s="40">
        <v>0.25</v>
      </c>
      <c r="AR110" s="38" t="str">
        <f>+$J$110</f>
        <v xml:space="preserve">Formular los proceso y procedimientos en el marco del MIPG
</v>
      </c>
      <c r="AS110" s="39">
        <v>0</v>
      </c>
      <c r="AT110" s="42"/>
      <c r="AU110" s="42"/>
      <c r="AV110" s="40">
        <f t="shared" si="33"/>
        <v>0</v>
      </c>
      <c r="AW110" s="40" t="e">
        <f t="shared" si="34"/>
        <v>#DIV/0!</v>
      </c>
      <c r="AX110" s="40">
        <f t="shared" si="35"/>
        <v>0</v>
      </c>
      <c r="AY110" s="40" t="e">
        <f t="shared" si="36"/>
        <v>#DIV/0!</v>
      </c>
      <c r="AZ110" s="40">
        <v>0.25</v>
      </c>
      <c r="BA110" s="38" t="str">
        <f>+$J$110</f>
        <v xml:space="preserve">Formular los proceso y procedimientos en el marco del MIPG
</v>
      </c>
      <c r="BB110" s="39">
        <v>0</v>
      </c>
      <c r="BC110" s="42"/>
      <c r="BD110" s="42"/>
      <c r="BE110" s="40">
        <f t="shared" si="37"/>
        <v>0</v>
      </c>
      <c r="BF110" s="40" t="e">
        <f t="shared" si="38"/>
        <v>#DIV/0!</v>
      </c>
      <c r="BG110" s="40">
        <f t="shared" si="39"/>
        <v>0</v>
      </c>
      <c r="BH110" s="40" t="e">
        <f t="shared" si="40"/>
        <v>#DIV/0!</v>
      </c>
      <c r="BI110" s="44">
        <f t="shared" si="41"/>
        <v>0</v>
      </c>
      <c r="BJ110" s="44" t="str">
        <f t="shared" si="42"/>
        <v>No Prog ni Ejec</v>
      </c>
      <c r="BK110" s="44">
        <f t="shared" si="43"/>
        <v>0</v>
      </c>
      <c r="BL110" s="44" t="str">
        <f t="shared" si="44"/>
        <v>No Prog ni Ejec</v>
      </c>
      <c r="BM110" s="44">
        <f t="shared" si="45"/>
        <v>0</v>
      </c>
      <c r="BN110" s="44" t="str">
        <f t="shared" si="46"/>
        <v>No Prog ni Ejec</v>
      </c>
      <c r="BO110" s="44">
        <f t="shared" si="47"/>
        <v>0</v>
      </c>
      <c r="BP110" s="44" t="str">
        <f t="shared" si="48"/>
        <v>No Prog ni Ejec</v>
      </c>
      <c r="BQ110" s="42"/>
    </row>
    <row r="111" spans="1:69" s="45" customFormat="1" ht="100.8" x14ac:dyDescent="0.3">
      <c r="A111" s="34">
        <v>11800</v>
      </c>
      <c r="B111" s="35" t="str">
        <f>+VLOOKUP(A111,'[1]TAB. REF. PA'!$A$4:$B$14,2,FALSE)</f>
        <v>Oficina de Control Interno</v>
      </c>
      <c r="C111" s="36" t="s">
        <v>322</v>
      </c>
      <c r="D111" s="35" t="s">
        <v>256</v>
      </c>
      <c r="E111" s="36" t="s">
        <v>325</v>
      </c>
      <c r="F111" s="38" t="s">
        <v>127</v>
      </c>
      <c r="G111" s="37" t="s">
        <v>123</v>
      </c>
      <c r="H111" s="47">
        <v>1</v>
      </c>
      <c r="I111" s="36" t="s">
        <v>327</v>
      </c>
      <c r="J111" s="38" t="s">
        <v>128</v>
      </c>
      <c r="K111" s="39">
        <v>0</v>
      </c>
      <c r="L111" s="40">
        <v>1</v>
      </c>
      <c r="M111" s="41" t="s">
        <v>51</v>
      </c>
      <c r="N111" s="41" t="s">
        <v>68</v>
      </c>
      <c r="O111" s="41" t="s">
        <v>21</v>
      </c>
      <c r="P111" s="41" t="s">
        <v>36</v>
      </c>
      <c r="Q111" s="41" t="s">
        <v>75</v>
      </c>
      <c r="R111" s="42"/>
      <c r="S111" s="41" t="s">
        <v>570</v>
      </c>
      <c r="T111" s="41" t="s">
        <v>98</v>
      </c>
      <c r="U111" s="47">
        <v>1</v>
      </c>
      <c r="V111" s="38" t="str">
        <f>+$J$111</f>
        <v>Remitir informes trimestrales de los indicadores formulados y las acciones de mejoras</v>
      </c>
      <c r="W111" s="39">
        <v>0</v>
      </c>
      <c r="X111" s="34" t="s">
        <v>117</v>
      </c>
      <c r="Y111" s="39">
        <v>0</v>
      </c>
      <c r="Z111" s="38" t="str">
        <f>+$J$111</f>
        <v>Remitir informes trimestrales de los indicadores formulados y las acciones de mejoras</v>
      </c>
      <c r="AA111" s="39">
        <v>0</v>
      </c>
      <c r="AB111" s="42"/>
      <c r="AC111" s="42"/>
      <c r="AD111" s="40" t="e">
        <f t="shared" si="25"/>
        <v>#DIV/0!</v>
      </c>
      <c r="AE111" s="40" t="e">
        <f t="shared" si="26"/>
        <v>#DIV/0!</v>
      </c>
      <c r="AF111" s="40">
        <f t="shared" si="27"/>
        <v>0</v>
      </c>
      <c r="AG111" s="40" t="e">
        <f t="shared" si="28"/>
        <v>#DIV/0!</v>
      </c>
      <c r="AH111" s="39">
        <v>0</v>
      </c>
      <c r="AI111" s="38" t="str">
        <f>+$J$111</f>
        <v>Remitir informes trimestrales de los indicadores formulados y las acciones de mejoras</v>
      </c>
      <c r="AJ111" s="39">
        <v>0</v>
      </c>
      <c r="AK111" s="42"/>
      <c r="AL111" s="42"/>
      <c r="AM111" s="40" t="e">
        <f t="shared" si="29"/>
        <v>#DIV/0!</v>
      </c>
      <c r="AN111" s="40" t="e">
        <f t="shared" si="30"/>
        <v>#DIV/0!</v>
      </c>
      <c r="AO111" s="40">
        <f t="shared" si="31"/>
        <v>0</v>
      </c>
      <c r="AP111" s="43" t="e">
        <f t="shared" si="32"/>
        <v>#DIV/0!</v>
      </c>
      <c r="AQ111" s="39">
        <v>0</v>
      </c>
      <c r="AR111" s="38" t="str">
        <f>+$J$111</f>
        <v>Remitir informes trimestrales de los indicadores formulados y las acciones de mejoras</v>
      </c>
      <c r="AS111" s="39">
        <v>0</v>
      </c>
      <c r="AT111" s="42"/>
      <c r="AU111" s="42"/>
      <c r="AV111" s="40" t="e">
        <f t="shared" si="33"/>
        <v>#DIV/0!</v>
      </c>
      <c r="AW111" s="40" t="e">
        <f t="shared" si="34"/>
        <v>#DIV/0!</v>
      </c>
      <c r="AX111" s="40">
        <f t="shared" si="35"/>
        <v>0</v>
      </c>
      <c r="AY111" s="40" t="e">
        <f t="shared" si="36"/>
        <v>#DIV/0!</v>
      </c>
      <c r="AZ111" s="47">
        <v>1</v>
      </c>
      <c r="BA111" s="38" t="str">
        <f>+$J$111</f>
        <v>Remitir informes trimestrales de los indicadores formulados y las acciones de mejoras</v>
      </c>
      <c r="BB111" s="39">
        <v>0</v>
      </c>
      <c r="BC111" s="42"/>
      <c r="BD111" s="42"/>
      <c r="BE111" s="40">
        <f t="shared" si="37"/>
        <v>0</v>
      </c>
      <c r="BF111" s="40" t="e">
        <f t="shared" si="38"/>
        <v>#DIV/0!</v>
      </c>
      <c r="BG111" s="40">
        <f t="shared" si="39"/>
        <v>0</v>
      </c>
      <c r="BH111" s="40" t="e">
        <f t="shared" si="40"/>
        <v>#DIV/0!</v>
      </c>
      <c r="BI111" s="44" t="str">
        <f t="shared" si="41"/>
        <v>No Prog ni Ejec</v>
      </c>
      <c r="BJ111" s="44" t="str">
        <f t="shared" si="42"/>
        <v>No Prog ni Ejec</v>
      </c>
      <c r="BK111" s="44" t="str">
        <f t="shared" si="43"/>
        <v>No Prog ni Ejec</v>
      </c>
      <c r="BL111" s="44" t="str">
        <f t="shared" si="44"/>
        <v>No Prog ni Ejec</v>
      </c>
      <c r="BM111" s="44" t="str">
        <f t="shared" si="45"/>
        <v>No Prog ni Ejec</v>
      </c>
      <c r="BN111" s="44" t="str">
        <f t="shared" si="46"/>
        <v>No Prog ni Ejec</v>
      </c>
      <c r="BO111" s="44">
        <f t="shared" si="47"/>
        <v>0</v>
      </c>
      <c r="BP111" s="44" t="str">
        <f t="shared" si="48"/>
        <v>No Prog ni Ejec</v>
      </c>
      <c r="BQ111" s="42"/>
    </row>
    <row r="112" spans="1:69" s="45" customFormat="1" ht="86.4" x14ac:dyDescent="0.3">
      <c r="A112" s="34">
        <v>11800</v>
      </c>
      <c r="B112" s="35" t="str">
        <f>+VLOOKUP(A112,'[1]TAB. REF. PA'!$A$4:$B$14,2,FALSE)</f>
        <v>Oficina de Control Interno</v>
      </c>
      <c r="C112" s="36" t="s">
        <v>333</v>
      </c>
      <c r="D112" s="35" t="s">
        <v>256</v>
      </c>
      <c r="E112" s="36" t="s">
        <v>324</v>
      </c>
      <c r="F112" s="38" t="s">
        <v>678</v>
      </c>
      <c r="G112" s="37" t="s">
        <v>123</v>
      </c>
      <c r="H112" s="56">
        <v>1</v>
      </c>
      <c r="I112" s="36" t="s">
        <v>339</v>
      </c>
      <c r="J112" s="38" t="s">
        <v>334</v>
      </c>
      <c r="K112" s="39">
        <v>0</v>
      </c>
      <c r="L112" s="40">
        <v>1</v>
      </c>
      <c r="M112" s="41" t="s">
        <v>50</v>
      </c>
      <c r="N112" s="41" t="s">
        <v>64</v>
      </c>
      <c r="O112" s="41" t="s">
        <v>37</v>
      </c>
      <c r="P112" s="41" t="s">
        <v>39</v>
      </c>
      <c r="Q112" s="41" t="s">
        <v>230</v>
      </c>
      <c r="R112" s="42"/>
      <c r="S112" s="41" t="s">
        <v>342</v>
      </c>
      <c r="T112" s="41" t="s">
        <v>105</v>
      </c>
      <c r="U112" s="40">
        <v>1</v>
      </c>
      <c r="V112" s="38" t="str">
        <f>+$J$112</f>
        <v>Realizar las auditorías internas, de acuerdo a lo programado para la vigencia.</v>
      </c>
      <c r="W112" s="39">
        <v>0</v>
      </c>
      <c r="X112" s="34" t="s">
        <v>117</v>
      </c>
      <c r="Y112" s="40">
        <v>0.25</v>
      </c>
      <c r="Z112" s="38" t="str">
        <f>+$J$112</f>
        <v>Realizar las auditorías internas, de acuerdo a lo programado para la vigencia.</v>
      </c>
      <c r="AA112" s="39">
        <v>0</v>
      </c>
      <c r="AB112" s="42"/>
      <c r="AC112" s="42"/>
      <c r="AD112" s="40">
        <f t="shared" si="25"/>
        <v>0</v>
      </c>
      <c r="AE112" s="40" t="e">
        <f t="shared" si="26"/>
        <v>#DIV/0!</v>
      </c>
      <c r="AF112" s="40">
        <f t="shared" si="27"/>
        <v>0</v>
      </c>
      <c r="AG112" s="40" t="e">
        <f t="shared" si="28"/>
        <v>#DIV/0!</v>
      </c>
      <c r="AH112" s="40">
        <v>0.25</v>
      </c>
      <c r="AI112" s="38" t="str">
        <f>+$J$112</f>
        <v>Realizar las auditorías internas, de acuerdo a lo programado para la vigencia.</v>
      </c>
      <c r="AJ112" s="39">
        <v>0</v>
      </c>
      <c r="AK112" s="42"/>
      <c r="AL112" s="42"/>
      <c r="AM112" s="40">
        <f t="shared" si="29"/>
        <v>0</v>
      </c>
      <c r="AN112" s="40" t="e">
        <f t="shared" si="30"/>
        <v>#DIV/0!</v>
      </c>
      <c r="AO112" s="40">
        <f t="shared" si="31"/>
        <v>0</v>
      </c>
      <c r="AP112" s="43" t="e">
        <f t="shared" si="32"/>
        <v>#DIV/0!</v>
      </c>
      <c r="AQ112" s="40">
        <v>0.25</v>
      </c>
      <c r="AR112" s="38" t="str">
        <f>+$J$112</f>
        <v>Realizar las auditorías internas, de acuerdo a lo programado para la vigencia.</v>
      </c>
      <c r="AS112" s="39">
        <v>0</v>
      </c>
      <c r="AT112" s="42"/>
      <c r="AU112" s="42"/>
      <c r="AV112" s="40">
        <f t="shared" si="33"/>
        <v>0</v>
      </c>
      <c r="AW112" s="40" t="e">
        <f t="shared" si="34"/>
        <v>#DIV/0!</v>
      </c>
      <c r="AX112" s="40">
        <f t="shared" si="35"/>
        <v>0</v>
      </c>
      <c r="AY112" s="40" t="e">
        <f t="shared" si="36"/>
        <v>#DIV/0!</v>
      </c>
      <c r="AZ112" s="40">
        <v>0.25</v>
      </c>
      <c r="BA112" s="38" t="str">
        <f>+$J$112</f>
        <v>Realizar las auditorías internas, de acuerdo a lo programado para la vigencia.</v>
      </c>
      <c r="BB112" s="39">
        <v>0</v>
      </c>
      <c r="BC112" s="42"/>
      <c r="BD112" s="42"/>
      <c r="BE112" s="40">
        <f t="shared" si="37"/>
        <v>0</v>
      </c>
      <c r="BF112" s="40" t="e">
        <f t="shared" si="38"/>
        <v>#DIV/0!</v>
      </c>
      <c r="BG112" s="40">
        <f t="shared" si="39"/>
        <v>0</v>
      </c>
      <c r="BH112" s="40" t="e">
        <f t="shared" si="40"/>
        <v>#DIV/0!</v>
      </c>
      <c r="BI112" s="44">
        <f t="shared" si="41"/>
        <v>0</v>
      </c>
      <c r="BJ112" s="44" t="str">
        <f t="shared" si="42"/>
        <v>No Prog ni Ejec</v>
      </c>
      <c r="BK112" s="44">
        <f t="shared" si="43"/>
        <v>0</v>
      </c>
      <c r="BL112" s="44" t="str">
        <f t="shared" si="44"/>
        <v>No Prog ni Ejec</v>
      </c>
      <c r="BM112" s="44">
        <f t="shared" si="45"/>
        <v>0</v>
      </c>
      <c r="BN112" s="44" t="str">
        <f t="shared" si="46"/>
        <v>No Prog ni Ejec</v>
      </c>
      <c r="BO112" s="44">
        <f t="shared" si="47"/>
        <v>0</v>
      </c>
      <c r="BP112" s="44" t="str">
        <f t="shared" si="48"/>
        <v>No Prog ni Ejec</v>
      </c>
      <c r="BQ112" s="42"/>
    </row>
    <row r="113" spans="1:69" s="45" customFormat="1" ht="129.6" x14ac:dyDescent="0.3">
      <c r="A113" s="34">
        <v>11800</v>
      </c>
      <c r="B113" s="35" t="str">
        <f>+VLOOKUP(A113,'[1]TAB. REF. PA'!$A$4:$B$14,2,FALSE)</f>
        <v>Oficina de Control Interno</v>
      </c>
      <c r="C113" s="36" t="s">
        <v>345</v>
      </c>
      <c r="D113" s="35" t="s">
        <v>256</v>
      </c>
      <c r="E113" s="36" t="s">
        <v>552</v>
      </c>
      <c r="F113" s="38" t="s">
        <v>679</v>
      </c>
      <c r="G113" s="37" t="s">
        <v>123</v>
      </c>
      <c r="H113" s="56">
        <v>1</v>
      </c>
      <c r="I113" s="36" t="s">
        <v>553</v>
      </c>
      <c r="J113" s="38" t="s">
        <v>335</v>
      </c>
      <c r="K113" s="39">
        <v>0</v>
      </c>
      <c r="L113" s="40">
        <v>1</v>
      </c>
      <c r="M113" s="41" t="s">
        <v>50</v>
      </c>
      <c r="N113" s="41" t="s">
        <v>64</v>
      </c>
      <c r="O113" s="41" t="s">
        <v>37</v>
      </c>
      <c r="P113" s="41" t="s">
        <v>39</v>
      </c>
      <c r="Q113" s="41" t="s">
        <v>230</v>
      </c>
      <c r="R113" s="42"/>
      <c r="S113" s="41" t="s">
        <v>343</v>
      </c>
      <c r="T113" s="41" t="s">
        <v>105</v>
      </c>
      <c r="U113" s="40">
        <v>1</v>
      </c>
      <c r="V113" s="38" t="str">
        <f>+$J$113</f>
        <v>Dar respuesta a requerimientos de carácter interno en el marco de la normatividad vigente</v>
      </c>
      <c r="W113" s="39">
        <v>0</v>
      </c>
      <c r="X113" s="34" t="s">
        <v>117</v>
      </c>
      <c r="Y113" s="40">
        <v>0.25</v>
      </c>
      <c r="Z113" s="38" t="str">
        <f>+$J$113</f>
        <v>Dar respuesta a requerimientos de carácter interno en el marco de la normatividad vigente</v>
      </c>
      <c r="AA113" s="39">
        <v>0</v>
      </c>
      <c r="AB113" s="42"/>
      <c r="AC113" s="42"/>
      <c r="AD113" s="40">
        <f t="shared" si="25"/>
        <v>0</v>
      </c>
      <c r="AE113" s="40" t="e">
        <f t="shared" si="26"/>
        <v>#DIV/0!</v>
      </c>
      <c r="AF113" s="40">
        <f t="shared" si="27"/>
        <v>0</v>
      </c>
      <c r="AG113" s="40" t="e">
        <f t="shared" si="28"/>
        <v>#DIV/0!</v>
      </c>
      <c r="AH113" s="40">
        <v>0.25</v>
      </c>
      <c r="AI113" s="38" t="str">
        <f>+$J$113</f>
        <v>Dar respuesta a requerimientos de carácter interno en el marco de la normatividad vigente</v>
      </c>
      <c r="AJ113" s="39">
        <v>0</v>
      </c>
      <c r="AK113" s="42"/>
      <c r="AL113" s="42"/>
      <c r="AM113" s="40">
        <f t="shared" si="29"/>
        <v>0</v>
      </c>
      <c r="AN113" s="40" t="e">
        <f t="shared" si="30"/>
        <v>#DIV/0!</v>
      </c>
      <c r="AO113" s="40">
        <f t="shared" si="31"/>
        <v>0</v>
      </c>
      <c r="AP113" s="43" t="e">
        <f t="shared" si="32"/>
        <v>#DIV/0!</v>
      </c>
      <c r="AQ113" s="40">
        <v>0.25</v>
      </c>
      <c r="AR113" s="38" t="str">
        <f>+$J$113</f>
        <v>Dar respuesta a requerimientos de carácter interno en el marco de la normatividad vigente</v>
      </c>
      <c r="AS113" s="39">
        <v>0</v>
      </c>
      <c r="AT113" s="42"/>
      <c r="AU113" s="42"/>
      <c r="AV113" s="40">
        <f t="shared" si="33"/>
        <v>0</v>
      </c>
      <c r="AW113" s="40" t="e">
        <f t="shared" si="34"/>
        <v>#DIV/0!</v>
      </c>
      <c r="AX113" s="40">
        <f t="shared" si="35"/>
        <v>0</v>
      </c>
      <c r="AY113" s="40" t="e">
        <f t="shared" si="36"/>
        <v>#DIV/0!</v>
      </c>
      <c r="AZ113" s="40">
        <v>0.25</v>
      </c>
      <c r="BA113" s="38" t="str">
        <f>+$J$113</f>
        <v>Dar respuesta a requerimientos de carácter interno en el marco de la normatividad vigente</v>
      </c>
      <c r="BB113" s="39">
        <v>0</v>
      </c>
      <c r="BC113" s="42"/>
      <c r="BD113" s="42"/>
      <c r="BE113" s="40">
        <f t="shared" si="37"/>
        <v>0</v>
      </c>
      <c r="BF113" s="40" t="e">
        <f t="shared" si="38"/>
        <v>#DIV/0!</v>
      </c>
      <c r="BG113" s="40">
        <f t="shared" si="39"/>
        <v>0</v>
      </c>
      <c r="BH113" s="40" t="e">
        <f t="shared" si="40"/>
        <v>#DIV/0!</v>
      </c>
      <c r="BI113" s="44">
        <f t="shared" si="41"/>
        <v>0</v>
      </c>
      <c r="BJ113" s="44" t="str">
        <f t="shared" si="42"/>
        <v>No Prog ni Ejec</v>
      </c>
      <c r="BK113" s="44">
        <f t="shared" si="43"/>
        <v>0</v>
      </c>
      <c r="BL113" s="44" t="str">
        <f t="shared" si="44"/>
        <v>No Prog ni Ejec</v>
      </c>
      <c r="BM113" s="44">
        <f t="shared" si="45"/>
        <v>0</v>
      </c>
      <c r="BN113" s="44" t="str">
        <f t="shared" si="46"/>
        <v>No Prog ni Ejec</v>
      </c>
      <c r="BO113" s="44">
        <f t="shared" si="47"/>
        <v>0</v>
      </c>
      <c r="BP113" s="44" t="str">
        <f t="shared" si="48"/>
        <v>No Prog ni Ejec</v>
      </c>
      <c r="BQ113" s="42"/>
    </row>
    <row r="114" spans="1:69" s="45" customFormat="1" ht="158.4" x14ac:dyDescent="0.3">
      <c r="A114" s="34">
        <v>11800</v>
      </c>
      <c r="B114" s="35" t="str">
        <f>+VLOOKUP(A114,'[1]TAB. REF. PA'!$A$4:$B$14,2,FALSE)</f>
        <v>Oficina de Control Interno</v>
      </c>
      <c r="C114" s="36" t="s">
        <v>346</v>
      </c>
      <c r="D114" s="35" t="s">
        <v>256</v>
      </c>
      <c r="E114" s="36" t="s">
        <v>554</v>
      </c>
      <c r="F114" s="38" t="s">
        <v>680</v>
      </c>
      <c r="G114" s="37" t="s">
        <v>123</v>
      </c>
      <c r="H114" s="56">
        <v>1</v>
      </c>
      <c r="I114" s="36" t="s">
        <v>555</v>
      </c>
      <c r="J114" s="38" t="s">
        <v>336</v>
      </c>
      <c r="K114" s="39">
        <v>0</v>
      </c>
      <c r="L114" s="40">
        <v>1</v>
      </c>
      <c r="M114" s="41" t="s">
        <v>50</v>
      </c>
      <c r="N114" s="41" t="s">
        <v>64</v>
      </c>
      <c r="O114" s="41" t="s">
        <v>37</v>
      </c>
      <c r="P114" s="41" t="s">
        <v>39</v>
      </c>
      <c r="Q114" s="41" t="s">
        <v>230</v>
      </c>
      <c r="R114" s="42"/>
      <c r="S114" s="41" t="s">
        <v>344</v>
      </c>
      <c r="T114" s="41" t="s">
        <v>105</v>
      </c>
      <c r="U114" s="40">
        <v>1</v>
      </c>
      <c r="V114" s="38" t="str">
        <f>+$J$114</f>
        <v>Dar respuesta a requerimientos de organismos externos en el marco de la normatividad vigente</v>
      </c>
      <c r="W114" s="39">
        <v>0</v>
      </c>
      <c r="X114" s="34" t="s">
        <v>117</v>
      </c>
      <c r="Y114" s="40">
        <v>0.25</v>
      </c>
      <c r="Z114" s="38" t="str">
        <f>+$J$114</f>
        <v>Dar respuesta a requerimientos de organismos externos en el marco de la normatividad vigente</v>
      </c>
      <c r="AA114" s="39">
        <v>0</v>
      </c>
      <c r="AB114" s="42"/>
      <c r="AC114" s="42"/>
      <c r="AD114" s="40">
        <f t="shared" si="25"/>
        <v>0</v>
      </c>
      <c r="AE114" s="40" t="e">
        <f t="shared" si="26"/>
        <v>#DIV/0!</v>
      </c>
      <c r="AF114" s="40">
        <f t="shared" si="27"/>
        <v>0</v>
      </c>
      <c r="AG114" s="40" t="e">
        <f t="shared" si="28"/>
        <v>#DIV/0!</v>
      </c>
      <c r="AH114" s="40">
        <v>0.25</v>
      </c>
      <c r="AI114" s="38" t="str">
        <f>+$J$114</f>
        <v>Dar respuesta a requerimientos de organismos externos en el marco de la normatividad vigente</v>
      </c>
      <c r="AJ114" s="39">
        <v>0</v>
      </c>
      <c r="AK114" s="42"/>
      <c r="AL114" s="42"/>
      <c r="AM114" s="40">
        <f t="shared" si="29"/>
        <v>0</v>
      </c>
      <c r="AN114" s="40" t="e">
        <f t="shared" si="30"/>
        <v>#DIV/0!</v>
      </c>
      <c r="AO114" s="40">
        <f t="shared" si="31"/>
        <v>0</v>
      </c>
      <c r="AP114" s="43" t="e">
        <f t="shared" si="32"/>
        <v>#DIV/0!</v>
      </c>
      <c r="AQ114" s="40">
        <v>0.25</v>
      </c>
      <c r="AR114" s="38" t="str">
        <f>+$J$114</f>
        <v>Dar respuesta a requerimientos de organismos externos en el marco de la normatividad vigente</v>
      </c>
      <c r="AS114" s="39">
        <v>0</v>
      </c>
      <c r="AT114" s="42"/>
      <c r="AU114" s="42"/>
      <c r="AV114" s="40">
        <f t="shared" si="33"/>
        <v>0</v>
      </c>
      <c r="AW114" s="40" t="e">
        <f t="shared" si="34"/>
        <v>#DIV/0!</v>
      </c>
      <c r="AX114" s="40">
        <f t="shared" si="35"/>
        <v>0</v>
      </c>
      <c r="AY114" s="40" t="e">
        <f t="shared" si="36"/>
        <v>#DIV/0!</v>
      </c>
      <c r="AZ114" s="40">
        <v>0.25</v>
      </c>
      <c r="BA114" s="38" t="str">
        <f>+$J$114</f>
        <v>Dar respuesta a requerimientos de organismos externos en el marco de la normatividad vigente</v>
      </c>
      <c r="BB114" s="39">
        <v>0</v>
      </c>
      <c r="BC114" s="42"/>
      <c r="BD114" s="42"/>
      <c r="BE114" s="40">
        <f t="shared" si="37"/>
        <v>0</v>
      </c>
      <c r="BF114" s="40" t="e">
        <f t="shared" si="38"/>
        <v>#DIV/0!</v>
      </c>
      <c r="BG114" s="40">
        <f t="shared" si="39"/>
        <v>0</v>
      </c>
      <c r="BH114" s="40" t="e">
        <f t="shared" si="40"/>
        <v>#DIV/0!</v>
      </c>
      <c r="BI114" s="44">
        <f t="shared" si="41"/>
        <v>0</v>
      </c>
      <c r="BJ114" s="44" t="str">
        <f t="shared" si="42"/>
        <v>No Prog ni Ejec</v>
      </c>
      <c r="BK114" s="44">
        <f t="shared" si="43"/>
        <v>0</v>
      </c>
      <c r="BL114" s="44" t="str">
        <f t="shared" si="44"/>
        <v>No Prog ni Ejec</v>
      </c>
      <c r="BM114" s="44">
        <f t="shared" si="45"/>
        <v>0</v>
      </c>
      <c r="BN114" s="44" t="str">
        <f t="shared" si="46"/>
        <v>No Prog ni Ejec</v>
      </c>
      <c r="BO114" s="44">
        <f t="shared" si="47"/>
        <v>0</v>
      </c>
      <c r="BP114" s="44" t="str">
        <f t="shared" si="48"/>
        <v>No Prog ni Ejec</v>
      </c>
      <c r="BQ114" s="42"/>
    </row>
    <row r="115" spans="1:69" s="45" customFormat="1" ht="86.4" x14ac:dyDescent="0.3">
      <c r="A115" s="34">
        <v>11800</v>
      </c>
      <c r="B115" s="35" t="str">
        <f>+VLOOKUP(A115,'[1]TAB. REF. PA'!$A$4:$B$14,2,FALSE)</f>
        <v>Oficina de Control Interno</v>
      </c>
      <c r="C115" s="36" t="s">
        <v>347</v>
      </c>
      <c r="D115" s="35" t="s">
        <v>256</v>
      </c>
      <c r="E115" s="36" t="s">
        <v>556</v>
      </c>
      <c r="F115" s="38" t="s">
        <v>681</v>
      </c>
      <c r="G115" s="37" t="s">
        <v>123</v>
      </c>
      <c r="H115" s="56">
        <v>1</v>
      </c>
      <c r="I115" s="36" t="s">
        <v>558</v>
      </c>
      <c r="J115" s="38" t="s">
        <v>337</v>
      </c>
      <c r="K115" s="39">
        <v>0</v>
      </c>
      <c r="L115" s="40">
        <v>1</v>
      </c>
      <c r="M115" s="41" t="s">
        <v>50</v>
      </c>
      <c r="N115" s="41" t="s">
        <v>64</v>
      </c>
      <c r="O115" s="41" t="s">
        <v>37</v>
      </c>
      <c r="P115" s="41" t="s">
        <v>39</v>
      </c>
      <c r="Q115" s="41" t="s">
        <v>230</v>
      </c>
      <c r="R115" s="42"/>
      <c r="S115" s="41" t="s">
        <v>340</v>
      </c>
      <c r="T115" s="41" t="s">
        <v>105</v>
      </c>
      <c r="U115" s="40">
        <v>1</v>
      </c>
      <c r="V115" s="38" t="str">
        <f>+$J$115</f>
        <v>Medir el grado de cumplimiento de las acciones que hacen parte del Plan de mejoramiento institucional derivadas de la Auditoría de la CGR.</v>
      </c>
      <c r="W115" s="39">
        <v>0</v>
      </c>
      <c r="X115" s="34" t="s">
        <v>117</v>
      </c>
      <c r="Y115" s="40">
        <v>0.25</v>
      </c>
      <c r="Z115" s="38" t="str">
        <f>+$J$115</f>
        <v>Medir el grado de cumplimiento de las acciones que hacen parte del Plan de mejoramiento institucional derivadas de la Auditoría de la CGR.</v>
      </c>
      <c r="AA115" s="39">
        <v>0</v>
      </c>
      <c r="AB115" s="42"/>
      <c r="AC115" s="42"/>
      <c r="AD115" s="40">
        <f t="shared" si="25"/>
        <v>0</v>
      </c>
      <c r="AE115" s="40" t="e">
        <f t="shared" si="26"/>
        <v>#DIV/0!</v>
      </c>
      <c r="AF115" s="40">
        <f t="shared" si="27"/>
        <v>0</v>
      </c>
      <c r="AG115" s="40" t="e">
        <f t="shared" si="28"/>
        <v>#DIV/0!</v>
      </c>
      <c r="AH115" s="40">
        <v>0.25</v>
      </c>
      <c r="AI115" s="38" t="str">
        <f>+$J$115</f>
        <v>Medir el grado de cumplimiento de las acciones que hacen parte del Plan de mejoramiento institucional derivadas de la Auditoría de la CGR.</v>
      </c>
      <c r="AJ115" s="39">
        <v>0</v>
      </c>
      <c r="AK115" s="42"/>
      <c r="AL115" s="42"/>
      <c r="AM115" s="40">
        <f t="shared" si="29"/>
        <v>0</v>
      </c>
      <c r="AN115" s="40" t="e">
        <f t="shared" si="30"/>
        <v>#DIV/0!</v>
      </c>
      <c r="AO115" s="40">
        <f t="shared" si="31"/>
        <v>0</v>
      </c>
      <c r="AP115" s="43" t="e">
        <f t="shared" si="32"/>
        <v>#DIV/0!</v>
      </c>
      <c r="AQ115" s="40">
        <v>0.25</v>
      </c>
      <c r="AR115" s="38" t="str">
        <f>+$J$115</f>
        <v>Medir el grado de cumplimiento de las acciones que hacen parte del Plan de mejoramiento institucional derivadas de la Auditoría de la CGR.</v>
      </c>
      <c r="AS115" s="39">
        <v>0</v>
      </c>
      <c r="AT115" s="42"/>
      <c r="AU115" s="42"/>
      <c r="AV115" s="40">
        <f t="shared" si="33"/>
        <v>0</v>
      </c>
      <c r="AW115" s="40" t="e">
        <f t="shared" si="34"/>
        <v>#DIV/0!</v>
      </c>
      <c r="AX115" s="40">
        <f t="shared" si="35"/>
        <v>0</v>
      </c>
      <c r="AY115" s="40" t="e">
        <f t="shared" si="36"/>
        <v>#DIV/0!</v>
      </c>
      <c r="AZ115" s="40">
        <v>0.25</v>
      </c>
      <c r="BA115" s="38" t="str">
        <f>+$J$115</f>
        <v>Medir el grado de cumplimiento de las acciones que hacen parte del Plan de mejoramiento institucional derivadas de la Auditoría de la CGR.</v>
      </c>
      <c r="BB115" s="39">
        <v>0</v>
      </c>
      <c r="BC115" s="42"/>
      <c r="BD115" s="42"/>
      <c r="BE115" s="40">
        <f t="shared" si="37"/>
        <v>0</v>
      </c>
      <c r="BF115" s="40" t="e">
        <f t="shared" si="38"/>
        <v>#DIV/0!</v>
      </c>
      <c r="BG115" s="40">
        <f t="shared" si="39"/>
        <v>0</v>
      </c>
      <c r="BH115" s="40" t="e">
        <f t="shared" si="40"/>
        <v>#DIV/0!</v>
      </c>
      <c r="BI115" s="44">
        <f t="shared" si="41"/>
        <v>0</v>
      </c>
      <c r="BJ115" s="44" t="str">
        <f t="shared" si="42"/>
        <v>No Prog ni Ejec</v>
      </c>
      <c r="BK115" s="44">
        <f t="shared" si="43"/>
        <v>0</v>
      </c>
      <c r="BL115" s="44" t="str">
        <f t="shared" si="44"/>
        <v>No Prog ni Ejec</v>
      </c>
      <c r="BM115" s="44">
        <f t="shared" si="45"/>
        <v>0</v>
      </c>
      <c r="BN115" s="44" t="str">
        <f t="shared" si="46"/>
        <v>No Prog ni Ejec</v>
      </c>
      <c r="BO115" s="44">
        <f t="shared" si="47"/>
        <v>0</v>
      </c>
      <c r="BP115" s="44" t="str">
        <f t="shared" si="48"/>
        <v>No Prog ni Ejec</v>
      </c>
      <c r="BQ115" s="42"/>
    </row>
    <row r="116" spans="1:69" s="45" customFormat="1" ht="86.4" x14ac:dyDescent="0.3">
      <c r="A116" s="34">
        <v>11800</v>
      </c>
      <c r="B116" s="35" t="str">
        <f>+VLOOKUP(A116,'[1]TAB. REF. PA'!$A$4:$B$14,2,FALSE)</f>
        <v>Oficina de Control Interno</v>
      </c>
      <c r="C116" s="36" t="s">
        <v>348</v>
      </c>
      <c r="D116" s="35" t="s">
        <v>256</v>
      </c>
      <c r="E116" s="36" t="s">
        <v>557</v>
      </c>
      <c r="F116" s="38" t="s">
        <v>682</v>
      </c>
      <c r="G116" s="37" t="s">
        <v>123</v>
      </c>
      <c r="H116" s="56">
        <v>1</v>
      </c>
      <c r="I116" s="36" t="s">
        <v>559</v>
      </c>
      <c r="J116" s="38" t="s">
        <v>338</v>
      </c>
      <c r="K116" s="39">
        <v>200000000</v>
      </c>
      <c r="L116" s="40">
        <v>1</v>
      </c>
      <c r="M116" s="41" t="s">
        <v>51</v>
      </c>
      <c r="N116" s="41" t="s">
        <v>56</v>
      </c>
      <c r="O116" s="41" t="s">
        <v>21</v>
      </c>
      <c r="P116" s="41" t="s">
        <v>23</v>
      </c>
      <c r="Q116" s="41" t="s">
        <v>230</v>
      </c>
      <c r="R116" s="42"/>
      <c r="S116" s="41" t="s">
        <v>341</v>
      </c>
      <c r="T116" s="41"/>
      <c r="U116" s="40">
        <v>1</v>
      </c>
      <c r="V116" s="38" t="str">
        <f>+$J$116</f>
        <v>Comunicar mensajes con contenidos de autocontrol y de esta manera fomentar la cultura del autocontrol en la ADRES.</v>
      </c>
      <c r="W116" s="39">
        <v>200000000</v>
      </c>
      <c r="X116" s="34" t="s">
        <v>117</v>
      </c>
      <c r="Y116" s="40">
        <v>0.25</v>
      </c>
      <c r="Z116" s="38" t="str">
        <f>+$J$116</f>
        <v>Comunicar mensajes con contenidos de autocontrol y de esta manera fomentar la cultura del autocontrol en la ADRES.</v>
      </c>
      <c r="AA116" s="39">
        <f>+W116*Y116</f>
        <v>50000000</v>
      </c>
      <c r="AB116" s="42"/>
      <c r="AC116" s="42"/>
      <c r="AD116" s="40">
        <f t="shared" si="25"/>
        <v>0</v>
      </c>
      <c r="AE116" s="40">
        <f t="shared" si="26"/>
        <v>0</v>
      </c>
      <c r="AF116" s="40">
        <f t="shared" si="27"/>
        <v>0</v>
      </c>
      <c r="AG116" s="40">
        <f t="shared" si="28"/>
        <v>0</v>
      </c>
      <c r="AH116" s="40">
        <v>0.25</v>
      </c>
      <c r="AI116" s="38" t="str">
        <f>+$J$116</f>
        <v>Comunicar mensajes con contenidos de autocontrol y de esta manera fomentar la cultura del autocontrol en la ADRES.</v>
      </c>
      <c r="AJ116" s="39">
        <f>+W116*AH116</f>
        <v>50000000</v>
      </c>
      <c r="AK116" s="42"/>
      <c r="AL116" s="42"/>
      <c r="AM116" s="40">
        <f t="shared" si="29"/>
        <v>0</v>
      </c>
      <c r="AN116" s="40">
        <f t="shared" si="30"/>
        <v>0</v>
      </c>
      <c r="AO116" s="40">
        <f t="shared" si="31"/>
        <v>0</v>
      </c>
      <c r="AP116" s="43">
        <f t="shared" si="32"/>
        <v>0</v>
      </c>
      <c r="AQ116" s="40">
        <v>0.25</v>
      </c>
      <c r="AR116" s="38" t="str">
        <f>+$J$116</f>
        <v>Comunicar mensajes con contenidos de autocontrol y de esta manera fomentar la cultura del autocontrol en la ADRES.</v>
      </c>
      <c r="AS116" s="39">
        <f>+W116*AQ116</f>
        <v>50000000</v>
      </c>
      <c r="AT116" s="42"/>
      <c r="AU116" s="42"/>
      <c r="AV116" s="40">
        <f t="shared" si="33"/>
        <v>0</v>
      </c>
      <c r="AW116" s="40">
        <f t="shared" si="34"/>
        <v>0</v>
      </c>
      <c r="AX116" s="40">
        <f t="shared" si="35"/>
        <v>0</v>
      </c>
      <c r="AY116" s="40">
        <f t="shared" si="36"/>
        <v>0</v>
      </c>
      <c r="AZ116" s="40">
        <v>0.25</v>
      </c>
      <c r="BA116" s="38" t="str">
        <f>+$J$116</f>
        <v>Comunicar mensajes con contenidos de autocontrol y de esta manera fomentar la cultura del autocontrol en la ADRES.</v>
      </c>
      <c r="BB116" s="39">
        <f>+W116*AZ116</f>
        <v>50000000</v>
      </c>
      <c r="BC116" s="42"/>
      <c r="BD116" s="42"/>
      <c r="BE116" s="40">
        <f t="shared" si="37"/>
        <v>0</v>
      </c>
      <c r="BF116" s="40">
        <f t="shared" si="38"/>
        <v>0</v>
      </c>
      <c r="BG116" s="40">
        <f t="shared" si="39"/>
        <v>0</v>
      </c>
      <c r="BH116" s="40">
        <f t="shared" si="40"/>
        <v>0</v>
      </c>
      <c r="BI116" s="44">
        <f t="shared" si="41"/>
        <v>0</v>
      </c>
      <c r="BJ116" s="44">
        <f t="shared" si="42"/>
        <v>0</v>
      </c>
      <c r="BK116" s="44">
        <f t="shared" si="43"/>
        <v>0</v>
      </c>
      <c r="BL116" s="44">
        <f t="shared" si="44"/>
        <v>0</v>
      </c>
      <c r="BM116" s="44">
        <f t="shared" si="45"/>
        <v>0</v>
      </c>
      <c r="BN116" s="44">
        <f t="shared" si="46"/>
        <v>0</v>
      </c>
      <c r="BO116" s="44">
        <f t="shared" si="47"/>
        <v>0</v>
      </c>
      <c r="BP116" s="44">
        <f t="shared" si="48"/>
        <v>0</v>
      </c>
      <c r="BQ116" s="42"/>
    </row>
    <row r="117" spans="1:69" s="18" customFormat="1" ht="100.8" x14ac:dyDescent="0.3">
      <c r="A117" s="80">
        <v>11900</v>
      </c>
      <c r="B117" s="79" t="str">
        <f>+VLOOKUP(A117,'[5]TAB. REF. PA'!$A$4:$B$14,2,FALSE)</f>
        <v>Oficina Asesora Jurídica</v>
      </c>
      <c r="C117" s="80" t="s">
        <v>350</v>
      </c>
      <c r="D117" s="79" t="s">
        <v>153</v>
      </c>
      <c r="E117" s="80" t="s">
        <v>352</v>
      </c>
      <c r="F117" s="79" t="s">
        <v>684</v>
      </c>
      <c r="G117" s="80" t="s">
        <v>124</v>
      </c>
      <c r="H117" s="80">
        <v>4</v>
      </c>
      <c r="I117" s="80" t="s">
        <v>544</v>
      </c>
      <c r="J117" s="81" t="s">
        <v>685</v>
      </c>
      <c r="K117" s="82">
        <v>0</v>
      </c>
      <c r="L117" s="88">
        <v>1</v>
      </c>
      <c r="M117" s="84" t="s">
        <v>51</v>
      </c>
      <c r="N117" s="84" t="s">
        <v>68</v>
      </c>
      <c r="O117" s="84" t="s">
        <v>21</v>
      </c>
      <c r="P117" s="84" t="s">
        <v>36</v>
      </c>
      <c r="Q117" s="84" t="s">
        <v>75</v>
      </c>
      <c r="R117" s="85"/>
      <c r="S117" s="89" t="s">
        <v>631</v>
      </c>
      <c r="T117" s="84" t="s">
        <v>98</v>
      </c>
      <c r="U117" s="117">
        <f>+H117</f>
        <v>4</v>
      </c>
      <c r="V117" s="81" t="str">
        <f>+J117</f>
        <v xml:space="preserve">
Reportar  trimestralmente el cumplimiento del Plan de Acción de la Dependencia</v>
      </c>
      <c r="W117" s="82">
        <v>0</v>
      </c>
      <c r="X117" s="78" t="s">
        <v>117</v>
      </c>
      <c r="Y117" s="117">
        <v>1</v>
      </c>
      <c r="Z117" s="81" t="str">
        <f>+V117</f>
        <v xml:space="preserve">
Reportar  trimestralmente el cumplimiento del Plan de Acción de la Dependencia</v>
      </c>
      <c r="AA117" s="82">
        <v>0</v>
      </c>
      <c r="AB117" s="85"/>
      <c r="AC117" s="85"/>
      <c r="AD117" s="83">
        <f t="shared" si="25"/>
        <v>0</v>
      </c>
      <c r="AE117" s="83" t="e">
        <f t="shared" si="26"/>
        <v>#DIV/0!</v>
      </c>
      <c r="AF117" s="83">
        <f t="shared" si="27"/>
        <v>0</v>
      </c>
      <c r="AG117" s="83" t="e">
        <f t="shared" si="28"/>
        <v>#DIV/0!</v>
      </c>
      <c r="AH117" s="117">
        <v>1</v>
      </c>
      <c r="AI117" s="81" t="str">
        <f>+V117</f>
        <v xml:space="preserve">
Reportar  trimestralmente el cumplimiento del Plan de Acción de la Dependencia</v>
      </c>
      <c r="AJ117" s="82">
        <v>0</v>
      </c>
      <c r="AK117" s="85"/>
      <c r="AL117" s="85"/>
      <c r="AM117" s="83">
        <f t="shared" si="29"/>
        <v>0</v>
      </c>
      <c r="AN117" s="83" t="e">
        <f t="shared" si="30"/>
        <v>#DIV/0!</v>
      </c>
      <c r="AO117" s="83">
        <f t="shared" si="31"/>
        <v>0</v>
      </c>
      <c r="AP117" s="87" t="e">
        <f t="shared" si="32"/>
        <v>#DIV/0!</v>
      </c>
      <c r="AQ117" s="117">
        <v>1</v>
      </c>
      <c r="AR117" s="81" t="str">
        <f>+V117</f>
        <v xml:space="preserve">
Reportar  trimestralmente el cumplimiento del Plan de Acción de la Dependencia</v>
      </c>
      <c r="AS117" s="82">
        <v>0</v>
      </c>
      <c r="AT117" s="85"/>
      <c r="AU117" s="85"/>
      <c r="AV117" s="83">
        <f t="shared" si="33"/>
        <v>0</v>
      </c>
      <c r="AW117" s="83" t="e">
        <f t="shared" si="34"/>
        <v>#DIV/0!</v>
      </c>
      <c r="AX117" s="83">
        <f t="shared" si="35"/>
        <v>0</v>
      </c>
      <c r="AY117" s="83" t="e">
        <f t="shared" si="36"/>
        <v>#DIV/0!</v>
      </c>
      <c r="AZ117" s="117">
        <v>1</v>
      </c>
      <c r="BA117" s="81" t="str">
        <f>+V117</f>
        <v xml:space="preserve">
Reportar  trimestralmente el cumplimiento del Plan de Acción de la Dependencia</v>
      </c>
      <c r="BB117" s="82">
        <v>0</v>
      </c>
      <c r="BC117" s="85"/>
      <c r="BD117" s="85"/>
      <c r="BE117" s="83">
        <f t="shared" si="37"/>
        <v>0</v>
      </c>
      <c r="BF117" s="83" t="e">
        <f t="shared" si="38"/>
        <v>#DIV/0!</v>
      </c>
      <c r="BG117" s="83">
        <f t="shared" si="39"/>
        <v>0</v>
      </c>
      <c r="BH117" s="83" t="e">
        <f t="shared" si="40"/>
        <v>#DIV/0!</v>
      </c>
      <c r="BI117" s="17">
        <f t="shared" si="41"/>
        <v>0</v>
      </c>
      <c r="BJ117" s="17" t="str">
        <f t="shared" si="42"/>
        <v>No Prog ni Ejec</v>
      </c>
      <c r="BK117" s="17">
        <f t="shared" si="43"/>
        <v>0</v>
      </c>
      <c r="BL117" s="17" t="str">
        <f t="shared" si="44"/>
        <v>No Prog ni Ejec</v>
      </c>
      <c r="BM117" s="17">
        <f t="shared" si="45"/>
        <v>0</v>
      </c>
      <c r="BN117" s="17" t="str">
        <f t="shared" si="46"/>
        <v>No Prog ni Ejec</v>
      </c>
      <c r="BO117" s="17">
        <f t="shared" si="47"/>
        <v>0</v>
      </c>
      <c r="BP117" s="17" t="str">
        <f t="shared" si="48"/>
        <v>No Prog ni Ejec</v>
      </c>
      <c r="BQ117" s="16"/>
    </row>
    <row r="118" spans="1:69" s="18" customFormat="1" ht="100.8" x14ac:dyDescent="0.3">
      <c r="A118" s="80">
        <v>11900</v>
      </c>
      <c r="B118" s="79" t="str">
        <f>+VLOOKUP(A118,'[5]TAB. REF. PA'!$A$4:$B$14,2,FALSE)</f>
        <v>Oficina Asesora Jurídica</v>
      </c>
      <c r="C118" s="80" t="s">
        <v>351</v>
      </c>
      <c r="D118" s="79" t="s">
        <v>256</v>
      </c>
      <c r="E118" s="80" t="s">
        <v>353</v>
      </c>
      <c r="F118" s="79" t="s">
        <v>686</v>
      </c>
      <c r="G118" s="80" t="s">
        <v>123</v>
      </c>
      <c r="H118" s="93">
        <v>1</v>
      </c>
      <c r="I118" s="80" t="s">
        <v>545</v>
      </c>
      <c r="J118" s="81" t="s">
        <v>598</v>
      </c>
      <c r="K118" s="82">
        <v>0</v>
      </c>
      <c r="L118" s="88">
        <v>1</v>
      </c>
      <c r="M118" s="84" t="s">
        <v>51</v>
      </c>
      <c r="N118" s="84" t="s">
        <v>68</v>
      </c>
      <c r="O118" s="84" t="s">
        <v>21</v>
      </c>
      <c r="P118" s="84" t="s">
        <v>36</v>
      </c>
      <c r="Q118" s="84" t="s">
        <v>75</v>
      </c>
      <c r="R118" s="85"/>
      <c r="S118" s="89" t="s">
        <v>672</v>
      </c>
      <c r="T118" s="84" t="s">
        <v>98</v>
      </c>
      <c r="U118" s="88">
        <v>1</v>
      </c>
      <c r="V118" s="81" t="str">
        <f>+J118</f>
        <v>Formular los procesos y procedimientos en el marco del MIPG</v>
      </c>
      <c r="W118" s="82">
        <v>0</v>
      </c>
      <c r="X118" s="78" t="s">
        <v>117</v>
      </c>
      <c r="Y118" s="88">
        <v>0.25</v>
      </c>
      <c r="Z118" s="81" t="str">
        <f>+$J$106</f>
        <v>Garantizar la gestión de Servicio al ciudadano de la entidad  por los diferentes canales  de atención.</v>
      </c>
      <c r="AA118" s="82">
        <v>0</v>
      </c>
      <c r="AB118" s="85"/>
      <c r="AC118" s="85"/>
      <c r="AD118" s="83">
        <f>+(AB118/Y118)</f>
        <v>0</v>
      </c>
      <c r="AE118" s="83" t="e">
        <f t="shared" si="26"/>
        <v>#DIV/0!</v>
      </c>
      <c r="AF118" s="83">
        <f t="shared" si="27"/>
        <v>0</v>
      </c>
      <c r="AG118" s="83" t="e">
        <f t="shared" si="28"/>
        <v>#DIV/0!</v>
      </c>
      <c r="AH118" s="88">
        <v>0.25</v>
      </c>
      <c r="AI118" s="81" t="str">
        <f>+$J$106</f>
        <v>Garantizar la gestión de Servicio al ciudadano de la entidad  por los diferentes canales  de atención.</v>
      </c>
      <c r="AJ118" s="82">
        <v>0</v>
      </c>
      <c r="AK118" s="85"/>
      <c r="AL118" s="85"/>
      <c r="AM118" s="83">
        <f t="shared" si="29"/>
        <v>0</v>
      </c>
      <c r="AN118" s="83" t="e">
        <f t="shared" si="30"/>
        <v>#DIV/0!</v>
      </c>
      <c r="AO118" s="83">
        <f t="shared" si="31"/>
        <v>0</v>
      </c>
      <c r="AP118" s="87" t="e">
        <f t="shared" si="32"/>
        <v>#DIV/0!</v>
      </c>
      <c r="AQ118" s="88">
        <v>0.25</v>
      </c>
      <c r="AR118" s="81" t="str">
        <f>+$J$106</f>
        <v>Garantizar la gestión de Servicio al ciudadano de la entidad  por los diferentes canales  de atención.</v>
      </c>
      <c r="AS118" s="82">
        <v>0</v>
      </c>
      <c r="AT118" s="85"/>
      <c r="AU118" s="85"/>
      <c r="AV118" s="83">
        <f t="shared" si="33"/>
        <v>0</v>
      </c>
      <c r="AW118" s="83" t="e">
        <f t="shared" si="34"/>
        <v>#DIV/0!</v>
      </c>
      <c r="AX118" s="83">
        <f t="shared" si="35"/>
        <v>0</v>
      </c>
      <c r="AY118" s="83" t="e">
        <f t="shared" si="36"/>
        <v>#DIV/0!</v>
      </c>
      <c r="AZ118" s="88">
        <v>0.25</v>
      </c>
      <c r="BA118" s="81" t="str">
        <f>+$J$106</f>
        <v>Garantizar la gestión de Servicio al ciudadano de la entidad  por los diferentes canales  de atención.</v>
      </c>
      <c r="BB118" s="82">
        <v>0</v>
      </c>
      <c r="BC118" s="85"/>
      <c r="BD118" s="85"/>
      <c r="BE118" s="83">
        <f t="shared" si="37"/>
        <v>0</v>
      </c>
      <c r="BF118" s="83" t="e">
        <f t="shared" si="38"/>
        <v>#DIV/0!</v>
      </c>
      <c r="BG118" s="83">
        <f t="shared" si="39"/>
        <v>0</v>
      </c>
      <c r="BH118" s="83" t="e">
        <f t="shared" si="40"/>
        <v>#DIV/0!</v>
      </c>
      <c r="BI118" s="17">
        <f t="shared" si="41"/>
        <v>0</v>
      </c>
      <c r="BJ118" s="17" t="str">
        <f t="shared" si="42"/>
        <v>No Prog ni Ejec</v>
      </c>
      <c r="BK118" s="17">
        <f t="shared" si="43"/>
        <v>0</v>
      </c>
      <c r="BL118" s="17" t="str">
        <f t="shared" si="44"/>
        <v>No Prog ni Ejec</v>
      </c>
      <c r="BM118" s="17">
        <f t="shared" si="45"/>
        <v>0</v>
      </c>
      <c r="BN118" s="17" t="str">
        <f t="shared" si="46"/>
        <v>No Prog ni Ejec</v>
      </c>
      <c r="BO118" s="17">
        <f t="shared" si="47"/>
        <v>0</v>
      </c>
      <c r="BP118" s="17" t="str">
        <f t="shared" si="48"/>
        <v>No Prog ni Ejec</v>
      </c>
      <c r="BQ118" s="16"/>
    </row>
    <row r="119" spans="1:69" s="18" customFormat="1" ht="100.8" x14ac:dyDescent="0.3">
      <c r="A119" s="80">
        <v>11900</v>
      </c>
      <c r="B119" s="79" t="str">
        <f>+VLOOKUP(A119,'[5]TAB. REF. PA'!$A$4:$B$14,2,FALSE)</f>
        <v>Oficina Asesora Jurídica</v>
      </c>
      <c r="C119" s="80" t="s">
        <v>351</v>
      </c>
      <c r="D119" s="79" t="s">
        <v>256</v>
      </c>
      <c r="E119" s="80" t="s">
        <v>354</v>
      </c>
      <c r="F119" s="81" t="s">
        <v>687</v>
      </c>
      <c r="G119" s="80" t="s">
        <v>124</v>
      </c>
      <c r="H119" s="80">
        <v>4</v>
      </c>
      <c r="I119" s="80" t="s">
        <v>560</v>
      </c>
      <c r="J119" s="81" t="s">
        <v>688</v>
      </c>
      <c r="K119" s="82">
        <v>0</v>
      </c>
      <c r="L119" s="88">
        <v>1</v>
      </c>
      <c r="M119" s="84" t="s">
        <v>51</v>
      </c>
      <c r="N119" s="84" t="s">
        <v>68</v>
      </c>
      <c r="O119" s="84" t="s">
        <v>21</v>
      </c>
      <c r="P119" s="84" t="s">
        <v>36</v>
      </c>
      <c r="Q119" s="84" t="s">
        <v>75</v>
      </c>
      <c r="R119" s="85"/>
      <c r="S119" s="84" t="s">
        <v>570</v>
      </c>
      <c r="T119" s="84" t="s">
        <v>98</v>
      </c>
      <c r="U119" s="80">
        <v>4</v>
      </c>
      <c r="V119" s="81" t="str">
        <f>+J119</f>
        <v>Evaluar la gestión y resultados de los procesos de calidad de la Dependencia y remitir informes trimestrales de los indicadores formulados y las acciones de mejoras</v>
      </c>
      <c r="W119" s="82">
        <v>0</v>
      </c>
      <c r="X119" s="78" t="s">
        <v>117</v>
      </c>
      <c r="Y119" s="80">
        <v>1</v>
      </c>
      <c r="Z119" s="81" t="str">
        <f>+V119</f>
        <v>Evaluar la gestión y resultados de los procesos de calidad de la Dependencia y remitir informes trimestrales de los indicadores formulados y las acciones de mejoras</v>
      </c>
      <c r="AA119" s="82">
        <v>0</v>
      </c>
      <c r="AB119" s="85"/>
      <c r="AC119" s="85"/>
      <c r="AD119" s="83">
        <f t="shared" si="25"/>
        <v>0</v>
      </c>
      <c r="AE119" s="83" t="e">
        <f t="shared" si="26"/>
        <v>#DIV/0!</v>
      </c>
      <c r="AF119" s="83">
        <f t="shared" si="27"/>
        <v>0</v>
      </c>
      <c r="AG119" s="83" t="e">
        <f t="shared" si="28"/>
        <v>#DIV/0!</v>
      </c>
      <c r="AH119" s="80">
        <v>1</v>
      </c>
      <c r="AI119" s="81" t="str">
        <f>+V119</f>
        <v>Evaluar la gestión y resultados de los procesos de calidad de la Dependencia y remitir informes trimestrales de los indicadores formulados y las acciones de mejoras</v>
      </c>
      <c r="AJ119" s="82">
        <v>0</v>
      </c>
      <c r="AK119" s="85"/>
      <c r="AL119" s="85"/>
      <c r="AM119" s="83">
        <f t="shared" si="29"/>
        <v>0</v>
      </c>
      <c r="AN119" s="83" t="e">
        <f t="shared" si="30"/>
        <v>#DIV/0!</v>
      </c>
      <c r="AO119" s="83">
        <f t="shared" si="31"/>
        <v>0</v>
      </c>
      <c r="AP119" s="87" t="e">
        <f t="shared" si="32"/>
        <v>#DIV/0!</v>
      </c>
      <c r="AQ119" s="80">
        <v>1</v>
      </c>
      <c r="AR119" s="81" t="str">
        <f>+V119</f>
        <v>Evaluar la gestión y resultados de los procesos de calidad de la Dependencia y remitir informes trimestrales de los indicadores formulados y las acciones de mejoras</v>
      </c>
      <c r="AS119" s="82">
        <v>0</v>
      </c>
      <c r="AT119" s="85"/>
      <c r="AU119" s="85"/>
      <c r="AV119" s="83">
        <f t="shared" si="33"/>
        <v>0</v>
      </c>
      <c r="AW119" s="83" t="e">
        <f t="shared" si="34"/>
        <v>#DIV/0!</v>
      </c>
      <c r="AX119" s="83">
        <f t="shared" si="35"/>
        <v>0</v>
      </c>
      <c r="AY119" s="83" t="e">
        <f t="shared" si="36"/>
        <v>#DIV/0!</v>
      </c>
      <c r="AZ119" s="80">
        <v>1</v>
      </c>
      <c r="BA119" s="81" t="str">
        <f>+V119</f>
        <v>Evaluar la gestión y resultados de los procesos de calidad de la Dependencia y remitir informes trimestrales de los indicadores formulados y las acciones de mejoras</v>
      </c>
      <c r="BB119" s="82">
        <v>0</v>
      </c>
      <c r="BC119" s="85"/>
      <c r="BD119" s="85"/>
      <c r="BE119" s="83">
        <f t="shared" si="37"/>
        <v>0</v>
      </c>
      <c r="BF119" s="83" t="e">
        <f t="shared" si="38"/>
        <v>#DIV/0!</v>
      </c>
      <c r="BG119" s="83">
        <f t="shared" si="39"/>
        <v>0</v>
      </c>
      <c r="BH119" s="83" t="e">
        <f t="shared" si="40"/>
        <v>#DIV/0!</v>
      </c>
      <c r="BI119" s="17">
        <f t="shared" si="41"/>
        <v>0</v>
      </c>
      <c r="BJ119" s="17" t="str">
        <f t="shared" si="42"/>
        <v>No Prog ni Ejec</v>
      </c>
      <c r="BK119" s="17">
        <f t="shared" si="43"/>
        <v>0</v>
      </c>
      <c r="BL119" s="17" t="str">
        <f t="shared" si="44"/>
        <v>No Prog ni Ejec</v>
      </c>
      <c r="BM119" s="17">
        <f t="shared" si="45"/>
        <v>0</v>
      </c>
      <c r="BN119" s="17" t="str">
        <f t="shared" si="46"/>
        <v>No Prog ni Ejec</v>
      </c>
      <c r="BO119" s="17">
        <f t="shared" si="47"/>
        <v>0</v>
      </c>
      <c r="BP119" s="17" t="str">
        <f t="shared" si="48"/>
        <v>No Prog ni Ejec</v>
      </c>
      <c r="BQ119" s="16"/>
    </row>
    <row r="120" spans="1:69" s="18" customFormat="1" ht="100.8" x14ac:dyDescent="0.3">
      <c r="A120" s="80">
        <v>11900</v>
      </c>
      <c r="B120" s="79" t="s">
        <v>349</v>
      </c>
      <c r="C120" s="80" t="s">
        <v>357</v>
      </c>
      <c r="D120" s="79" t="s">
        <v>146</v>
      </c>
      <c r="E120" s="80" t="s">
        <v>358</v>
      </c>
      <c r="F120" s="79" t="s">
        <v>689</v>
      </c>
      <c r="G120" s="80" t="s">
        <v>123</v>
      </c>
      <c r="H120" s="93">
        <v>1</v>
      </c>
      <c r="I120" s="80" t="s">
        <v>359</v>
      </c>
      <c r="J120" s="81" t="s">
        <v>690</v>
      </c>
      <c r="K120" s="82">
        <v>254442984</v>
      </c>
      <c r="L120" s="88">
        <v>1</v>
      </c>
      <c r="M120" s="84" t="s">
        <v>46</v>
      </c>
      <c r="N120" s="84" t="s">
        <v>74</v>
      </c>
      <c r="O120" s="84" t="s">
        <v>21</v>
      </c>
      <c r="P120" s="84" t="s">
        <v>36</v>
      </c>
      <c r="Q120" s="84" t="s">
        <v>229</v>
      </c>
      <c r="R120" s="85"/>
      <c r="S120" s="89" t="s">
        <v>360</v>
      </c>
      <c r="T120" s="84" t="s">
        <v>99</v>
      </c>
      <c r="U120" s="88">
        <v>1</v>
      </c>
      <c r="V120" s="81" t="s">
        <v>690</v>
      </c>
      <c r="W120" s="82">
        <v>307607868</v>
      </c>
      <c r="X120" s="78" t="s">
        <v>114</v>
      </c>
      <c r="Y120" s="88"/>
      <c r="Z120" s="81" t="s">
        <v>690</v>
      </c>
      <c r="AA120" s="82">
        <v>76901967</v>
      </c>
      <c r="AB120" s="85"/>
      <c r="AC120" s="85"/>
      <c r="AD120" s="83">
        <v>0</v>
      </c>
      <c r="AE120" s="83">
        <v>0</v>
      </c>
      <c r="AF120" s="83">
        <v>0</v>
      </c>
      <c r="AG120" s="83">
        <v>0</v>
      </c>
      <c r="AH120" s="88">
        <v>0.25</v>
      </c>
      <c r="AI120" s="81" t="s">
        <v>690</v>
      </c>
      <c r="AJ120" s="82">
        <v>76901967</v>
      </c>
      <c r="AK120" s="85"/>
      <c r="AL120" s="85"/>
      <c r="AM120" s="83">
        <v>0</v>
      </c>
      <c r="AN120" s="83">
        <v>0</v>
      </c>
      <c r="AO120" s="83">
        <v>0</v>
      </c>
      <c r="AP120" s="87">
        <v>0</v>
      </c>
      <c r="AQ120" s="88">
        <v>0.25</v>
      </c>
      <c r="AR120" s="81" t="s">
        <v>690</v>
      </c>
      <c r="AS120" s="82">
        <v>76901967</v>
      </c>
      <c r="AT120" s="85"/>
      <c r="AU120" s="85"/>
      <c r="AV120" s="83">
        <v>0</v>
      </c>
      <c r="AW120" s="83">
        <v>0</v>
      </c>
      <c r="AX120" s="83">
        <v>0</v>
      </c>
      <c r="AY120" s="83">
        <v>0</v>
      </c>
      <c r="AZ120" s="88">
        <v>0.25</v>
      </c>
      <c r="BA120" s="81" t="s">
        <v>690</v>
      </c>
      <c r="BB120" s="82">
        <v>76901967</v>
      </c>
      <c r="BC120" s="85"/>
      <c r="BD120" s="85"/>
      <c r="BE120" s="83">
        <v>0</v>
      </c>
      <c r="BF120" s="83">
        <v>0</v>
      </c>
      <c r="BG120" s="83">
        <v>0</v>
      </c>
      <c r="BH120" s="83">
        <v>0</v>
      </c>
      <c r="BI120" s="13" t="str">
        <f t="shared" si="41"/>
        <v>No Prog ni Ejec</v>
      </c>
      <c r="BJ120" s="13">
        <f t="shared" si="42"/>
        <v>0</v>
      </c>
      <c r="BK120" s="17">
        <f t="shared" si="43"/>
        <v>0</v>
      </c>
      <c r="BL120" s="13">
        <f t="shared" si="44"/>
        <v>0</v>
      </c>
      <c r="BM120" s="15">
        <f t="shared" si="45"/>
        <v>0</v>
      </c>
      <c r="BN120" s="13">
        <f t="shared" si="46"/>
        <v>0</v>
      </c>
      <c r="BO120" s="13">
        <f t="shared" si="47"/>
        <v>0</v>
      </c>
      <c r="BP120" s="13">
        <f t="shared" si="48"/>
        <v>0</v>
      </c>
      <c r="BQ120" s="1"/>
    </row>
    <row r="121" spans="1:69" s="18" customFormat="1" ht="115.2" x14ac:dyDescent="0.3">
      <c r="A121" s="80">
        <v>11900</v>
      </c>
      <c r="B121" s="79" t="s">
        <v>349</v>
      </c>
      <c r="C121" s="80" t="s">
        <v>357</v>
      </c>
      <c r="D121" s="79" t="s">
        <v>146</v>
      </c>
      <c r="E121" s="80" t="s">
        <v>361</v>
      </c>
      <c r="F121" s="79" t="s">
        <v>436</v>
      </c>
      <c r="G121" s="80" t="s">
        <v>123</v>
      </c>
      <c r="H121" s="93">
        <v>1</v>
      </c>
      <c r="I121" s="80" t="s">
        <v>458</v>
      </c>
      <c r="J121" s="81" t="s">
        <v>362</v>
      </c>
      <c r="K121" s="982">
        <v>690412896</v>
      </c>
      <c r="L121" s="985">
        <v>1</v>
      </c>
      <c r="M121" s="84" t="s">
        <v>46</v>
      </c>
      <c r="N121" s="84" t="s">
        <v>74</v>
      </c>
      <c r="O121" s="84" t="s">
        <v>21</v>
      </c>
      <c r="P121" s="84" t="s">
        <v>36</v>
      </c>
      <c r="Q121" s="84" t="s">
        <v>229</v>
      </c>
      <c r="R121" s="85"/>
      <c r="S121" s="89" t="s">
        <v>437</v>
      </c>
      <c r="T121" s="84" t="s">
        <v>99</v>
      </c>
      <c r="U121" s="88">
        <v>1</v>
      </c>
      <c r="V121" s="81" t="s">
        <v>362</v>
      </c>
      <c r="W121" s="82">
        <v>690412896</v>
      </c>
      <c r="X121" s="78" t="s">
        <v>114</v>
      </c>
      <c r="Y121" s="88">
        <v>0.25</v>
      </c>
      <c r="Z121" s="81" t="s">
        <v>362</v>
      </c>
      <c r="AA121" s="982">
        <v>172603224</v>
      </c>
      <c r="AB121" s="85"/>
      <c r="AC121" s="988"/>
      <c r="AD121" s="83">
        <v>0</v>
      </c>
      <c r="AE121" s="83">
        <v>0</v>
      </c>
      <c r="AF121" s="83">
        <v>0</v>
      </c>
      <c r="AG121" s="83">
        <v>0</v>
      </c>
      <c r="AH121" s="88">
        <v>0.25</v>
      </c>
      <c r="AI121" s="81" t="s">
        <v>362</v>
      </c>
      <c r="AJ121" s="982">
        <v>172603224</v>
      </c>
      <c r="AK121" s="85"/>
      <c r="AL121" s="991"/>
      <c r="AM121" s="82">
        <v>0</v>
      </c>
      <c r="AN121" s="83">
        <v>0</v>
      </c>
      <c r="AO121" s="83">
        <v>0</v>
      </c>
      <c r="AP121" s="87">
        <v>0</v>
      </c>
      <c r="AQ121" s="88">
        <v>0.25</v>
      </c>
      <c r="AR121" s="81" t="s">
        <v>362</v>
      </c>
      <c r="AS121" s="982">
        <v>172603224</v>
      </c>
      <c r="AT121" s="85"/>
      <c r="AU121" s="988"/>
      <c r="AV121" s="83">
        <v>0</v>
      </c>
      <c r="AW121" s="83">
        <v>0</v>
      </c>
      <c r="AX121" s="83">
        <v>0</v>
      </c>
      <c r="AY121" s="83">
        <v>0</v>
      </c>
      <c r="AZ121" s="88">
        <v>0.25</v>
      </c>
      <c r="BA121" s="81" t="s">
        <v>362</v>
      </c>
      <c r="BB121" s="982">
        <v>172603224</v>
      </c>
      <c r="BC121" s="85"/>
      <c r="BD121" s="988"/>
      <c r="BE121" s="83">
        <v>0</v>
      </c>
      <c r="BF121" s="83">
        <v>0</v>
      </c>
      <c r="BG121" s="83">
        <v>0</v>
      </c>
      <c r="BH121" s="83">
        <v>0</v>
      </c>
      <c r="BI121" s="13">
        <f t="shared" si="41"/>
        <v>0</v>
      </c>
      <c r="BJ121" s="13">
        <f t="shared" si="42"/>
        <v>0</v>
      </c>
      <c r="BK121" s="17">
        <f t="shared" si="43"/>
        <v>0</v>
      </c>
      <c r="BL121" s="13">
        <f t="shared" si="44"/>
        <v>0</v>
      </c>
      <c r="BM121" s="15">
        <f t="shared" si="45"/>
        <v>0</v>
      </c>
      <c r="BN121" s="13">
        <f t="shared" si="46"/>
        <v>0</v>
      </c>
      <c r="BO121" s="13">
        <f t="shared" si="47"/>
        <v>0</v>
      </c>
      <c r="BP121" s="13">
        <f t="shared" si="48"/>
        <v>0</v>
      </c>
      <c r="BQ121" s="1"/>
    </row>
    <row r="122" spans="1:69" s="18" customFormat="1" ht="144" x14ac:dyDescent="0.3">
      <c r="A122" s="80">
        <v>11900</v>
      </c>
      <c r="B122" s="79" t="s">
        <v>349</v>
      </c>
      <c r="C122" s="80" t="s">
        <v>357</v>
      </c>
      <c r="D122" s="79" t="s">
        <v>146</v>
      </c>
      <c r="E122" s="80" t="s">
        <v>371</v>
      </c>
      <c r="F122" s="79" t="s">
        <v>366</v>
      </c>
      <c r="G122" s="80" t="s">
        <v>123</v>
      </c>
      <c r="H122" s="93">
        <v>1</v>
      </c>
      <c r="I122" s="80" t="s">
        <v>547</v>
      </c>
      <c r="J122" s="81" t="s">
        <v>362</v>
      </c>
      <c r="K122" s="983"/>
      <c r="L122" s="986"/>
      <c r="M122" s="84" t="s">
        <v>46</v>
      </c>
      <c r="N122" s="84" t="s">
        <v>74</v>
      </c>
      <c r="O122" s="84" t="s">
        <v>21</v>
      </c>
      <c r="P122" s="84" t="s">
        <v>36</v>
      </c>
      <c r="Q122" s="84" t="s">
        <v>229</v>
      </c>
      <c r="R122" s="85"/>
      <c r="S122" s="89" t="s">
        <v>370</v>
      </c>
      <c r="T122" s="84" t="s">
        <v>99</v>
      </c>
      <c r="U122" s="88">
        <v>1</v>
      </c>
      <c r="V122" s="81" t="s">
        <v>362</v>
      </c>
      <c r="W122" s="82">
        <v>690412896</v>
      </c>
      <c r="X122" s="78" t="s">
        <v>117</v>
      </c>
      <c r="Y122" s="88">
        <v>0.25</v>
      </c>
      <c r="Z122" s="81" t="s">
        <v>362</v>
      </c>
      <c r="AA122" s="983"/>
      <c r="AB122" s="85"/>
      <c r="AC122" s="989"/>
      <c r="AD122" s="83">
        <v>0</v>
      </c>
      <c r="AE122" s="83">
        <v>0</v>
      </c>
      <c r="AF122" s="83">
        <v>0</v>
      </c>
      <c r="AG122" s="83">
        <v>0</v>
      </c>
      <c r="AH122" s="88">
        <v>0.25</v>
      </c>
      <c r="AI122" s="81" t="s">
        <v>362</v>
      </c>
      <c r="AJ122" s="983"/>
      <c r="AK122" s="85"/>
      <c r="AL122" s="992"/>
      <c r="AM122" s="83">
        <v>0</v>
      </c>
      <c r="AN122" s="83">
        <v>0</v>
      </c>
      <c r="AO122" s="83">
        <v>0</v>
      </c>
      <c r="AP122" s="87">
        <v>0</v>
      </c>
      <c r="AQ122" s="88">
        <v>0.25</v>
      </c>
      <c r="AR122" s="81" t="s">
        <v>362</v>
      </c>
      <c r="AS122" s="983"/>
      <c r="AT122" s="85"/>
      <c r="AU122" s="989"/>
      <c r="AV122" s="83">
        <v>0</v>
      </c>
      <c r="AW122" s="83">
        <v>0</v>
      </c>
      <c r="AX122" s="83">
        <v>0</v>
      </c>
      <c r="AY122" s="83">
        <v>0</v>
      </c>
      <c r="AZ122" s="88">
        <v>0.25</v>
      </c>
      <c r="BA122" s="81" t="s">
        <v>362</v>
      </c>
      <c r="BB122" s="983"/>
      <c r="BC122" s="85"/>
      <c r="BD122" s="989"/>
      <c r="BE122" s="83">
        <v>0</v>
      </c>
      <c r="BF122" s="83">
        <v>0</v>
      </c>
      <c r="BG122" s="83">
        <v>0</v>
      </c>
      <c r="BH122" s="83">
        <v>0</v>
      </c>
      <c r="BI122" s="13">
        <f t="shared" si="41"/>
        <v>0</v>
      </c>
      <c r="BJ122" s="13" t="str">
        <f t="shared" si="42"/>
        <v>No Prog ni Ejec</v>
      </c>
      <c r="BK122" s="17">
        <f t="shared" si="43"/>
        <v>0</v>
      </c>
      <c r="BL122" s="13" t="str">
        <f t="shared" si="44"/>
        <v>No Prog ni Ejec</v>
      </c>
      <c r="BM122" s="15">
        <f t="shared" si="45"/>
        <v>0</v>
      </c>
      <c r="BN122" s="13" t="str">
        <f t="shared" si="46"/>
        <v>No Prog ni Ejec</v>
      </c>
      <c r="BO122" s="13">
        <f t="shared" si="47"/>
        <v>0</v>
      </c>
      <c r="BP122" s="13" t="str">
        <f t="shared" si="48"/>
        <v>No Prog ni Ejec</v>
      </c>
      <c r="BQ122" s="1"/>
    </row>
    <row r="123" spans="1:69" s="18" customFormat="1" ht="100.8" x14ac:dyDescent="0.3">
      <c r="A123" s="80">
        <v>11900</v>
      </c>
      <c r="B123" s="79" t="s">
        <v>349</v>
      </c>
      <c r="C123" s="80" t="s">
        <v>357</v>
      </c>
      <c r="D123" s="79" t="s">
        <v>146</v>
      </c>
      <c r="E123" s="80" t="s">
        <v>372</v>
      </c>
      <c r="F123" s="79" t="s">
        <v>367</v>
      </c>
      <c r="G123" s="80" t="s">
        <v>123</v>
      </c>
      <c r="H123" s="93">
        <v>1</v>
      </c>
      <c r="I123" s="80" t="s">
        <v>459</v>
      </c>
      <c r="J123" s="81" t="s">
        <v>363</v>
      </c>
      <c r="K123" s="983"/>
      <c r="L123" s="986"/>
      <c r="M123" s="84" t="s">
        <v>46</v>
      </c>
      <c r="N123" s="84" t="s">
        <v>74</v>
      </c>
      <c r="O123" s="84" t="s">
        <v>21</v>
      </c>
      <c r="P123" s="84" t="s">
        <v>36</v>
      </c>
      <c r="Q123" s="84" t="s">
        <v>229</v>
      </c>
      <c r="R123" s="85"/>
      <c r="S123" s="89" t="s">
        <v>438</v>
      </c>
      <c r="T123" s="84" t="s">
        <v>99</v>
      </c>
      <c r="U123" s="88">
        <v>1</v>
      </c>
      <c r="V123" s="81" t="s">
        <v>363</v>
      </c>
      <c r="W123" s="82">
        <v>690412896</v>
      </c>
      <c r="X123" s="78" t="s">
        <v>114</v>
      </c>
      <c r="Y123" s="88">
        <v>0.25</v>
      </c>
      <c r="Z123" s="81" t="s">
        <v>363</v>
      </c>
      <c r="AA123" s="983"/>
      <c r="AB123" s="85"/>
      <c r="AC123" s="989"/>
      <c r="AD123" s="83">
        <v>0</v>
      </c>
      <c r="AE123" s="83">
        <v>0</v>
      </c>
      <c r="AF123" s="83">
        <v>0</v>
      </c>
      <c r="AG123" s="83">
        <v>0</v>
      </c>
      <c r="AH123" s="88">
        <v>0.25</v>
      </c>
      <c r="AI123" s="81" t="s">
        <v>363</v>
      </c>
      <c r="AJ123" s="983"/>
      <c r="AK123" s="85"/>
      <c r="AL123" s="992"/>
      <c r="AM123" s="83">
        <v>0</v>
      </c>
      <c r="AN123" s="83">
        <v>0</v>
      </c>
      <c r="AO123" s="83">
        <v>0</v>
      </c>
      <c r="AP123" s="87">
        <v>0</v>
      </c>
      <c r="AQ123" s="88">
        <v>0.25</v>
      </c>
      <c r="AR123" s="81" t="s">
        <v>363</v>
      </c>
      <c r="AS123" s="983"/>
      <c r="AT123" s="85"/>
      <c r="AU123" s="989"/>
      <c r="AV123" s="83">
        <v>0</v>
      </c>
      <c r="AW123" s="83">
        <v>0</v>
      </c>
      <c r="AX123" s="83">
        <v>0</v>
      </c>
      <c r="AY123" s="83">
        <v>0</v>
      </c>
      <c r="AZ123" s="88">
        <v>0.25</v>
      </c>
      <c r="BA123" s="81" t="s">
        <v>363</v>
      </c>
      <c r="BB123" s="983"/>
      <c r="BC123" s="85"/>
      <c r="BD123" s="989"/>
      <c r="BE123" s="83">
        <v>0</v>
      </c>
      <c r="BF123" s="83">
        <v>0</v>
      </c>
      <c r="BG123" s="83">
        <v>0</v>
      </c>
      <c r="BH123" s="83">
        <v>0</v>
      </c>
      <c r="BI123" s="13">
        <f t="shared" si="41"/>
        <v>0</v>
      </c>
      <c r="BJ123" s="13" t="str">
        <f t="shared" si="42"/>
        <v>No Prog ni Ejec</v>
      </c>
      <c r="BK123" s="17">
        <f t="shared" si="43"/>
        <v>0</v>
      </c>
      <c r="BL123" s="13" t="str">
        <f t="shared" si="44"/>
        <v>No Prog ni Ejec</v>
      </c>
      <c r="BM123" s="15">
        <f t="shared" si="45"/>
        <v>0</v>
      </c>
      <c r="BN123" s="13" t="str">
        <f t="shared" si="46"/>
        <v>No Prog ni Ejec</v>
      </c>
      <c r="BO123" s="13">
        <f t="shared" si="47"/>
        <v>0</v>
      </c>
      <c r="BP123" s="13" t="str">
        <f t="shared" si="48"/>
        <v>No Prog ni Ejec</v>
      </c>
      <c r="BQ123" s="1"/>
    </row>
    <row r="124" spans="1:69" s="18" customFormat="1" ht="172.8" x14ac:dyDescent="0.3">
      <c r="A124" s="80">
        <v>11900</v>
      </c>
      <c r="B124" s="79" t="s">
        <v>349</v>
      </c>
      <c r="C124" s="80" t="s">
        <v>357</v>
      </c>
      <c r="D124" s="79" t="s">
        <v>146</v>
      </c>
      <c r="E124" s="80" t="s">
        <v>439</v>
      </c>
      <c r="F124" s="79" t="s">
        <v>715</v>
      </c>
      <c r="G124" s="80" t="s">
        <v>123</v>
      </c>
      <c r="H124" s="93">
        <v>1</v>
      </c>
      <c r="I124" s="80" t="s">
        <v>462</v>
      </c>
      <c r="J124" s="81" t="s">
        <v>691</v>
      </c>
      <c r="K124" s="983"/>
      <c r="L124" s="986"/>
      <c r="M124" s="84" t="s">
        <v>46</v>
      </c>
      <c r="N124" s="84" t="s">
        <v>74</v>
      </c>
      <c r="O124" s="84" t="s">
        <v>21</v>
      </c>
      <c r="P124" s="84" t="s">
        <v>36</v>
      </c>
      <c r="Q124" s="84" t="s">
        <v>229</v>
      </c>
      <c r="R124" s="85"/>
      <c r="S124" s="89" t="s">
        <v>442</v>
      </c>
      <c r="T124" s="84" t="s">
        <v>99</v>
      </c>
      <c r="U124" s="88">
        <v>1</v>
      </c>
      <c r="V124" s="81" t="s">
        <v>691</v>
      </c>
      <c r="W124" s="82">
        <v>690412896</v>
      </c>
      <c r="X124" s="78" t="s">
        <v>114</v>
      </c>
      <c r="Y124" s="88">
        <v>0.25</v>
      </c>
      <c r="Z124" s="81" t="s">
        <v>691</v>
      </c>
      <c r="AA124" s="983"/>
      <c r="AB124" s="85"/>
      <c r="AC124" s="989"/>
      <c r="AD124" s="83">
        <v>0</v>
      </c>
      <c r="AE124" s="83">
        <v>0</v>
      </c>
      <c r="AF124" s="83">
        <v>0</v>
      </c>
      <c r="AG124" s="83">
        <v>0</v>
      </c>
      <c r="AH124" s="88">
        <v>0.25</v>
      </c>
      <c r="AI124" s="81" t="s">
        <v>691</v>
      </c>
      <c r="AJ124" s="983"/>
      <c r="AK124" s="85"/>
      <c r="AL124" s="992"/>
      <c r="AM124" s="83">
        <v>0</v>
      </c>
      <c r="AN124" s="83">
        <v>0</v>
      </c>
      <c r="AO124" s="83">
        <v>0</v>
      </c>
      <c r="AP124" s="87">
        <v>0</v>
      </c>
      <c r="AQ124" s="88">
        <v>0.25</v>
      </c>
      <c r="AR124" s="81" t="s">
        <v>691</v>
      </c>
      <c r="AS124" s="983"/>
      <c r="AT124" s="85"/>
      <c r="AU124" s="989"/>
      <c r="AV124" s="83">
        <v>0</v>
      </c>
      <c r="AW124" s="83">
        <v>0</v>
      </c>
      <c r="AX124" s="83">
        <v>0</v>
      </c>
      <c r="AY124" s="83">
        <v>0</v>
      </c>
      <c r="AZ124" s="88">
        <v>0.25</v>
      </c>
      <c r="BA124" s="81" t="s">
        <v>691</v>
      </c>
      <c r="BB124" s="983"/>
      <c r="BC124" s="85"/>
      <c r="BD124" s="989"/>
      <c r="BE124" s="83">
        <v>0</v>
      </c>
      <c r="BF124" s="83">
        <v>0</v>
      </c>
      <c r="BG124" s="83">
        <v>0</v>
      </c>
      <c r="BH124" s="83">
        <v>0</v>
      </c>
      <c r="BI124" s="13"/>
      <c r="BJ124" s="13"/>
      <c r="BK124" s="17"/>
      <c r="BL124" s="13"/>
      <c r="BM124" s="15"/>
      <c r="BN124" s="13"/>
      <c r="BO124" s="13"/>
      <c r="BP124" s="13"/>
      <c r="BQ124" s="1"/>
    </row>
    <row r="125" spans="1:69" s="18" customFormat="1" ht="172.8" x14ac:dyDescent="0.3">
      <c r="A125" s="80">
        <v>11900</v>
      </c>
      <c r="B125" s="79" t="s">
        <v>349</v>
      </c>
      <c r="C125" s="80" t="s">
        <v>357</v>
      </c>
      <c r="D125" s="79" t="s">
        <v>146</v>
      </c>
      <c r="E125" s="80" t="s">
        <v>439</v>
      </c>
      <c r="F125" s="79" t="s">
        <v>715</v>
      </c>
      <c r="G125" s="80" t="s">
        <v>123</v>
      </c>
      <c r="H125" s="93">
        <v>1</v>
      </c>
      <c r="I125" s="80" t="s">
        <v>718</v>
      </c>
      <c r="J125" s="81" t="s">
        <v>444</v>
      </c>
      <c r="K125" s="984"/>
      <c r="L125" s="987"/>
      <c r="M125" s="84" t="s">
        <v>46</v>
      </c>
      <c r="N125" s="84" t="s">
        <v>74</v>
      </c>
      <c r="O125" s="84" t="s">
        <v>21</v>
      </c>
      <c r="P125" s="84" t="s">
        <v>36</v>
      </c>
      <c r="Q125" s="84" t="s">
        <v>229</v>
      </c>
      <c r="R125" s="85"/>
      <c r="S125" s="89" t="s">
        <v>694</v>
      </c>
      <c r="T125" s="84" t="s">
        <v>99</v>
      </c>
      <c r="U125" s="88">
        <v>1</v>
      </c>
      <c r="V125" s="79" t="s">
        <v>444</v>
      </c>
      <c r="W125" s="82">
        <v>690412896</v>
      </c>
      <c r="X125" s="78" t="s">
        <v>114</v>
      </c>
      <c r="Y125" s="88">
        <v>0.25</v>
      </c>
      <c r="Z125" s="79" t="s">
        <v>444</v>
      </c>
      <c r="AA125" s="984"/>
      <c r="AB125" s="85"/>
      <c r="AC125" s="990"/>
      <c r="AD125" s="83">
        <v>0</v>
      </c>
      <c r="AE125" s="83">
        <v>0</v>
      </c>
      <c r="AF125" s="83">
        <v>0</v>
      </c>
      <c r="AG125" s="83">
        <v>0</v>
      </c>
      <c r="AH125" s="88">
        <v>0.25</v>
      </c>
      <c r="AI125" s="79" t="s">
        <v>444</v>
      </c>
      <c r="AJ125" s="984"/>
      <c r="AK125" s="85"/>
      <c r="AL125" s="993"/>
      <c r="AM125" s="83">
        <v>0</v>
      </c>
      <c r="AN125" s="83">
        <v>0</v>
      </c>
      <c r="AO125" s="83">
        <v>0</v>
      </c>
      <c r="AP125" s="87">
        <v>0</v>
      </c>
      <c r="AQ125" s="88">
        <v>0.25</v>
      </c>
      <c r="AR125" s="79" t="s">
        <v>444</v>
      </c>
      <c r="AS125" s="984"/>
      <c r="AT125" s="85"/>
      <c r="AU125" s="990"/>
      <c r="AV125" s="83">
        <v>0</v>
      </c>
      <c r="AW125" s="83">
        <v>0</v>
      </c>
      <c r="AX125" s="83">
        <v>0</v>
      </c>
      <c r="AY125" s="83">
        <v>0</v>
      </c>
      <c r="AZ125" s="88">
        <v>0.25</v>
      </c>
      <c r="BA125" s="79" t="s">
        <v>444</v>
      </c>
      <c r="BB125" s="984"/>
      <c r="BC125" s="85"/>
      <c r="BD125" s="990"/>
      <c r="BE125" s="83">
        <v>0</v>
      </c>
      <c r="BF125" s="83">
        <v>0</v>
      </c>
      <c r="BG125" s="83">
        <v>0</v>
      </c>
      <c r="BH125" s="83">
        <v>0</v>
      </c>
      <c r="BI125" s="13"/>
      <c r="BJ125" s="13"/>
      <c r="BK125" s="17"/>
      <c r="BL125" s="13"/>
      <c r="BM125" s="15"/>
      <c r="BN125" s="13"/>
      <c r="BO125" s="13"/>
      <c r="BP125" s="13"/>
      <c r="BQ125" s="1"/>
    </row>
    <row r="126" spans="1:69" s="18" customFormat="1" ht="187.2" x14ac:dyDescent="0.3">
      <c r="A126" s="80">
        <v>11900</v>
      </c>
      <c r="B126" s="79" t="s">
        <v>349</v>
      </c>
      <c r="C126" s="80" t="s">
        <v>357</v>
      </c>
      <c r="D126" s="79" t="s">
        <v>146</v>
      </c>
      <c r="E126" s="80" t="s">
        <v>373</v>
      </c>
      <c r="F126" s="79" t="s">
        <v>364</v>
      </c>
      <c r="G126" s="80" t="s">
        <v>123</v>
      </c>
      <c r="H126" s="93">
        <v>1</v>
      </c>
      <c r="I126" s="80" t="s">
        <v>460</v>
      </c>
      <c r="J126" s="81" t="s">
        <v>368</v>
      </c>
      <c r="K126" s="982">
        <f>+'[1]Plan Adquisiciones'!G77+'[1]Plan Adquisiciones'!G78+'[1]Plan Adquisiciones'!G174+'[1]Plan Adquisiciones'!G175+'[1]Plan Adquisiciones'!G184+'[1]Plan Adquisiciones'!G89</f>
        <v>151084884</v>
      </c>
      <c r="L126" s="985">
        <v>1</v>
      </c>
      <c r="M126" s="84" t="s">
        <v>46</v>
      </c>
      <c r="N126" s="84" t="s">
        <v>74</v>
      </c>
      <c r="O126" s="84" t="s">
        <v>21</v>
      </c>
      <c r="P126" s="84" t="s">
        <v>36</v>
      </c>
      <c r="Q126" s="84" t="s">
        <v>229</v>
      </c>
      <c r="R126" s="85"/>
      <c r="S126" s="89" t="s">
        <v>695</v>
      </c>
      <c r="T126" s="84" t="s">
        <v>99</v>
      </c>
      <c r="U126" s="88">
        <v>1</v>
      </c>
      <c r="V126" s="81" t="s">
        <v>368</v>
      </c>
      <c r="W126" s="82">
        <v>144058352</v>
      </c>
      <c r="X126" s="78" t="s">
        <v>114</v>
      </c>
      <c r="Y126" s="88">
        <v>0.25</v>
      </c>
      <c r="Z126" s="81" t="s">
        <v>368</v>
      </c>
      <c r="AA126" s="982">
        <v>36014588</v>
      </c>
      <c r="AB126" s="85"/>
      <c r="AC126" s="988"/>
      <c r="AD126" s="83">
        <v>0</v>
      </c>
      <c r="AE126" s="83">
        <v>0</v>
      </c>
      <c r="AF126" s="83">
        <v>0</v>
      </c>
      <c r="AG126" s="83">
        <v>0</v>
      </c>
      <c r="AH126" s="88">
        <v>0.25</v>
      </c>
      <c r="AI126" s="81" t="s">
        <v>368</v>
      </c>
      <c r="AJ126" s="982">
        <v>36014588</v>
      </c>
      <c r="AK126" s="85"/>
      <c r="AL126" s="988"/>
      <c r="AM126" s="83">
        <v>0</v>
      </c>
      <c r="AN126" s="83">
        <v>0</v>
      </c>
      <c r="AO126" s="83">
        <v>0</v>
      </c>
      <c r="AP126" s="87">
        <v>0</v>
      </c>
      <c r="AQ126" s="88">
        <v>0.25</v>
      </c>
      <c r="AR126" s="81" t="s">
        <v>368</v>
      </c>
      <c r="AS126" s="982">
        <v>36014588</v>
      </c>
      <c r="AT126" s="85"/>
      <c r="AU126" s="988"/>
      <c r="AV126" s="83">
        <v>0</v>
      </c>
      <c r="AW126" s="83">
        <v>0</v>
      </c>
      <c r="AX126" s="83">
        <v>0</v>
      </c>
      <c r="AY126" s="83">
        <v>0</v>
      </c>
      <c r="AZ126" s="88">
        <v>0.25</v>
      </c>
      <c r="BA126" s="81" t="s">
        <v>368</v>
      </c>
      <c r="BB126" s="982">
        <v>36014588</v>
      </c>
      <c r="BC126" s="85"/>
      <c r="BD126" s="988"/>
      <c r="BE126" s="83">
        <v>0</v>
      </c>
      <c r="BF126" s="83">
        <v>0</v>
      </c>
      <c r="BG126" s="83">
        <v>0</v>
      </c>
      <c r="BH126" s="83">
        <v>0</v>
      </c>
      <c r="BI126" s="13">
        <f t="shared" si="41"/>
        <v>0</v>
      </c>
      <c r="BJ126" s="13">
        <f t="shared" si="42"/>
        <v>0</v>
      </c>
      <c r="BK126" s="17">
        <f t="shared" si="43"/>
        <v>0</v>
      </c>
      <c r="BL126" s="13">
        <f t="shared" si="44"/>
        <v>0</v>
      </c>
      <c r="BM126" s="15">
        <f t="shared" si="45"/>
        <v>0</v>
      </c>
      <c r="BN126" s="13">
        <f t="shared" si="46"/>
        <v>0</v>
      </c>
      <c r="BO126" s="13">
        <f t="shared" si="47"/>
        <v>0</v>
      </c>
      <c r="BP126" s="13">
        <f t="shared" si="48"/>
        <v>0</v>
      </c>
      <c r="BQ126" s="1"/>
    </row>
    <row r="127" spans="1:69" s="18" customFormat="1" ht="187.2" x14ac:dyDescent="0.3">
      <c r="A127" s="80">
        <v>11900</v>
      </c>
      <c r="B127" s="79" t="s">
        <v>349</v>
      </c>
      <c r="C127" s="80" t="s">
        <v>357</v>
      </c>
      <c r="D127" s="79" t="s">
        <v>146</v>
      </c>
      <c r="E127" s="80" t="s">
        <v>435</v>
      </c>
      <c r="F127" s="79" t="s">
        <v>365</v>
      </c>
      <c r="G127" s="80" t="s">
        <v>123</v>
      </c>
      <c r="H127" s="93">
        <v>1</v>
      </c>
      <c r="I127" s="80" t="s">
        <v>461</v>
      </c>
      <c r="J127" s="81" t="s">
        <v>369</v>
      </c>
      <c r="K127" s="983"/>
      <c r="L127" s="986"/>
      <c r="M127" s="84" t="s">
        <v>46</v>
      </c>
      <c r="N127" s="84" t="s">
        <v>74</v>
      </c>
      <c r="O127" s="84" t="s">
        <v>21</v>
      </c>
      <c r="P127" s="84" t="s">
        <v>36</v>
      </c>
      <c r="Q127" s="84" t="s">
        <v>229</v>
      </c>
      <c r="R127" s="85"/>
      <c r="S127" s="89" t="s">
        <v>696</v>
      </c>
      <c r="T127" s="84" t="s">
        <v>99</v>
      </c>
      <c r="U127" s="88">
        <v>1</v>
      </c>
      <c r="V127" s="81" t="s">
        <v>369</v>
      </c>
      <c r="W127" s="82">
        <v>144058352</v>
      </c>
      <c r="X127" s="78" t="s">
        <v>114</v>
      </c>
      <c r="Y127" s="88">
        <v>0.25</v>
      </c>
      <c r="Z127" s="81" t="s">
        <v>369</v>
      </c>
      <c r="AA127" s="983"/>
      <c r="AB127" s="85"/>
      <c r="AC127" s="989"/>
      <c r="AD127" s="83">
        <v>0</v>
      </c>
      <c r="AE127" s="83">
        <v>0</v>
      </c>
      <c r="AF127" s="83">
        <v>0</v>
      </c>
      <c r="AG127" s="83">
        <v>0</v>
      </c>
      <c r="AH127" s="88">
        <v>0.25</v>
      </c>
      <c r="AI127" s="81" t="s">
        <v>369</v>
      </c>
      <c r="AJ127" s="983"/>
      <c r="AK127" s="85"/>
      <c r="AL127" s="989"/>
      <c r="AM127" s="83">
        <v>0</v>
      </c>
      <c r="AN127" s="83">
        <v>0</v>
      </c>
      <c r="AO127" s="83">
        <v>0</v>
      </c>
      <c r="AP127" s="87">
        <v>0</v>
      </c>
      <c r="AQ127" s="88">
        <v>0.25</v>
      </c>
      <c r="AR127" s="81" t="s">
        <v>369</v>
      </c>
      <c r="AS127" s="983"/>
      <c r="AT127" s="85"/>
      <c r="AU127" s="989"/>
      <c r="AV127" s="83">
        <v>0</v>
      </c>
      <c r="AW127" s="83">
        <v>0</v>
      </c>
      <c r="AX127" s="83">
        <v>0</v>
      </c>
      <c r="AY127" s="83">
        <v>0</v>
      </c>
      <c r="AZ127" s="88">
        <v>0.25</v>
      </c>
      <c r="BA127" s="81" t="s">
        <v>369</v>
      </c>
      <c r="BB127" s="983"/>
      <c r="BC127" s="85"/>
      <c r="BD127" s="989"/>
      <c r="BE127" s="83">
        <v>0</v>
      </c>
      <c r="BF127" s="83">
        <v>0</v>
      </c>
      <c r="BG127" s="83">
        <v>0</v>
      </c>
      <c r="BH127" s="83">
        <v>0</v>
      </c>
      <c r="BI127" s="13">
        <f t="shared" si="41"/>
        <v>0</v>
      </c>
      <c r="BJ127" s="13" t="str">
        <f t="shared" si="42"/>
        <v>No Prog ni Ejec</v>
      </c>
      <c r="BK127" s="17">
        <f t="shared" si="43"/>
        <v>0</v>
      </c>
      <c r="BL127" s="13" t="str">
        <f t="shared" si="44"/>
        <v>No Prog ni Ejec</v>
      </c>
      <c r="BM127" s="15">
        <f t="shared" si="45"/>
        <v>0</v>
      </c>
      <c r="BN127" s="13" t="str">
        <f t="shared" si="46"/>
        <v>No Prog ni Ejec</v>
      </c>
      <c r="BO127" s="13">
        <f t="shared" si="47"/>
        <v>0</v>
      </c>
      <c r="BP127" s="13" t="str">
        <f t="shared" si="48"/>
        <v>No Prog ni Ejec</v>
      </c>
      <c r="BQ127" s="1"/>
    </row>
    <row r="128" spans="1:69" s="18" customFormat="1" ht="100.8" x14ac:dyDescent="0.3">
      <c r="A128" s="80">
        <v>11900</v>
      </c>
      <c r="B128" s="79" t="s">
        <v>349</v>
      </c>
      <c r="C128" s="80" t="s">
        <v>357</v>
      </c>
      <c r="D128" s="79" t="s">
        <v>146</v>
      </c>
      <c r="E128" s="80" t="s">
        <v>443</v>
      </c>
      <c r="F128" s="79" t="s">
        <v>568</v>
      </c>
      <c r="G128" s="80" t="s">
        <v>123</v>
      </c>
      <c r="H128" s="93">
        <v>1</v>
      </c>
      <c r="I128" s="80" t="s">
        <v>548</v>
      </c>
      <c r="J128" s="81" t="s">
        <v>697</v>
      </c>
      <c r="K128" s="984"/>
      <c r="L128" s="987"/>
      <c r="M128" s="84" t="s">
        <v>46</v>
      </c>
      <c r="N128" s="84" t="s">
        <v>74</v>
      </c>
      <c r="O128" s="84" t="s">
        <v>21</v>
      </c>
      <c r="P128" s="84" t="s">
        <v>36</v>
      </c>
      <c r="Q128" s="84" t="s">
        <v>229</v>
      </c>
      <c r="R128" s="85"/>
      <c r="S128" s="89" t="s">
        <v>698</v>
      </c>
      <c r="T128" s="84" t="s">
        <v>99</v>
      </c>
      <c r="U128" s="88">
        <v>1</v>
      </c>
      <c r="V128" s="79" t="s">
        <v>697</v>
      </c>
      <c r="W128" s="82">
        <v>144058352</v>
      </c>
      <c r="X128" s="78" t="s">
        <v>114</v>
      </c>
      <c r="Y128" s="88">
        <v>0.25</v>
      </c>
      <c r="Z128" s="79" t="s">
        <v>697</v>
      </c>
      <c r="AA128" s="984"/>
      <c r="AB128" s="85"/>
      <c r="AC128" s="990"/>
      <c r="AD128" s="83">
        <v>0</v>
      </c>
      <c r="AE128" s="83">
        <v>0</v>
      </c>
      <c r="AF128" s="83">
        <v>0</v>
      </c>
      <c r="AG128" s="83">
        <v>0</v>
      </c>
      <c r="AH128" s="88">
        <v>0.25</v>
      </c>
      <c r="AI128" s="79" t="s">
        <v>697</v>
      </c>
      <c r="AJ128" s="984"/>
      <c r="AK128" s="85"/>
      <c r="AL128" s="990"/>
      <c r="AM128" s="83">
        <v>0</v>
      </c>
      <c r="AN128" s="83">
        <v>0</v>
      </c>
      <c r="AO128" s="83">
        <v>0</v>
      </c>
      <c r="AP128" s="87">
        <v>0</v>
      </c>
      <c r="AQ128" s="88">
        <v>0.25</v>
      </c>
      <c r="AR128" s="79" t="s">
        <v>697</v>
      </c>
      <c r="AS128" s="984"/>
      <c r="AT128" s="85"/>
      <c r="AU128" s="990"/>
      <c r="AV128" s="83">
        <v>0</v>
      </c>
      <c r="AW128" s="83">
        <v>0</v>
      </c>
      <c r="AX128" s="83">
        <v>0</v>
      </c>
      <c r="AY128" s="83">
        <v>0</v>
      </c>
      <c r="AZ128" s="88">
        <v>0.25</v>
      </c>
      <c r="BA128" s="79" t="s">
        <v>697</v>
      </c>
      <c r="BB128" s="984"/>
      <c r="BC128" s="85"/>
      <c r="BD128" s="990"/>
      <c r="BE128" s="83">
        <v>0</v>
      </c>
      <c r="BF128" s="83">
        <v>0</v>
      </c>
      <c r="BG128" s="83">
        <v>0</v>
      </c>
      <c r="BH128" s="83">
        <v>0</v>
      </c>
      <c r="BI128" s="13"/>
      <c r="BJ128" s="13"/>
      <c r="BK128" s="17"/>
      <c r="BL128" s="13"/>
      <c r="BM128" s="15"/>
      <c r="BN128" s="13"/>
      <c r="BO128" s="13"/>
      <c r="BP128" s="13"/>
      <c r="BQ128" s="1"/>
    </row>
    <row r="129" spans="1:69" s="18" customFormat="1" ht="100.8" x14ac:dyDescent="0.3">
      <c r="A129" s="80">
        <v>11900</v>
      </c>
      <c r="B129" s="79" t="str">
        <f>+VLOOKUP(A129,'[5]TAB. REF. PA'!$A$4:$B$14,2,FALSE)</f>
        <v>Oficina Asesora Jurídica</v>
      </c>
      <c r="C129" s="80" t="s">
        <v>357</v>
      </c>
      <c r="D129" s="79" t="s">
        <v>146</v>
      </c>
      <c r="E129" s="80" t="s">
        <v>447</v>
      </c>
      <c r="F129" s="79" t="s">
        <v>448</v>
      </c>
      <c r="G129" s="80" t="s">
        <v>123</v>
      </c>
      <c r="H129" s="93">
        <v>1</v>
      </c>
      <c r="I129" s="80" t="s">
        <v>463</v>
      </c>
      <c r="J129" s="81" t="s">
        <v>551</v>
      </c>
      <c r="K129" s="82">
        <f>542477052+'[1]Plan Adquisiciones'!G76+'[1]Plan Adquisiciones'!G173</f>
        <v>595641936</v>
      </c>
      <c r="L129" s="88">
        <v>1</v>
      </c>
      <c r="M129" s="84" t="s">
        <v>46</v>
      </c>
      <c r="N129" s="84" t="s">
        <v>74</v>
      </c>
      <c r="O129" s="84" t="s">
        <v>21</v>
      </c>
      <c r="P129" s="84" t="s">
        <v>36</v>
      </c>
      <c r="Q129" s="84" t="s">
        <v>229</v>
      </c>
      <c r="R129" s="85"/>
      <c r="S129" s="125"/>
      <c r="T129" s="84" t="s">
        <v>99</v>
      </c>
      <c r="U129" s="88">
        <v>1</v>
      </c>
      <c r="V129" s="79" t="str">
        <f>+$J$125</f>
        <v>Presentación de fichas técnicas de demandas ordinarias laborales  presentadas al Comité de Conciliación</v>
      </c>
      <c r="W129" s="82">
        <f>+K129</f>
        <v>595641936</v>
      </c>
      <c r="X129" s="78" t="s">
        <v>114</v>
      </c>
      <c r="Y129" s="88">
        <v>0.25</v>
      </c>
      <c r="Z129" s="79" t="str">
        <f>+$J$125</f>
        <v>Presentación de fichas técnicas de demandas ordinarias laborales  presentadas al Comité de Conciliación</v>
      </c>
      <c r="AA129" s="82" t="e">
        <f>+VLOOKUP($I$125,'[5]Plan Adquisiciones'!$Z$5:$AD$47,5,FALSE)</f>
        <v>#N/A</v>
      </c>
      <c r="AB129" s="94"/>
      <c r="AC129" s="85"/>
      <c r="AD129" s="83">
        <f t="shared" si="25"/>
        <v>0</v>
      </c>
      <c r="AE129" s="83" t="e">
        <f t="shared" si="26"/>
        <v>#N/A</v>
      </c>
      <c r="AF129" s="83">
        <f t="shared" si="27"/>
        <v>0</v>
      </c>
      <c r="AG129" s="83">
        <f t="shared" si="28"/>
        <v>0</v>
      </c>
      <c r="AH129" s="88">
        <v>0.25</v>
      </c>
      <c r="AI129" s="79" t="str">
        <f>+$J$125</f>
        <v>Presentación de fichas técnicas de demandas ordinarias laborales  presentadas al Comité de Conciliación</v>
      </c>
      <c r="AJ129" s="82" t="e">
        <f>+VLOOKUP($I$125,'[5]Plan Adquisiciones'!$Z$5:$AE$47,6,FALSE)</f>
        <v>#N/A</v>
      </c>
      <c r="AK129" s="85"/>
      <c r="AL129" s="85"/>
      <c r="AM129" s="83">
        <f t="shared" si="29"/>
        <v>0</v>
      </c>
      <c r="AN129" s="83" t="e">
        <f t="shared" si="30"/>
        <v>#N/A</v>
      </c>
      <c r="AO129" s="83">
        <f t="shared" si="31"/>
        <v>0</v>
      </c>
      <c r="AP129" s="87">
        <f t="shared" si="32"/>
        <v>0</v>
      </c>
      <c r="AQ129" s="88">
        <v>0.25</v>
      </c>
      <c r="AR129" s="79" t="str">
        <f>+$J$125</f>
        <v>Presentación de fichas técnicas de demandas ordinarias laborales  presentadas al Comité de Conciliación</v>
      </c>
      <c r="AS129" s="82" t="e">
        <f>+VLOOKUP($I$125,'[5]Plan Adquisiciones'!$Z$5:$AF$47,7,FALSE)</f>
        <v>#N/A</v>
      </c>
      <c r="AT129" s="94"/>
      <c r="AU129" s="85"/>
      <c r="AV129" s="83">
        <f t="shared" si="33"/>
        <v>0</v>
      </c>
      <c r="AW129" s="83" t="e">
        <f t="shared" si="34"/>
        <v>#N/A</v>
      </c>
      <c r="AX129" s="83">
        <f t="shared" si="35"/>
        <v>0</v>
      </c>
      <c r="AY129" s="83">
        <f t="shared" si="36"/>
        <v>0</v>
      </c>
      <c r="AZ129" s="88">
        <v>0.25</v>
      </c>
      <c r="BA129" s="79" t="str">
        <f>+$J$125</f>
        <v>Presentación de fichas técnicas de demandas ordinarias laborales  presentadas al Comité de Conciliación</v>
      </c>
      <c r="BB129" s="82" t="e">
        <f>+VLOOKUP($I$125,'[5]Plan Adquisiciones'!$Z$5:$AG$47,8,FALSE)</f>
        <v>#N/A</v>
      </c>
      <c r="BC129" s="85"/>
      <c r="BD129" s="85"/>
      <c r="BE129" s="83">
        <f t="shared" si="37"/>
        <v>0</v>
      </c>
      <c r="BF129" s="83" t="e">
        <f t="shared" si="38"/>
        <v>#N/A</v>
      </c>
      <c r="BG129" s="83">
        <f t="shared" si="39"/>
        <v>0</v>
      </c>
      <c r="BH129" s="83">
        <f t="shared" si="40"/>
        <v>0</v>
      </c>
      <c r="BI129" s="13">
        <f t="shared" ref="BI129:BI131" si="92">IF(AND(Y129=0,AB129=0),"No Prog ni Ejec",IF(Y129=0,CONCATENATE("No Prog, Ejec=  ",AB129),AB129/Y129))</f>
        <v>0</v>
      </c>
      <c r="BJ129" s="13" t="e">
        <f t="shared" ref="BJ129:BJ131" si="93">IF(AND(AA129=0,AC129=0),"No Prog ni Ejec",IF(AA129=0,CONCATENATE("No Prog, Ejec=  ",AC129),AC129/AA129))</f>
        <v>#N/A</v>
      </c>
      <c r="BK129" s="17">
        <f t="shared" ref="BK129:BK131" si="94">IF(AND(AH129=0,AK129=0),"No Prog ni Ejec",IF(AH129=0,CONCATENATE("No Prog, Ejec=  ",AK129),AK129/AH129))</f>
        <v>0</v>
      </c>
      <c r="BL129" s="13" t="e">
        <f t="shared" ref="BL129:BL131" si="95">IF(AND(AJ129=0,AL129=0),"No Prog ni Ejec",IF(AJ129=0,CONCATENATE("No Prog, Ejec=  ",AL129),AL129/AJ129))</f>
        <v>#N/A</v>
      </c>
      <c r="BM129" s="15">
        <f t="shared" ref="BM129:BM131" si="96">IF(AND(AQ129=0,AT129=0),"No Prog ni Ejec",IF(AQ129=0,CONCATENATE("No Prog, Ejec=  ",AT129),AT129/AQ129))</f>
        <v>0</v>
      </c>
      <c r="BN129" s="13" t="e">
        <f t="shared" ref="BN129:BN131" si="97">IF(AND(AS129=0,AU129=0),"No Prog ni Ejec",IF(AS129=0,CONCATENATE("No Prog, Ejec=  ",AU129),AU129/AS129))</f>
        <v>#N/A</v>
      </c>
      <c r="BO129" s="13">
        <f t="shared" ref="BO129:BO131" si="98">IF(AND(AZ129=0,BC129=0),"No Prog ni Ejec",IF(AZ129=0,CONCATENATE("No Prog, Ejec=  ",BC129),BC129/AZ129))</f>
        <v>0</v>
      </c>
      <c r="BP129" s="13" t="e">
        <f t="shared" ref="BP129:BP131" si="99">IF(AND(BB129=0,BD129=0),"No Prog ni Ejec",IF(BB129=0,CONCATENATE("No Prog, Ejec=  ",BD129),BD129/BB129))</f>
        <v>#N/A</v>
      </c>
      <c r="BQ129" s="1"/>
    </row>
    <row r="130" spans="1:69" s="18" customFormat="1" ht="100.8" x14ac:dyDescent="0.3">
      <c r="A130" s="80">
        <v>11900</v>
      </c>
      <c r="B130" s="79" t="str">
        <f>+VLOOKUP(A130,'[5]TAB. REF. PA'!$A$4:$B$14,2,FALSE)</f>
        <v>Oficina Asesora Jurídica</v>
      </c>
      <c r="C130" s="80" t="s">
        <v>357</v>
      </c>
      <c r="D130" s="79" t="s">
        <v>146</v>
      </c>
      <c r="E130" s="80" t="s">
        <v>450</v>
      </c>
      <c r="F130" s="79" t="s">
        <v>449</v>
      </c>
      <c r="G130" s="80" t="s">
        <v>124</v>
      </c>
      <c r="H130" s="118">
        <v>2</v>
      </c>
      <c r="I130" s="80" t="s">
        <v>549</v>
      </c>
      <c r="J130" s="81" t="s">
        <v>699</v>
      </c>
      <c r="K130" s="82">
        <v>0</v>
      </c>
      <c r="L130" s="88">
        <v>1</v>
      </c>
      <c r="M130" s="84" t="s">
        <v>46</v>
      </c>
      <c r="N130" s="84" t="s">
        <v>74</v>
      </c>
      <c r="O130" s="84" t="s">
        <v>21</v>
      </c>
      <c r="P130" s="84" t="s">
        <v>36</v>
      </c>
      <c r="Q130" s="84" t="s">
        <v>229</v>
      </c>
      <c r="R130" s="85"/>
      <c r="S130" s="116"/>
      <c r="T130" s="84" t="s">
        <v>99</v>
      </c>
      <c r="U130" s="119">
        <v>2</v>
      </c>
      <c r="V130" s="79" t="str">
        <f>+$J$126</f>
        <v>Dar respuesta a las reclamaciones administrativas radicadas por las EPS o IPS dentro del término legal</v>
      </c>
      <c r="W130" s="82">
        <v>0</v>
      </c>
      <c r="X130" s="78" t="s">
        <v>117</v>
      </c>
      <c r="Y130" s="120">
        <v>2</v>
      </c>
      <c r="Z130" s="79" t="str">
        <f>+$J$126</f>
        <v>Dar respuesta a las reclamaciones administrativas radicadas por las EPS o IPS dentro del término legal</v>
      </c>
      <c r="AA130" s="82">
        <v>0</v>
      </c>
      <c r="AB130" s="85"/>
      <c r="AC130" s="85"/>
      <c r="AD130" s="83">
        <f t="shared" si="25"/>
        <v>0</v>
      </c>
      <c r="AE130" s="83" t="e">
        <f t="shared" si="26"/>
        <v>#DIV/0!</v>
      </c>
      <c r="AF130" s="83">
        <f t="shared" si="27"/>
        <v>0</v>
      </c>
      <c r="AG130" s="83" t="e">
        <f t="shared" si="28"/>
        <v>#DIV/0!</v>
      </c>
      <c r="AH130" s="119">
        <v>0</v>
      </c>
      <c r="AI130" s="79" t="str">
        <f>+$J$126</f>
        <v>Dar respuesta a las reclamaciones administrativas radicadas por las EPS o IPS dentro del término legal</v>
      </c>
      <c r="AJ130" s="82">
        <v>0</v>
      </c>
      <c r="AK130" s="85"/>
      <c r="AL130" s="85"/>
      <c r="AM130" s="83" t="e">
        <f t="shared" si="29"/>
        <v>#DIV/0!</v>
      </c>
      <c r="AN130" s="83" t="e">
        <f t="shared" si="30"/>
        <v>#DIV/0!</v>
      </c>
      <c r="AO130" s="83">
        <f t="shared" si="31"/>
        <v>0</v>
      </c>
      <c r="AP130" s="87" t="e">
        <f t="shared" si="32"/>
        <v>#DIV/0!</v>
      </c>
      <c r="AQ130" s="120">
        <v>0</v>
      </c>
      <c r="AR130" s="79" t="str">
        <f>+$J$126</f>
        <v>Dar respuesta a las reclamaciones administrativas radicadas por las EPS o IPS dentro del término legal</v>
      </c>
      <c r="AS130" s="82">
        <v>0</v>
      </c>
      <c r="AT130" s="85"/>
      <c r="AU130" s="85"/>
      <c r="AV130" s="83" t="e">
        <f t="shared" si="33"/>
        <v>#DIV/0!</v>
      </c>
      <c r="AW130" s="83" t="e">
        <f t="shared" si="34"/>
        <v>#DIV/0!</v>
      </c>
      <c r="AX130" s="83">
        <f t="shared" si="35"/>
        <v>0</v>
      </c>
      <c r="AY130" s="83" t="e">
        <f t="shared" si="36"/>
        <v>#DIV/0!</v>
      </c>
      <c r="AZ130" s="119">
        <v>0</v>
      </c>
      <c r="BA130" s="79" t="str">
        <f>+$J$126</f>
        <v>Dar respuesta a las reclamaciones administrativas radicadas por las EPS o IPS dentro del término legal</v>
      </c>
      <c r="BB130" s="82">
        <v>0</v>
      </c>
      <c r="BC130" s="85"/>
      <c r="BD130" s="85"/>
      <c r="BE130" s="83" t="e">
        <f t="shared" si="37"/>
        <v>#DIV/0!</v>
      </c>
      <c r="BF130" s="83" t="e">
        <f t="shared" si="38"/>
        <v>#DIV/0!</v>
      </c>
      <c r="BG130" s="83">
        <f t="shared" si="39"/>
        <v>0</v>
      </c>
      <c r="BH130" s="83" t="e">
        <f t="shared" si="40"/>
        <v>#DIV/0!</v>
      </c>
      <c r="BI130" s="13">
        <f t="shared" si="92"/>
        <v>0</v>
      </c>
      <c r="BJ130" s="13" t="str">
        <f t="shared" si="93"/>
        <v>No Prog ni Ejec</v>
      </c>
      <c r="BK130" s="17" t="str">
        <f t="shared" si="94"/>
        <v>No Prog ni Ejec</v>
      </c>
      <c r="BL130" s="13" t="str">
        <f t="shared" si="95"/>
        <v>No Prog ni Ejec</v>
      </c>
      <c r="BM130" s="15" t="str">
        <f t="shared" si="96"/>
        <v>No Prog ni Ejec</v>
      </c>
      <c r="BN130" s="13" t="str">
        <f t="shared" si="97"/>
        <v>No Prog ni Ejec</v>
      </c>
      <c r="BO130" s="13" t="str">
        <f t="shared" si="98"/>
        <v>No Prog ni Ejec</v>
      </c>
      <c r="BP130" s="13" t="str">
        <f t="shared" si="99"/>
        <v>No Prog ni Ejec</v>
      </c>
      <c r="BQ130" s="1"/>
    </row>
    <row r="131" spans="1:69" s="18" customFormat="1" ht="144" x14ac:dyDescent="0.3">
      <c r="A131" s="80">
        <v>11900</v>
      </c>
      <c r="B131" s="79" t="str">
        <f>+VLOOKUP(A131,'[5]TAB. REF. PA'!$A$4:$B$14,2,FALSE)</f>
        <v>Oficina Asesora Jurídica</v>
      </c>
      <c r="C131" s="80" t="s">
        <v>357</v>
      </c>
      <c r="D131" s="79" t="s">
        <v>146</v>
      </c>
      <c r="E131" s="80" t="s">
        <v>450</v>
      </c>
      <c r="F131" s="79" t="s">
        <v>449</v>
      </c>
      <c r="G131" s="80" t="s">
        <v>123</v>
      </c>
      <c r="H131" s="93">
        <v>1</v>
      </c>
      <c r="I131" s="80" t="s">
        <v>550</v>
      </c>
      <c r="J131" s="81" t="s">
        <v>451</v>
      </c>
      <c r="K131" s="82">
        <v>0</v>
      </c>
      <c r="L131" s="88">
        <v>1</v>
      </c>
      <c r="M131" s="84" t="s">
        <v>46</v>
      </c>
      <c r="N131" s="84" t="s">
        <v>74</v>
      </c>
      <c r="O131" s="84" t="s">
        <v>21</v>
      </c>
      <c r="P131" s="84" t="s">
        <v>36</v>
      </c>
      <c r="Q131" s="84" t="s">
        <v>229</v>
      </c>
      <c r="R131" s="85"/>
      <c r="S131" s="84" t="s">
        <v>453</v>
      </c>
      <c r="T131" s="84" t="s">
        <v>99</v>
      </c>
      <c r="U131" s="88">
        <v>1</v>
      </c>
      <c r="V131" s="79" t="str">
        <f>+$J$127</f>
        <v>Interponer oportunamente los recursos de Ley contra los actos administrativos de Colpensiones que ordenan la devolución de aportes al extinto FOYSGA, hoy Administradora de los Recursos del Sistema General de Seguridad Social en Salud - ADRES</v>
      </c>
      <c r="W131" s="82">
        <v>0</v>
      </c>
      <c r="X131" s="78" t="s">
        <v>117</v>
      </c>
      <c r="Y131" s="88">
        <v>0.5</v>
      </c>
      <c r="Z131" s="79" t="str">
        <f>+$J$127</f>
        <v>Interponer oportunamente los recursos de Ley contra los actos administrativos de Colpensiones que ordenan la devolución de aportes al extinto FOYSGA, hoy Administradora de los Recursos del Sistema General de Seguridad Social en Salud - ADRES</v>
      </c>
      <c r="AA131" s="82">
        <v>0</v>
      </c>
      <c r="AB131" s="85"/>
      <c r="AC131" s="85"/>
      <c r="AD131" s="83">
        <f t="shared" si="25"/>
        <v>0</v>
      </c>
      <c r="AE131" s="83" t="e">
        <f t="shared" si="26"/>
        <v>#DIV/0!</v>
      </c>
      <c r="AF131" s="83">
        <f t="shared" si="27"/>
        <v>0</v>
      </c>
      <c r="AG131" s="83" t="e">
        <f t="shared" si="28"/>
        <v>#DIV/0!</v>
      </c>
      <c r="AH131" s="88">
        <v>0.5</v>
      </c>
      <c r="AI131" s="79" t="str">
        <f>+$J$127</f>
        <v>Interponer oportunamente los recursos de Ley contra los actos administrativos de Colpensiones que ordenan la devolución de aportes al extinto FOYSGA, hoy Administradora de los Recursos del Sistema General de Seguridad Social en Salud - ADRES</v>
      </c>
      <c r="AJ131" s="82">
        <v>0</v>
      </c>
      <c r="AK131" s="85"/>
      <c r="AL131" s="85"/>
      <c r="AM131" s="83">
        <f t="shared" si="29"/>
        <v>0</v>
      </c>
      <c r="AN131" s="83" t="e">
        <f t="shared" si="30"/>
        <v>#DIV/0!</v>
      </c>
      <c r="AO131" s="83">
        <f t="shared" si="31"/>
        <v>0</v>
      </c>
      <c r="AP131" s="87" t="e">
        <f t="shared" si="32"/>
        <v>#DIV/0!</v>
      </c>
      <c r="AQ131" s="88">
        <v>0</v>
      </c>
      <c r="AR131" s="79" t="str">
        <f>+$J$127</f>
        <v>Interponer oportunamente los recursos de Ley contra los actos administrativos de Colpensiones que ordenan la devolución de aportes al extinto FOYSGA, hoy Administradora de los Recursos del Sistema General de Seguridad Social en Salud - ADRES</v>
      </c>
      <c r="AS131" s="82">
        <v>0</v>
      </c>
      <c r="AT131" s="85"/>
      <c r="AU131" s="85"/>
      <c r="AV131" s="83" t="e">
        <f t="shared" si="33"/>
        <v>#DIV/0!</v>
      </c>
      <c r="AW131" s="83" t="e">
        <f t="shared" si="34"/>
        <v>#DIV/0!</v>
      </c>
      <c r="AX131" s="83">
        <f t="shared" si="35"/>
        <v>0</v>
      </c>
      <c r="AY131" s="83" t="e">
        <f t="shared" si="36"/>
        <v>#DIV/0!</v>
      </c>
      <c r="AZ131" s="88">
        <v>0</v>
      </c>
      <c r="BA131" s="79" t="str">
        <f>+$J$127</f>
        <v>Interponer oportunamente los recursos de Ley contra los actos administrativos de Colpensiones que ordenan la devolución de aportes al extinto FOYSGA, hoy Administradora de los Recursos del Sistema General de Seguridad Social en Salud - ADRES</v>
      </c>
      <c r="BB131" s="82">
        <v>0</v>
      </c>
      <c r="BC131" s="85"/>
      <c r="BD131" s="85"/>
      <c r="BE131" s="83" t="e">
        <f t="shared" si="37"/>
        <v>#DIV/0!</v>
      </c>
      <c r="BF131" s="83" t="e">
        <f t="shared" si="38"/>
        <v>#DIV/0!</v>
      </c>
      <c r="BG131" s="83">
        <f t="shared" si="39"/>
        <v>0</v>
      </c>
      <c r="BH131" s="83" t="e">
        <f t="shared" si="40"/>
        <v>#DIV/0!</v>
      </c>
      <c r="BI131" s="13">
        <f t="shared" si="92"/>
        <v>0</v>
      </c>
      <c r="BJ131" s="13" t="str">
        <f t="shared" si="93"/>
        <v>No Prog ni Ejec</v>
      </c>
      <c r="BK131" s="17">
        <f t="shared" si="94"/>
        <v>0</v>
      </c>
      <c r="BL131" s="13" t="str">
        <f t="shared" si="95"/>
        <v>No Prog ni Ejec</v>
      </c>
      <c r="BM131" s="15" t="str">
        <f t="shared" si="96"/>
        <v>No Prog ni Ejec</v>
      </c>
      <c r="BN131" s="13" t="str">
        <f t="shared" si="97"/>
        <v>No Prog ni Ejec</v>
      </c>
      <c r="BO131" s="13" t="str">
        <f t="shared" si="98"/>
        <v>No Prog ni Ejec</v>
      </c>
      <c r="BP131" s="13" t="str">
        <f t="shared" si="99"/>
        <v>No Prog ni Ejec</v>
      </c>
      <c r="BQ131" s="1"/>
    </row>
    <row r="132" spans="1:69" s="18" customFormat="1" ht="129.6" x14ac:dyDescent="0.3">
      <c r="A132" s="80">
        <v>11900</v>
      </c>
      <c r="B132" s="79" t="str">
        <f>+VLOOKUP(A132,'[6]TAB. REF. PA'!$A$4:$B$14,2,FALSE)</f>
        <v>Oficina Asesora Jurídica</v>
      </c>
      <c r="C132" s="80" t="s">
        <v>357</v>
      </c>
      <c r="D132" s="79" t="s">
        <v>146</v>
      </c>
      <c r="E132" s="121" t="s">
        <v>450</v>
      </c>
      <c r="F132" s="79" t="s">
        <v>449</v>
      </c>
      <c r="G132" s="80" t="s">
        <v>123</v>
      </c>
      <c r="H132" s="122">
        <v>1</v>
      </c>
      <c r="I132" s="121" t="s">
        <v>464</v>
      </c>
      <c r="J132" s="81" t="s">
        <v>452</v>
      </c>
      <c r="K132" s="82">
        <v>55760808</v>
      </c>
      <c r="L132" s="83">
        <v>1</v>
      </c>
      <c r="M132" s="84" t="s">
        <v>46</v>
      </c>
      <c r="N132" s="84" t="s">
        <v>74</v>
      </c>
      <c r="O132" s="84" t="s">
        <v>21</v>
      </c>
      <c r="P132" s="84" t="s">
        <v>36</v>
      </c>
      <c r="Q132" s="84" t="s">
        <v>229</v>
      </c>
      <c r="R132" s="85"/>
      <c r="S132" s="84" t="s">
        <v>453</v>
      </c>
      <c r="T132" s="84" t="s">
        <v>99</v>
      </c>
      <c r="U132" s="83">
        <v>1</v>
      </c>
      <c r="V132" s="79" t="str">
        <f>+J132</f>
        <v>Resoluciones de depuración de actos administrativos mediante los cuales se ordena el cobro a personas fallecidas</v>
      </c>
      <c r="W132" s="82">
        <f>+K132</f>
        <v>55760808</v>
      </c>
      <c r="X132" s="78" t="s">
        <v>114</v>
      </c>
      <c r="Y132" s="83">
        <v>0.25</v>
      </c>
      <c r="Z132" s="79" t="s">
        <v>452</v>
      </c>
      <c r="AA132" s="82">
        <v>13940202</v>
      </c>
      <c r="AB132" s="85"/>
      <c r="AC132" s="85"/>
      <c r="AD132" s="83">
        <f>+(AB132/Y132)</f>
        <v>0</v>
      </c>
      <c r="AE132" s="83">
        <f>+(AC132/AA132)</f>
        <v>0</v>
      </c>
      <c r="AF132" s="83">
        <f>+(AB132/U132)</f>
        <v>0</v>
      </c>
      <c r="AG132" s="83">
        <f>+(AC132/W132)</f>
        <v>0</v>
      </c>
      <c r="AH132" s="83">
        <v>0.25</v>
      </c>
      <c r="AI132" s="79" t="s">
        <v>452</v>
      </c>
      <c r="AJ132" s="82">
        <v>13940202</v>
      </c>
      <c r="AK132" s="85"/>
      <c r="AL132" s="85"/>
      <c r="AM132" s="83">
        <f>+(AK132/AH132)</f>
        <v>0</v>
      </c>
      <c r="AN132" s="83">
        <f>+(AL132/AJ132)</f>
        <v>0</v>
      </c>
      <c r="AO132" s="83">
        <f>+(AK132+AB132)/U132</f>
        <v>0</v>
      </c>
      <c r="AP132" s="87">
        <f>+(AL132+AC132)/W132</f>
        <v>0</v>
      </c>
      <c r="AQ132" s="83">
        <v>0.25</v>
      </c>
      <c r="AR132" s="79" t="s">
        <v>452</v>
      </c>
      <c r="AS132" s="82">
        <v>13940202</v>
      </c>
      <c r="AT132" s="85"/>
      <c r="AU132" s="85"/>
      <c r="AV132" s="83">
        <f>+(AT132/AQ132)</f>
        <v>0</v>
      </c>
      <c r="AW132" s="83">
        <f>+(AU132/AS132)</f>
        <v>0</v>
      </c>
      <c r="AX132" s="83">
        <f>+(AK132+AB132+AT132)/U132</f>
        <v>0</v>
      </c>
      <c r="AY132" s="83">
        <f>+(AL132+AC132+AU132)/W132</f>
        <v>0</v>
      </c>
      <c r="AZ132" s="83">
        <v>0.25</v>
      </c>
      <c r="BA132" s="79" t="s">
        <v>452</v>
      </c>
      <c r="BB132" s="82">
        <v>13940202</v>
      </c>
      <c r="BC132" s="85"/>
      <c r="BD132" s="85"/>
      <c r="BE132" s="83">
        <f>+(BC132/AZ132)</f>
        <v>0</v>
      </c>
      <c r="BF132" s="83">
        <f>+(BD132/BB132)</f>
        <v>0</v>
      </c>
      <c r="BG132" s="83">
        <f>+(AK132+AB132+AT132+BC132)/U132</f>
        <v>0</v>
      </c>
      <c r="BH132" s="83">
        <f>+(AL132+AC132+AU132+BD132)/W132</f>
        <v>0</v>
      </c>
      <c r="BI132" s="13" t="e">
        <f>IF(AND(#REF!=0,#REF!=0),"No Prog ni Ejec",IF(#REF!=0,CONCATENATE("No Prog, Ejec=  ",#REF!),#REF!/#REF!))</f>
        <v>#REF!</v>
      </c>
      <c r="BJ132" s="13" t="e">
        <f>IF(AND(#REF!=0,#REF!=0),"No Prog ni Ejec",IF(#REF!=0,CONCATENATE("No Prog, Ejec=  ",#REF!),#REF!/#REF!))</f>
        <v>#REF!</v>
      </c>
      <c r="BK132" s="17" t="e">
        <f>IF(AND(#REF!=0,#REF!=0),"No Prog ni Ejec",IF(#REF!=0,CONCATENATE("No Prog, Ejec=  ",#REF!),#REF!/#REF!))</f>
        <v>#REF!</v>
      </c>
      <c r="BL132" s="13" t="e">
        <f>IF(AND(#REF!=0,#REF!=0),"No Prog ni Ejec",IF(#REF!=0,CONCATENATE("No Prog, Ejec=  ",#REF!),#REF!/#REF!))</f>
        <v>#REF!</v>
      </c>
      <c r="BM132" s="15" t="e">
        <f>IF(AND(#REF!=0,#REF!=0),"No Prog ni Ejec",IF(#REF!=0,CONCATENATE("No Prog, Ejec=  ",#REF!),#REF!/#REF!))</f>
        <v>#REF!</v>
      </c>
      <c r="BN132" s="13" t="e">
        <f>IF(AND(#REF!=0,#REF!=0),"No Prog ni Ejec",IF(#REF!=0,CONCATENATE("No Prog, Ejec=  ",#REF!),#REF!/#REF!))</f>
        <v>#REF!</v>
      </c>
      <c r="BO132" s="13" t="e">
        <f>IF(AND(#REF!=0,#REF!=0),"No Prog ni Ejec",IF(#REF!=0,CONCATENATE("No Prog, Ejec=  ",#REF!),#REF!/#REF!))</f>
        <v>#REF!</v>
      </c>
      <c r="BP132" s="13" t="e">
        <f>IF(AND(#REF!=0,#REF!=0),"No Prog ni Ejec",IF(#REF!=0,CONCATENATE("No Prog, Ejec=  ",#REF!),#REF!/#REF!))</f>
        <v>#REF!</v>
      </c>
      <c r="BQ132" s="1"/>
    </row>
    <row r="133" spans="1:69" s="45" customFormat="1" ht="100.8" x14ac:dyDescent="0.3">
      <c r="A133" s="34">
        <v>12000</v>
      </c>
      <c r="B133" s="35" t="str">
        <f>+VLOOKUP(A133,'[1]TAB. REF. PA'!$A$4:$B$14,2,FALSE)</f>
        <v>Oficina Asesora de Planeación y Control de Riegos</v>
      </c>
      <c r="C133" s="36" t="s">
        <v>131</v>
      </c>
      <c r="D133" s="35" t="s">
        <v>153</v>
      </c>
      <c r="E133" s="36" t="s">
        <v>132</v>
      </c>
      <c r="F133" s="35" t="s">
        <v>133</v>
      </c>
      <c r="G133" s="37" t="s">
        <v>124</v>
      </c>
      <c r="H133" s="36">
        <v>4</v>
      </c>
      <c r="I133" s="36" t="s">
        <v>143</v>
      </c>
      <c r="J133" s="38" t="s">
        <v>24</v>
      </c>
      <c r="K133" s="39">
        <v>0</v>
      </c>
      <c r="L133" s="40">
        <v>1</v>
      </c>
      <c r="M133" s="41" t="s">
        <v>51</v>
      </c>
      <c r="N133" s="41" t="s">
        <v>68</v>
      </c>
      <c r="O133" s="41" t="s">
        <v>21</v>
      </c>
      <c r="P133" s="41" t="s">
        <v>36</v>
      </c>
      <c r="Q133" s="41" t="s">
        <v>75</v>
      </c>
      <c r="R133" s="42"/>
      <c r="S133" s="41" t="s">
        <v>631</v>
      </c>
      <c r="T133" s="41" t="s">
        <v>98</v>
      </c>
      <c r="U133" s="51">
        <f>+H133</f>
        <v>4</v>
      </c>
      <c r="V133" s="38" t="str">
        <f>+$J$133</f>
        <v>Reportar el cumplimiento del Plan de Acción de la Dependencia</v>
      </c>
      <c r="W133" s="39">
        <v>0</v>
      </c>
      <c r="X133" s="34" t="s">
        <v>117</v>
      </c>
      <c r="Y133" s="39">
        <v>1</v>
      </c>
      <c r="Z133" s="38" t="str">
        <f>+$J$133</f>
        <v>Reportar el cumplimiento del Plan de Acción de la Dependencia</v>
      </c>
      <c r="AA133" s="39">
        <v>0</v>
      </c>
      <c r="AB133" s="39"/>
      <c r="AC133" s="39"/>
      <c r="AD133" s="40">
        <f t="shared" ref="AD133:AD137" si="100">+(AB133/Y133)</f>
        <v>0</v>
      </c>
      <c r="AE133" s="40" t="e">
        <f t="shared" ref="AE133:AE137" si="101">+(AC133/AA133)</f>
        <v>#DIV/0!</v>
      </c>
      <c r="AF133" s="40">
        <f t="shared" ref="AF133:AF137" si="102">+(AB133/U133)</f>
        <v>0</v>
      </c>
      <c r="AG133" s="40" t="e">
        <f t="shared" ref="AG133:AG137" si="103">+(AC133/W133)</f>
        <v>#DIV/0!</v>
      </c>
      <c r="AH133" s="39">
        <v>1</v>
      </c>
      <c r="AI133" s="38" t="str">
        <f>+$J$133</f>
        <v>Reportar el cumplimiento del Plan de Acción de la Dependencia</v>
      </c>
      <c r="AJ133" s="39">
        <v>0</v>
      </c>
      <c r="AK133" s="39"/>
      <c r="AL133" s="39"/>
      <c r="AM133" s="40">
        <f t="shared" ref="AM133:AM137" si="104">+(AK133/AH133)</f>
        <v>0</v>
      </c>
      <c r="AN133" s="40" t="e">
        <f t="shared" ref="AN133:AN137" si="105">+(AL133/AJ133)</f>
        <v>#DIV/0!</v>
      </c>
      <c r="AO133" s="40">
        <f t="shared" ref="AO133:AO137" si="106">+(AK133+AB133)/U133</f>
        <v>0</v>
      </c>
      <c r="AP133" s="43" t="e">
        <f t="shared" ref="AP133:AP137" si="107">+(AL133+AC133)/W133</f>
        <v>#DIV/0!</v>
      </c>
      <c r="AQ133" s="39">
        <v>1</v>
      </c>
      <c r="AR133" s="38" t="str">
        <f>+$J$133</f>
        <v>Reportar el cumplimiento del Plan de Acción de la Dependencia</v>
      </c>
      <c r="AS133" s="39">
        <v>0</v>
      </c>
      <c r="AT133" s="39"/>
      <c r="AU133" s="39"/>
      <c r="AV133" s="40">
        <f t="shared" ref="AV133:AV137" si="108">+(AT133/AQ133)</f>
        <v>0</v>
      </c>
      <c r="AW133" s="40" t="e">
        <f t="shared" ref="AW133:AW137" si="109">+(AU133/AS133)</f>
        <v>#DIV/0!</v>
      </c>
      <c r="AX133" s="40">
        <f t="shared" ref="AX133:AX137" si="110">+(AK133+AB133+AT133)/U133</f>
        <v>0</v>
      </c>
      <c r="AY133" s="40" t="e">
        <f t="shared" ref="AY133:AY137" si="111">+(AL133+AC133+AU133)/W133</f>
        <v>#DIV/0!</v>
      </c>
      <c r="AZ133" s="39">
        <v>1</v>
      </c>
      <c r="BA133" s="38" t="str">
        <f>+$J$133</f>
        <v>Reportar el cumplimiento del Plan de Acción de la Dependencia</v>
      </c>
      <c r="BB133" s="39">
        <v>0</v>
      </c>
      <c r="BC133" s="39"/>
      <c r="BD133" s="39"/>
      <c r="BE133" s="40">
        <f t="shared" ref="BE133:BE137" si="112">+(BC133/AZ133)</f>
        <v>0</v>
      </c>
      <c r="BF133" s="40" t="e">
        <f t="shared" ref="BF133:BF137" si="113">+(BD133/BB133)</f>
        <v>#DIV/0!</v>
      </c>
      <c r="BG133" s="40">
        <f t="shared" ref="BG133:BG137" si="114">+(AK133+AB133+AT133+BC133)/U133</f>
        <v>0</v>
      </c>
      <c r="BH133" s="40" t="e">
        <f t="shared" ref="BH133:BH137" si="115">+(AL133+AC133+AU133+BD133)/W133</f>
        <v>#DIV/0!</v>
      </c>
      <c r="BI133" s="44">
        <f t="shared" ref="BI133:BI137" si="116">IF(AND(Y133=0,AB133=0),"No Prog ni Ejec",IF(Y133=0,CONCATENATE("No Prog, Ejec=  ",AB133),AB133/Y133))</f>
        <v>0</v>
      </c>
      <c r="BJ133" s="44" t="str">
        <f t="shared" ref="BJ133:BJ137" si="117">IF(AND(AA133=0,AC133=0),"No Prog ni Ejec",IF(AA133=0,CONCATENATE("No Prog, Ejec=  ",AC133),AC133/AA133))</f>
        <v>No Prog ni Ejec</v>
      </c>
      <c r="BK133" s="44">
        <f t="shared" ref="BK133:BK137" si="118">IF(AND(AH133=0,AK133=0),"No Prog ni Ejec",IF(AH133=0,CONCATENATE("No Prog, Ejec=  ",AK133),AK133/AH133))</f>
        <v>0</v>
      </c>
      <c r="BL133" s="44" t="str">
        <f t="shared" ref="BL133:BL137" si="119">IF(AND(AJ133=0,AL133=0),"No Prog ni Ejec",IF(AJ133=0,CONCATENATE("No Prog, Ejec=  ",AL133),AL133/AJ133))</f>
        <v>No Prog ni Ejec</v>
      </c>
      <c r="BM133" s="44">
        <f t="shared" ref="BM133:BM137" si="120">IF(AND(AQ133=0,AT133=0),"No Prog ni Ejec",IF(AQ133=0,CONCATENATE("No Prog, Ejec=  ",AT133),AT133/AQ133))</f>
        <v>0</v>
      </c>
      <c r="BN133" s="44" t="str">
        <f t="shared" ref="BN133:BN137" si="121">IF(AND(AS133=0,AU133=0),"No Prog ni Ejec",IF(AS133=0,CONCATENATE("No Prog, Ejec=  ",AU133),AU133/AS133))</f>
        <v>No Prog ni Ejec</v>
      </c>
      <c r="BO133" s="44">
        <f t="shared" ref="BO133:BO137" si="122">IF(AND(AZ133=0,BC133=0),"No Prog ni Ejec",IF(AZ133=0,CONCATENATE("No Prog, Ejec=  ",BC133),BC133/AZ133))</f>
        <v>0</v>
      </c>
      <c r="BP133" s="44" t="str">
        <f t="shared" ref="BP133:BP137" si="123">IF(AND(BB133=0,BD133=0),"No Prog ni Ejec",IF(BB133=0,CONCATENATE("No Prog, Ejec=  ",BD133),BD133/BB133))</f>
        <v>No Prog ni Ejec</v>
      </c>
      <c r="BQ133" s="42"/>
    </row>
    <row r="134" spans="1:69" s="45" customFormat="1" ht="100.8" x14ac:dyDescent="0.3">
      <c r="A134" s="34">
        <v>12000</v>
      </c>
      <c r="B134" s="35" t="str">
        <f>+VLOOKUP(A134,'[1]TAB. REF. PA'!$A$4:$B$14,2,FALSE)</f>
        <v>Oficina Asesora de Planeación y Control de Riegos</v>
      </c>
      <c r="C134" s="36" t="s">
        <v>355</v>
      </c>
      <c r="D134" s="35" t="s">
        <v>256</v>
      </c>
      <c r="E134" s="36" t="s">
        <v>356</v>
      </c>
      <c r="F134" s="35" t="s">
        <v>134</v>
      </c>
      <c r="G134" s="37" t="s">
        <v>124</v>
      </c>
      <c r="H134" s="36">
        <v>4</v>
      </c>
      <c r="I134" s="36" t="s">
        <v>539</v>
      </c>
      <c r="J134" s="38" t="s">
        <v>683</v>
      </c>
      <c r="K134" s="39">
        <v>0</v>
      </c>
      <c r="L134" s="40">
        <v>1</v>
      </c>
      <c r="M134" s="41" t="s">
        <v>51</v>
      </c>
      <c r="N134" s="41" t="s">
        <v>68</v>
      </c>
      <c r="O134" s="41" t="s">
        <v>21</v>
      </c>
      <c r="P134" s="41" t="s">
        <v>36</v>
      </c>
      <c r="Q134" s="41" t="s">
        <v>75</v>
      </c>
      <c r="R134" s="42"/>
      <c r="S134" s="41" t="s">
        <v>628</v>
      </c>
      <c r="T134" s="41" t="s">
        <v>98</v>
      </c>
      <c r="U134" s="51">
        <f>+H134</f>
        <v>4</v>
      </c>
      <c r="V134" s="38" t="str">
        <f>+$J$134</f>
        <v xml:space="preserve">Reportar el cumplimiento de la ejecución del Plan de Acción </v>
      </c>
      <c r="W134" s="39">
        <v>0</v>
      </c>
      <c r="X134" s="34" t="s">
        <v>117</v>
      </c>
      <c r="Y134" s="39">
        <v>1</v>
      </c>
      <c r="Z134" s="38" t="str">
        <f>+$J$134</f>
        <v xml:space="preserve">Reportar el cumplimiento de la ejecución del Plan de Acción </v>
      </c>
      <c r="AA134" s="39">
        <v>0</v>
      </c>
      <c r="AB134" s="42"/>
      <c r="AC134" s="42"/>
      <c r="AD134" s="40">
        <f t="shared" si="100"/>
        <v>0</v>
      </c>
      <c r="AE134" s="40" t="e">
        <f t="shared" si="101"/>
        <v>#DIV/0!</v>
      </c>
      <c r="AF134" s="40">
        <f t="shared" si="102"/>
        <v>0</v>
      </c>
      <c r="AG134" s="40" t="e">
        <f t="shared" si="103"/>
        <v>#DIV/0!</v>
      </c>
      <c r="AH134" s="39">
        <v>1</v>
      </c>
      <c r="AI134" s="38" t="str">
        <f>+$J$134</f>
        <v xml:space="preserve">Reportar el cumplimiento de la ejecución del Plan de Acción </v>
      </c>
      <c r="AJ134" s="39">
        <v>0</v>
      </c>
      <c r="AK134" s="42"/>
      <c r="AL134" s="42"/>
      <c r="AM134" s="40">
        <f t="shared" si="104"/>
        <v>0</v>
      </c>
      <c r="AN134" s="40" t="e">
        <f t="shared" si="105"/>
        <v>#DIV/0!</v>
      </c>
      <c r="AO134" s="40">
        <f t="shared" si="106"/>
        <v>0</v>
      </c>
      <c r="AP134" s="43" t="e">
        <f t="shared" si="107"/>
        <v>#DIV/0!</v>
      </c>
      <c r="AQ134" s="39">
        <v>1</v>
      </c>
      <c r="AR134" s="38" t="str">
        <f>+$J$134</f>
        <v xml:space="preserve">Reportar el cumplimiento de la ejecución del Plan de Acción </v>
      </c>
      <c r="AS134" s="39">
        <v>0</v>
      </c>
      <c r="AT134" s="42"/>
      <c r="AU134" s="42"/>
      <c r="AV134" s="40">
        <f t="shared" si="108"/>
        <v>0</v>
      </c>
      <c r="AW134" s="40" t="e">
        <f t="shared" si="109"/>
        <v>#DIV/0!</v>
      </c>
      <c r="AX134" s="40">
        <f t="shared" si="110"/>
        <v>0</v>
      </c>
      <c r="AY134" s="40" t="e">
        <f t="shared" si="111"/>
        <v>#DIV/0!</v>
      </c>
      <c r="AZ134" s="39">
        <v>1</v>
      </c>
      <c r="BA134" s="38" t="str">
        <f>+$J$134</f>
        <v xml:space="preserve">Reportar el cumplimiento de la ejecución del Plan de Acción </v>
      </c>
      <c r="BB134" s="39">
        <v>0</v>
      </c>
      <c r="BC134" s="42"/>
      <c r="BD134" s="42"/>
      <c r="BE134" s="40">
        <f t="shared" si="112"/>
        <v>0</v>
      </c>
      <c r="BF134" s="40" t="e">
        <f t="shared" si="113"/>
        <v>#DIV/0!</v>
      </c>
      <c r="BG134" s="40">
        <f t="shared" si="114"/>
        <v>0</v>
      </c>
      <c r="BH134" s="40" t="e">
        <f t="shared" si="115"/>
        <v>#DIV/0!</v>
      </c>
      <c r="BI134" s="44">
        <f t="shared" si="116"/>
        <v>0</v>
      </c>
      <c r="BJ134" s="44" t="str">
        <f t="shared" si="117"/>
        <v>No Prog ni Ejec</v>
      </c>
      <c r="BK134" s="44">
        <f t="shared" si="118"/>
        <v>0</v>
      </c>
      <c r="BL134" s="44" t="str">
        <f t="shared" si="119"/>
        <v>No Prog ni Ejec</v>
      </c>
      <c r="BM134" s="44">
        <f t="shared" si="120"/>
        <v>0</v>
      </c>
      <c r="BN134" s="44" t="str">
        <f t="shared" si="121"/>
        <v>No Prog ni Ejec</v>
      </c>
      <c r="BO134" s="44">
        <f t="shared" si="122"/>
        <v>0</v>
      </c>
      <c r="BP134" s="44" t="str">
        <f t="shared" si="123"/>
        <v>No Prog ni Ejec</v>
      </c>
      <c r="BQ134" s="42"/>
    </row>
    <row r="135" spans="1:69" s="45" customFormat="1" ht="100.8" x14ac:dyDescent="0.3">
      <c r="A135" s="34">
        <v>12000</v>
      </c>
      <c r="B135" s="35" t="str">
        <f>+VLOOKUP(A135,'[1]TAB. REF. PA'!$A$4:$B$14,2,FALSE)</f>
        <v>Oficina Asesora de Planeación y Control de Riegos</v>
      </c>
      <c r="C135" s="36" t="s">
        <v>355</v>
      </c>
      <c r="D135" s="35" t="s">
        <v>256</v>
      </c>
      <c r="E135" s="36" t="s">
        <v>540</v>
      </c>
      <c r="F135" s="35" t="s">
        <v>136</v>
      </c>
      <c r="G135" s="37" t="s">
        <v>123</v>
      </c>
      <c r="H135" s="50">
        <v>1</v>
      </c>
      <c r="I135" s="36" t="s">
        <v>541</v>
      </c>
      <c r="J135" s="38" t="s">
        <v>135</v>
      </c>
      <c r="K135" s="39">
        <v>61642068</v>
      </c>
      <c r="L135" s="40">
        <v>1</v>
      </c>
      <c r="M135" s="41" t="s">
        <v>51</v>
      </c>
      <c r="N135" s="41" t="s">
        <v>68</v>
      </c>
      <c r="O135" s="41" t="s">
        <v>21</v>
      </c>
      <c r="P135" s="41" t="s">
        <v>36</v>
      </c>
      <c r="Q135" s="41" t="s">
        <v>75</v>
      </c>
      <c r="R135" s="42"/>
      <c r="S135" s="41" t="s">
        <v>182</v>
      </c>
      <c r="T135" s="41" t="s">
        <v>99</v>
      </c>
      <c r="U135" s="46">
        <v>1</v>
      </c>
      <c r="V135" s="38" t="str">
        <f>+$J$135</f>
        <v>Asesorar y apoyar en la implementación de MIPG</v>
      </c>
      <c r="W135" s="39">
        <f>+K135</f>
        <v>61642068</v>
      </c>
      <c r="X135" s="34" t="s">
        <v>117</v>
      </c>
      <c r="Y135" s="40">
        <v>0.25</v>
      </c>
      <c r="Z135" s="38" t="str">
        <f>+$J$135</f>
        <v>Asesorar y apoyar en la implementación de MIPG</v>
      </c>
      <c r="AA135" s="39">
        <v>15410517</v>
      </c>
      <c r="AB135" s="42"/>
      <c r="AC135" s="42"/>
      <c r="AD135" s="40">
        <f t="shared" si="100"/>
        <v>0</v>
      </c>
      <c r="AE135" s="40">
        <f t="shared" si="101"/>
        <v>0</v>
      </c>
      <c r="AF135" s="40">
        <f t="shared" si="102"/>
        <v>0</v>
      </c>
      <c r="AG135" s="40">
        <f t="shared" si="103"/>
        <v>0</v>
      </c>
      <c r="AH135" s="40">
        <v>0.25</v>
      </c>
      <c r="AI135" s="38" t="str">
        <f>+$J$135</f>
        <v>Asesorar y apoyar en la implementación de MIPG</v>
      </c>
      <c r="AJ135" s="39">
        <v>15410517</v>
      </c>
      <c r="AK135" s="42"/>
      <c r="AL135" s="42"/>
      <c r="AM135" s="40">
        <f t="shared" si="104"/>
        <v>0</v>
      </c>
      <c r="AN135" s="40">
        <f t="shared" si="105"/>
        <v>0</v>
      </c>
      <c r="AO135" s="40">
        <f t="shared" si="106"/>
        <v>0</v>
      </c>
      <c r="AP135" s="43">
        <f t="shared" si="107"/>
        <v>0</v>
      </c>
      <c r="AQ135" s="40">
        <v>0.25</v>
      </c>
      <c r="AR135" s="38" t="str">
        <f>+$J$135</f>
        <v>Asesorar y apoyar en la implementación de MIPG</v>
      </c>
      <c r="AS135" s="39">
        <v>15410517</v>
      </c>
      <c r="AT135" s="42"/>
      <c r="AU135" s="42"/>
      <c r="AV135" s="40">
        <f t="shared" si="108"/>
        <v>0</v>
      </c>
      <c r="AW135" s="40">
        <f t="shared" si="109"/>
        <v>0</v>
      </c>
      <c r="AX135" s="40">
        <f t="shared" si="110"/>
        <v>0</v>
      </c>
      <c r="AY135" s="40">
        <f t="shared" si="111"/>
        <v>0</v>
      </c>
      <c r="AZ135" s="40">
        <v>0.25</v>
      </c>
      <c r="BA135" s="38" t="str">
        <f>+$J$135</f>
        <v>Asesorar y apoyar en la implementación de MIPG</v>
      </c>
      <c r="BB135" s="39">
        <v>15410517</v>
      </c>
      <c r="BC135" s="42"/>
      <c r="BD135" s="42"/>
      <c r="BE135" s="40">
        <f t="shared" si="112"/>
        <v>0</v>
      </c>
      <c r="BF135" s="40">
        <f t="shared" si="113"/>
        <v>0</v>
      </c>
      <c r="BG135" s="40">
        <f t="shared" si="114"/>
        <v>0</v>
      </c>
      <c r="BH135" s="40">
        <f t="shared" si="115"/>
        <v>0</v>
      </c>
      <c r="BI135" s="44">
        <f t="shared" si="116"/>
        <v>0</v>
      </c>
      <c r="BJ135" s="44">
        <f t="shared" si="117"/>
        <v>0</v>
      </c>
      <c r="BK135" s="44">
        <f t="shared" si="118"/>
        <v>0</v>
      </c>
      <c r="BL135" s="44">
        <f t="shared" si="119"/>
        <v>0</v>
      </c>
      <c r="BM135" s="44">
        <f t="shared" si="120"/>
        <v>0</v>
      </c>
      <c r="BN135" s="44">
        <f t="shared" si="121"/>
        <v>0</v>
      </c>
      <c r="BO135" s="44">
        <f t="shared" si="122"/>
        <v>0</v>
      </c>
      <c r="BP135" s="44">
        <f t="shared" si="123"/>
        <v>0</v>
      </c>
      <c r="BQ135" s="42"/>
    </row>
    <row r="136" spans="1:69" s="45" customFormat="1" ht="86.4" x14ac:dyDescent="0.3">
      <c r="A136" s="34">
        <v>12000</v>
      </c>
      <c r="B136" s="35" t="str">
        <f>+VLOOKUP(A136,'[1]TAB. REF. PA'!$A$4:$B$14,2,FALSE)</f>
        <v>Oficina Asesora de Planeación y Control de Riegos</v>
      </c>
      <c r="C136" s="36" t="s">
        <v>355</v>
      </c>
      <c r="D136" s="35" t="s">
        <v>256</v>
      </c>
      <c r="E136" s="36" t="s">
        <v>542</v>
      </c>
      <c r="F136" s="35" t="s">
        <v>139</v>
      </c>
      <c r="G136" s="37" t="s">
        <v>124</v>
      </c>
      <c r="H136" s="36">
        <v>1</v>
      </c>
      <c r="I136" s="36" t="s">
        <v>543</v>
      </c>
      <c r="J136" s="38" t="s">
        <v>138</v>
      </c>
      <c r="K136" s="39">
        <v>0</v>
      </c>
      <c r="L136" s="40">
        <v>1</v>
      </c>
      <c r="M136" s="41" t="s">
        <v>48</v>
      </c>
      <c r="N136" s="41" t="s">
        <v>62</v>
      </c>
      <c r="O136" s="41" t="s">
        <v>21</v>
      </c>
      <c r="P136" s="41" t="s">
        <v>23</v>
      </c>
      <c r="Q136" s="41" t="s">
        <v>75</v>
      </c>
      <c r="R136" s="42"/>
      <c r="S136" s="41" t="s">
        <v>628</v>
      </c>
      <c r="T136" s="41" t="s">
        <v>98</v>
      </c>
      <c r="U136" s="51">
        <v>0</v>
      </c>
      <c r="V136" s="38" t="str">
        <f>+$J$136</f>
        <v>Elaboración del Informe de Rendición de Cuentas al Congreso de la República 2017-2018</v>
      </c>
      <c r="W136" s="39">
        <v>0</v>
      </c>
      <c r="X136" s="34" t="s">
        <v>117</v>
      </c>
      <c r="Y136" s="39">
        <v>0</v>
      </c>
      <c r="Z136" s="38" t="str">
        <f>+$J$136</f>
        <v>Elaboración del Informe de Rendición de Cuentas al Congreso de la República 2017-2018</v>
      </c>
      <c r="AA136" s="39">
        <v>0</v>
      </c>
      <c r="AB136" s="42"/>
      <c r="AC136" s="42"/>
      <c r="AD136" s="40" t="e">
        <f t="shared" si="100"/>
        <v>#DIV/0!</v>
      </c>
      <c r="AE136" s="40" t="e">
        <f t="shared" si="101"/>
        <v>#DIV/0!</v>
      </c>
      <c r="AF136" s="40" t="e">
        <f t="shared" si="102"/>
        <v>#DIV/0!</v>
      </c>
      <c r="AG136" s="40" t="e">
        <f t="shared" si="103"/>
        <v>#DIV/0!</v>
      </c>
      <c r="AH136" s="39">
        <v>0</v>
      </c>
      <c r="AI136" s="38" t="str">
        <f>+$J$136</f>
        <v>Elaboración del Informe de Rendición de Cuentas al Congreso de la República 2017-2018</v>
      </c>
      <c r="AJ136" s="39">
        <v>0</v>
      </c>
      <c r="AK136" s="42"/>
      <c r="AL136" s="42"/>
      <c r="AM136" s="40" t="e">
        <f t="shared" si="104"/>
        <v>#DIV/0!</v>
      </c>
      <c r="AN136" s="40" t="e">
        <f t="shared" si="105"/>
        <v>#DIV/0!</v>
      </c>
      <c r="AO136" s="40" t="e">
        <f t="shared" si="106"/>
        <v>#DIV/0!</v>
      </c>
      <c r="AP136" s="43" t="e">
        <f t="shared" si="107"/>
        <v>#DIV/0!</v>
      </c>
      <c r="AQ136" s="39">
        <v>1</v>
      </c>
      <c r="AR136" s="38" t="str">
        <f>+$J$136</f>
        <v>Elaboración del Informe de Rendición de Cuentas al Congreso de la República 2017-2018</v>
      </c>
      <c r="AS136" s="39">
        <v>0</v>
      </c>
      <c r="AT136" s="42"/>
      <c r="AU136" s="42"/>
      <c r="AV136" s="40">
        <f t="shared" si="108"/>
        <v>0</v>
      </c>
      <c r="AW136" s="40" t="e">
        <f>+(AU136/AS136)</f>
        <v>#DIV/0!</v>
      </c>
      <c r="AX136" s="40" t="e">
        <f t="shared" si="110"/>
        <v>#DIV/0!</v>
      </c>
      <c r="AY136" s="40" t="e">
        <f t="shared" si="111"/>
        <v>#DIV/0!</v>
      </c>
      <c r="AZ136" s="39">
        <v>0</v>
      </c>
      <c r="BA136" s="38" t="str">
        <f>+$J$136</f>
        <v>Elaboración del Informe de Rendición de Cuentas al Congreso de la República 2017-2018</v>
      </c>
      <c r="BB136" s="39">
        <v>0</v>
      </c>
      <c r="BC136" s="42"/>
      <c r="BD136" s="42"/>
      <c r="BE136" s="40" t="e">
        <f t="shared" si="112"/>
        <v>#DIV/0!</v>
      </c>
      <c r="BF136" s="40" t="e">
        <f t="shared" si="113"/>
        <v>#DIV/0!</v>
      </c>
      <c r="BG136" s="40" t="e">
        <f t="shared" si="114"/>
        <v>#DIV/0!</v>
      </c>
      <c r="BH136" s="40" t="e">
        <f t="shared" si="115"/>
        <v>#DIV/0!</v>
      </c>
      <c r="BI136" s="44" t="str">
        <f t="shared" si="116"/>
        <v>No Prog ni Ejec</v>
      </c>
      <c r="BJ136" s="44" t="str">
        <f t="shared" si="117"/>
        <v>No Prog ni Ejec</v>
      </c>
      <c r="BK136" s="44" t="str">
        <f t="shared" si="118"/>
        <v>No Prog ni Ejec</v>
      </c>
      <c r="BL136" s="44" t="str">
        <f t="shared" si="119"/>
        <v>No Prog ni Ejec</v>
      </c>
      <c r="BM136" s="44">
        <f t="shared" si="120"/>
        <v>0</v>
      </c>
      <c r="BN136" s="44" t="str">
        <f t="shared" si="121"/>
        <v>No Prog ni Ejec</v>
      </c>
      <c r="BO136" s="44" t="str">
        <f t="shared" si="122"/>
        <v>No Prog ni Ejec</v>
      </c>
      <c r="BP136" s="44" t="str">
        <f t="shared" si="123"/>
        <v>No Prog ni Ejec</v>
      </c>
      <c r="BQ136" s="42"/>
    </row>
    <row r="137" spans="1:69" ht="28.8" x14ac:dyDescent="0.3">
      <c r="A137" s="129"/>
      <c r="B137" s="130" t="e">
        <f>+VLOOKUP(A137,'[1]TAB. REF. PA'!$A$4:$B$14,2,FALSE)</f>
        <v>#N/A</v>
      </c>
      <c r="C137" s="1"/>
      <c r="D137" s="141"/>
      <c r="E137" s="1"/>
      <c r="F137" s="1"/>
      <c r="G137" s="142"/>
      <c r="H137" s="1"/>
      <c r="I137" s="1"/>
      <c r="J137" s="1"/>
      <c r="K137" s="1"/>
      <c r="L137" s="1"/>
      <c r="M137" s="3"/>
      <c r="N137" s="3"/>
      <c r="O137" s="3"/>
      <c r="P137" s="3"/>
      <c r="Q137" s="3"/>
      <c r="R137" s="1"/>
      <c r="S137" s="1"/>
      <c r="T137" s="3"/>
      <c r="U137" s="1"/>
      <c r="V137" s="1"/>
      <c r="W137" s="1"/>
      <c r="X137" s="129"/>
      <c r="Y137" s="1"/>
      <c r="Z137" s="1"/>
      <c r="AA137" s="1"/>
      <c r="AB137" s="1"/>
      <c r="AC137" s="1"/>
      <c r="AD137" s="143" t="e">
        <f t="shared" si="100"/>
        <v>#DIV/0!</v>
      </c>
      <c r="AE137" s="143" t="e">
        <f t="shared" si="101"/>
        <v>#DIV/0!</v>
      </c>
      <c r="AF137" s="143" t="e">
        <f t="shared" si="102"/>
        <v>#DIV/0!</v>
      </c>
      <c r="AG137" s="143" t="e">
        <f t="shared" si="103"/>
        <v>#DIV/0!</v>
      </c>
      <c r="AH137" s="1"/>
      <c r="AI137" s="1"/>
      <c r="AJ137" s="1"/>
      <c r="AK137" s="1"/>
      <c r="AL137" s="1"/>
      <c r="AM137" s="143" t="e">
        <f t="shared" si="104"/>
        <v>#DIV/0!</v>
      </c>
      <c r="AN137" s="143" t="e">
        <f t="shared" si="105"/>
        <v>#DIV/0!</v>
      </c>
      <c r="AO137" s="143" t="e">
        <f t="shared" si="106"/>
        <v>#DIV/0!</v>
      </c>
      <c r="AP137" s="144" t="e">
        <f t="shared" si="107"/>
        <v>#DIV/0!</v>
      </c>
      <c r="AQ137" s="1"/>
      <c r="AR137" s="1"/>
      <c r="AS137" s="1"/>
      <c r="AT137" s="1"/>
      <c r="AU137" s="1"/>
      <c r="AV137" s="143" t="e">
        <f t="shared" si="108"/>
        <v>#DIV/0!</v>
      </c>
      <c r="AW137" s="143" t="e">
        <f t="shared" si="109"/>
        <v>#DIV/0!</v>
      </c>
      <c r="AX137" s="145" t="e">
        <f t="shared" si="110"/>
        <v>#DIV/0!</v>
      </c>
      <c r="AY137" s="145" t="e">
        <f t="shared" si="111"/>
        <v>#DIV/0!</v>
      </c>
      <c r="AZ137" s="129"/>
      <c r="BA137" s="1"/>
      <c r="BB137" s="1"/>
      <c r="BC137" s="1"/>
      <c r="BD137" s="1"/>
      <c r="BE137" s="143" t="e">
        <f t="shared" si="112"/>
        <v>#DIV/0!</v>
      </c>
      <c r="BF137" s="143" t="e">
        <f t="shared" si="113"/>
        <v>#DIV/0!</v>
      </c>
      <c r="BG137" s="143" t="e">
        <f t="shared" si="114"/>
        <v>#DIV/0!</v>
      </c>
      <c r="BH137" s="143" t="e">
        <f t="shared" si="115"/>
        <v>#DIV/0!</v>
      </c>
      <c r="BI137" s="13" t="str">
        <f t="shared" si="116"/>
        <v>No Prog ni Ejec</v>
      </c>
      <c r="BJ137" s="13" t="str">
        <f t="shared" si="117"/>
        <v>No Prog ni Ejec</v>
      </c>
      <c r="BK137" s="17" t="str">
        <f t="shared" si="118"/>
        <v>No Prog ni Ejec</v>
      </c>
      <c r="BL137" s="13" t="str">
        <f t="shared" si="119"/>
        <v>No Prog ni Ejec</v>
      </c>
      <c r="BM137" s="15" t="str">
        <f t="shared" si="120"/>
        <v>No Prog ni Ejec</v>
      </c>
      <c r="BN137" s="13" t="str">
        <f t="shared" si="121"/>
        <v>No Prog ni Ejec</v>
      </c>
      <c r="BO137" s="13" t="str">
        <f t="shared" si="122"/>
        <v>No Prog ni Ejec</v>
      </c>
      <c r="BP137" s="13" t="str">
        <f t="shared" si="123"/>
        <v>No Prog ni Ejec</v>
      </c>
      <c r="BQ137" s="1"/>
    </row>
    <row r="138" spans="1:69" x14ac:dyDescent="0.3">
      <c r="BB138" t="s">
        <v>738</v>
      </c>
    </row>
    <row r="139" spans="1:69" x14ac:dyDescent="0.3">
      <c r="BJ139" s="994" t="s">
        <v>739</v>
      </c>
      <c r="BK139" s="994"/>
      <c r="BL139" s="994"/>
      <c r="BM139" s="994"/>
      <c r="BN139" s="994"/>
      <c r="BO139" s="994"/>
    </row>
    <row r="140" spans="1:69" x14ac:dyDescent="0.3">
      <c r="BJ140" s="995" t="s">
        <v>740</v>
      </c>
      <c r="BK140" s="995"/>
      <c r="BL140" s="996" t="s">
        <v>741</v>
      </c>
      <c r="BM140" s="996"/>
      <c r="BN140" s="996"/>
      <c r="BO140" s="996"/>
    </row>
    <row r="141" spans="1:69" x14ac:dyDescent="0.3">
      <c r="BJ141" s="1000" t="s">
        <v>742</v>
      </c>
      <c r="BK141" s="1000"/>
      <c r="BL141" s="1001" t="s">
        <v>743</v>
      </c>
      <c r="BM141" s="1001"/>
      <c r="BN141" s="1001"/>
      <c r="BO141" s="1001"/>
    </row>
    <row r="142" spans="1:69" x14ac:dyDescent="0.3">
      <c r="BJ142" s="1002" t="s">
        <v>744</v>
      </c>
      <c r="BK142" s="1002"/>
      <c r="BL142" s="996" t="s">
        <v>745</v>
      </c>
      <c r="BM142" s="996"/>
      <c r="BN142" s="996"/>
      <c r="BO142" s="996"/>
    </row>
    <row r="143" spans="1:69" x14ac:dyDescent="0.3">
      <c r="BJ143" s="1003" t="s">
        <v>746</v>
      </c>
      <c r="BK143" s="1003"/>
      <c r="BL143" s="996" t="s">
        <v>747</v>
      </c>
      <c r="BM143" s="996"/>
      <c r="BN143" s="996"/>
      <c r="BO143" s="996"/>
    </row>
    <row r="144" spans="1:69" x14ac:dyDescent="0.3">
      <c r="BJ144" s="997">
        <v>1</v>
      </c>
      <c r="BK144" s="997"/>
      <c r="BL144" s="996" t="s">
        <v>748</v>
      </c>
      <c r="BM144" s="996"/>
      <c r="BN144" s="996"/>
      <c r="BO144" s="996"/>
    </row>
    <row r="145" spans="1:67" x14ac:dyDescent="0.3">
      <c r="BJ145" s="998" t="s">
        <v>749</v>
      </c>
      <c r="BK145" s="998"/>
      <c r="BL145" s="999" t="s">
        <v>750</v>
      </c>
      <c r="BM145" s="999"/>
      <c r="BN145" s="999"/>
      <c r="BO145" s="999"/>
    </row>
    <row r="146" spans="1:67" ht="144" x14ac:dyDescent="0.3">
      <c r="A146" s="65">
        <v>11700</v>
      </c>
      <c r="B146" s="63" t="str">
        <f>+VLOOKUP(A146,'[4]TAB. REF. PA'!$A$4:$B$14,2,FALSE)</f>
        <v>Dirección Administrativa y Financiera</v>
      </c>
      <c r="C146" s="65" t="s">
        <v>328</v>
      </c>
      <c r="D146" s="63" t="s">
        <v>256</v>
      </c>
      <c r="E146" s="65" t="s">
        <v>665</v>
      </c>
      <c r="F146" s="108" t="s">
        <v>667</v>
      </c>
      <c r="G146" s="65" t="s">
        <v>123</v>
      </c>
      <c r="H146" s="107">
        <v>1</v>
      </c>
      <c r="I146" s="65" t="s">
        <v>666</v>
      </c>
      <c r="J146" s="109" t="s">
        <v>471</v>
      </c>
      <c r="K146" s="110">
        <v>77284920</v>
      </c>
      <c r="L146" s="111">
        <v>1</v>
      </c>
      <c r="M146" s="69" t="s">
        <v>45</v>
      </c>
      <c r="N146" s="69" t="s">
        <v>54</v>
      </c>
      <c r="O146" s="69" t="s">
        <v>37</v>
      </c>
      <c r="P146" s="69" t="s">
        <v>38</v>
      </c>
      <c r="Q146" s="69" t="s">
        <v>218</v>
      </c>
      <c r="R146" s="73"/>
      <c r="S146" s="106" t="s">
        <v>379</v>
      </c>
      <c r="T146" s="69" t="s">
        <v>104</v>
      </c>
      <c r="U146" s="111">
        <v>1</v>
      </c>
      <c r="V146" s="69" t="str">
        <f>+J146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W146" s="112">
        <f>+K146</f>
        <v>77284920</v>
      </c>
      <c r="X146" s="73"/>
      <c r="Y146" s="111">
        <v>0.25</v>
      </c>
      <c r="Z146" s="69" t="str">
        <f>+J146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AA146" s="110">
        <f>+W146*Y146</f>
        <v>19321230</v>
      </c>
      <c r="AB146" s="73"/>
      <c r="AC146" s="73"/>
      <c r="AD146" s="73"/>
      <c r="AE146" s="73"/>
      <c r="AF146" s="73"/>
      <c r="AG146" s="73"/>
      <c r="AH146" s="111">
        <v>0.25</v>
      </c>
      <c r="AI146" s="69" t="str">
        <f>+J146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AJ146" s="110">
        <v>19321230</v>
      </c>
      <c r="AK146" s="73"/>
      <c r="AL146" s="73"/>
      <c r="AM146" s="73"/>
      <c r="AN146" s="73"/>
      <c r="AO146" s="73"/>
      <c r="AP146" s="73"/>
      <c r="AQ146" s="111">
        <v>0.25</v>
      </c>
      <c r="AR146" s="69" t="str">
        <f>+V146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AS146" s="110">
        <v>19321230</v>
      </c>
      <c r="AT146" s="73"/>
      <c r="AU146" s="73"/>
      <c r="AV146" s="73"/>
      <c r="AW146" s="73"/>
      <c r="AX146" s="73"/>
      <c r="AY146" s="73"/>
      <c r="AZ146" s="111">
        <v>0.25</v>
      </c>
      <c r="BA146" s="69" t="str">
        <f>+V146</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BB146" s="110">
        <v>19321230</v>
      </c>
      <c r="BC146" s="73"/>
      <c r="BD146" s="73"/>
      <c r="BE146" s="73"/>
      <c r="BF146" s="73"/>
      <c r="BG146" s="73"/>
      <c r="BH146" s="73"/>
    </row>
    <row r="147" spans="1:67" ht="86.4" x14ac:dyDescent="0.3">
      <c r="A147" s="65">
        <v>11700</v>
      </c>
      <c r="B147" s="63" t="str">
        <f>+VLOOKUP(A147,'[4]TAB. REF. PA'!$A$4:$B$14,2,FALSE)</f>
        <v>Dirección Administrativa y Financiera</v>
      </c>
      <c r="C147" s="65" t="s">
        <v>328</v>
      </c>
      <c r="D147" s="63" t="s">
        <v>256</v>
      </c>
      <c r="E147" s="65" t="s">
        <v>669</v>
      </c>
      <c r="F147" s="108" t="s">
        <v>671</v>
      </c>
      <c r="G147" s="65" t="s">
        <v>123</v>
      </c>
      <c r="H147" s="107">
        <v>1</v>
      </c>
      <c r="I147" s="65" t="s">
        <v>668</v>
      </c>
      <c r="J147" s="108" t="s">
        <v>472</v>
      </c>
      <c r="K147" s="73">
        <v>17000000</v>
      </c>
      <c r="L147" s="111">
        <v>1</v>
      </c>
      <c r="M147" s="69" t="s">
        <v>45</v>
      </c>
      <c r="N147" s="69" t="s">
        <v>54</v>
      </c>
      <c r="O147" s="69" t="s">
        <v>37</v>
      </c>
      <c r="P147" s="69" t="s">
        <v>38</v>
      </c>
      <c r="Q147" s="69" t="s">
        <v>218</v>
      </c>
      <c r="R147" s="73"/>
      <c r="S147" s="106" t="s">
        <v>379</v>
      </c>
      <c r="T147" s="69" t="s">
        <v>104</v>
      </c>
      <c r="U147" s="111">
        <v>1</v>
      </c>
      <c r="V147" s="69" t="str">
        <f>+J147</f>
        <v xml:space="preserve">Realizar el estudio de seguridad, visita domiciliaria y verificación de la información de la Hoja de Vida y antecedentes financieros de los funcionarios de la entidad. </v>
      </c>
      <c r="W147" s="110">
        <v>17000000</v>
      </c>
      <c r="X147" s="73"/>
      <c r="Y147" s="111">
        <v>0.25</v>
      </c>
      <c r="Z147" s="69" t="str">
        <f>+V147</f>
        <v xml:space="preserve">Realizar el estudio de seguridad, visita domiciliaria y verificación de la información de la Hoja de Vida y antecedentes financieros de los funcionarios de la entidad. </v>
      </c>
      <c r="AA147" s="110">
        <f>+W147*Y147</f>
        <v>4250000</v>
      </c>
      <c r="AB147" s="73"/>
      <c r="AC147" s="73"/>
      <c r="AD147" s="73"/>
      <c r="AE147" s="73"/>
      <c r="AF147" s="73"/>
      <c r="AG147" s="73"/>
      <c r="AH147" s="111">
        <v>0.25</v>
      </c>
      <c r="AI147" s="69" t="str">
        <f>+V147</f>
        <v xml:space="preserve">Realizar el estudio de seguridad, visita domiciliaria y verificación de la información de la Hoja de Vida y antecedentes financieros de los funcionarios de la entidad. </v>
      </c>
      <c r="AJ147" s="110">
        <v>4250000</v>
      </c>
      <c r="AK147" s="73"/>
      <c r="AL147" s="73"/>
      <c r="AM147" s="73"/>
      <c r="AN147" s="73"/>
      <c r="AO147" s="73"/>
      <c r="AP147" s="73"/>
      <c r="AQ147" s="111">
        <v>0.25</v>
      </c>
      <c r="AR147" s="69" t="str">
        <f>+J147</f>
        <v xml:space="preserve">Realizar el estudio de seguridad, visita domiciliaria y verificación de la información de la Hoja de Vida y antecedentes financieros de los funcionarios de la entidad. </v>
      </c>
      <c r="AS147" s="110">
        <v>4250000</v>
      </c>
      <c r="AT147" s="73"/>
      <c r="AU147" s="73"/>
      <c r="AV147" s="73"/>
      <c r="AW147" s="73"/>
      <c r="AX147" s="73"/>
      <c r="AY147" s="73"/>
      <c r="AZ147" s="111">
        <v>0.25</v>
      </c>
      <c r="BA147" s="69" t="str">
        <f>+J147</f>
        <v xml:space="preserve">Realizar el estudio de seguridad, visita domiciliaria y verificación de la información de la Hoja de Vida y antecedentes financieros de los funcionarios de la entidad. </v>
      </c>
      <c r="BB147" s="110">
        <v>4250000</v>
      </c>
      <c r="BC147" s="73"/>
      <c r="BD147" s="73"/>
      <c r="BE147" s="73"/>
      <c r="BF147" s="73"/>
      <c r="BG147" s="73"/>
      <c r="BH147" s="73"/>
    </row>
    <row r="148" spans="1:67" ht="115.2" x14ac:dyDescent="0.3">
      <c r="A148" s="80">
        <v>11900</v>
      </c>
      <c r="B148" s="79" t="str">
        <f>+VLOOKUP(A148,'[6]TAB. REF. PA'!$A$4:$B$14,2,FALSE)</f>
        <v>Oficina Asesora Jurídica</v>
      </c>
      <c r="C148" s="80" t="s">
        <v>357</v>
      </c>
      <c r="D148" s="79" t="s">
        <v>146</v>
      </c>
      <c r="E148" s="121" t="s">
        <v>692</v>
      </c>
      <c r="F148" s="79" t="s">
        <v>700</v>
      </c>
      <c r="G148" s="80" t="s">
        <v>123</v>
      </c>
      <c r="H148" s="122">
        <v>1</v>
      </c>
      <c r="I148" s="121" t="s">
        <v>693</v>
      </c>
      <c r="J148" s="81" t="s">
        <v>702</v>
      </c>
      <c r="K148" s="82">
        <v>0</v>
      </c>
      <c r="L148" s="83">
        <v>1</v>
      </c>
      <c r="M148" s="84" t="s">
        <v>46</v>
      </c>
      <c r="N148" s="84" t="s">
        <v>74</v>
      </c>
      <c r="O148" s="84" t="s">
        <v>21</v>
      </c>
      <c r="P148" s="84" t="s">
        <v>36</v>
      </c>
      <c r="Q148" s="84" t="s">
        <v>229</v>
      </c>
      <c r="R148" s="85"/>
      <c r="S148" s="84" t="s">
        <v>703</v>
      </c>
      <c r="T148" s="84" t="s">
        <v>99</v>
      </c>
      <c r="U148" s="83">
        <v>1</v>
      </c>
      <c r="V148" s="81" t="s">
        <v>702</v>
      </c>
      <c r="W148" s="82">
        <v>0</v>
      </c>
      <c r="X148" s="78" t="s">
        <v>117</v>
      </c>
      <c r="Y148" s="83">
        <v>0.1</v>
      </c>
      <c r="Z148" s="81" t="s">
        <v>702</v>
      </c>
      <c r="AA148" s="82">
        <v>0</v>
      </c>
      <c r="AB148" s="85"/>
      <c r="AC148" s="85"/>
      <c r="AD148" s="83">
        <f t="shared" ref="AD148:AD150" si="124">+(AB148/Y148)</f>
        <v>0</v>
      </c>
      <c r="AE148" s="83" t="e">
        <f t="shared" ref="AE148:AE149" si="125">+(AC148/AA148)</f>
        <v>#DIV/0!</v>
      </c>
      <c r="AF148" s="83">
        <f t="shared" ref="AF148:AF152" si="126">+(AB148/U148)</f>
        <v>0</v>
      </c>
      <c r="AG148" s="83" t="e">
        <f t="shared" ref="AG148:AG149" si="127">+(AC148/W148)</f>
        <v>#DIV/0!</v>
      </c>
      <c r="AH148" s="83">
        <v>0.3</v>
      </c>
      <c r="AI148" s="81" t="s">
        <v>702</v>
      </c>
      <c r="AJ148" s="82">
        <v>0</v>
      </c>
      <c r="AK148" s="85"/>
      <c r="AL148" s="85"/>
      <c r="AM148" s="83">
        <f t="shared" ref="AM148:AM149" si="128">+(AK148/AH148)</f>
        <v>0</v>
      </c>
      <c r="AN148" s="83" t="e">
        <f t="shared" ref="AN148:AN149" si="129">+(AL148/AJ148)</f>
        <v>#DIV/0!</v>
      </c>
      <c r="AO148" s="83">
        <f t="shared" ref="AO148:AO152" si="130">+(AK148+AB148)/U148</f>
        <v>0</v>
      </c>
      <c r="AP148" s="87" t="e">
        <f t="shared" ref="AP148:AP149" si="131">+(AL148+AC148)/W148</f>
        <v>#DIV/0!</v>
      </c>
      <c r="AQ148" s="83">
        <v>0.3</v>
      </c>
      <c r="AR148" s="81" t="s">
        <v>702</v>
      </c>
      <c r="AS148" s="82">
        <v>0</v>
      </c>
      <c r="AT148" s="85"/>
      <c r="AU148" s="85"/>
      <c r="AV148" s="83">
        <f t="shared" ref="AV148:AV149" si="132">+(AT148/AQ148)</f>
        <v>0</v>
      </c>
      <c r="AW148" s="83" t="e">
        <f t="shared" ref="AW148:AW149" si="133">+(AU148/AS148)</f>
        <v>#DIV/0!</v>
      </c>
      <c r="AX148" s="83">
        <f t="shared" ref="AX148:AX152" si="134">+(AK148+AB148+AT148)/U148</f>
        <v>0</v>
      </c>
      <c r="AY148" s="83" t="e">
        <f t="shared" ref="AY148:AY149" si="135">+(AL148+AC148+AU148)/W148</f>
        <v>#DIV/0!</v>
      </c>
      <c r="AZ148" s="83">
        <v>0.3</v>
      </c>
      <c r="BA148" s="81" t="s">
        <v>702</v>
      </c>
      <c r="BB148" s="82">
        <v>0</v>
      </c>
      <c r="BC148" s="85"/>
      <c r="BD148" s="85"/>
      <c r="BE148" s="83">
        <f t="shared" ref="BE148:BE149" si="136">+(BC148/AZ148)</f>
        <v>0</v>
      </c>
      <c r="BF148" s="83" t="e">
        <f t="shared" ref="BF148:BF149" si="137">+(BD148/BB148)</f>
        <v>#DIV/0!</v>
      </c>
      <c r="BG148" s="83">
        <f t="shared" ref="BG148:BG152" si="138">+(AK148+AB148+AT148+BC148)/U148</f>
        <v>0</v>
      </c>
      <c r="BH148" s="83" t="e">
        <f t="shared" ref="BH148:BH149" si="139">+(AL148+AC148+AU148+BD148)/W148</f>
        <v>#DIV/0!</v>
      </c>
    </row>
    <row r="149" spans="1:67" ht="100.8" x14ac:dyDescent="0.3">
      <c r="A149" s="80">
        <v>11900</v>
      </c>
      <c r="B149" s="79" t="str">
        <f>+VLOOKUP(A149,'[6]TAB. REF. PA'!$A$4:$B$14,2,FALSE)</f>
        <v>Oficina Asesora Jurídica</v>
      </c>
      <c r="C149" s="80" t="s">
        <v>357</v>
      </c>
      <c r="D149" s="79" t="s">
        <v>146</v>
      </c>
      <c r="E149" s="121" t="s">
        <v>719</v>
      </c>
      <c r="F149" s="79" t="s">
        <v>704</v>
      </c>
      <c r="G149" s="80" t="s">
        <v>123</v>
      </c>
      <c r="H149" s="122">
        <v>1</v>
      </c>
      <c r="I149" s="121" t="s">
        <v>720</v>
      </c>
      <c r="J149" s="81" t="s">
        <v>705</v>
      </c>
      <c r="K149" s="82">
        <v>0</v>
      </c>
      <c r="L149" s="83">
        <v>1</v>
      </c>
      <c r="M149" s="84" t="s">
        <v>46</v>
      </c>
      <c r="N149" s="84" t="s">
        <v>74</v>
      </c>
      <c r="O149" s="84" t="s">
        <v>21</v>
      </c>
      <c r="P149" s="84" t="s">
        <v>36</v>
      </c>
      <c r="Q149" s="84" t="s">
        <v>229</v>
      </c>
      <c r="R149" s="85"/>
      <c r="S149" s="84" t="s">
        <v>706</v>
      </c>
      <c r="T149" s="84" t="s">
        <v>99</v>
      </c>
      <c r="U149" s="83">
        <v>1</v>
      </c>
      <c r="V149" s="81" t="s">
        <v>705</v>
      </c>
      <c r="W149" s="82">
        <v>0</v>
      </c>
      <c r="X149" s="78" t="s">
        <v>117</v>
      </c>
      <c r="Y149" s="83">
        <v>0.25</v>
      </c>
      <c r="Z149" s="81" t="s">
        <v>705</v>
      </c>
      <c r="AA149" s="82">
        <v>0</v>
      </c>
      <c r="AB149" s="85"/>
      <c r="AC149" s="85"/>
      <c r="AD149" s="83">
        <f t="shared" si="124"/>
        <v>0</v>
      </c>
      <c r="AE149" s="83" t="e">
        <f t="shared" si="125"/>
        <v>#DIV/0!</v>
      </c>
      <c r="AF149" s="83">
        <f t="shared" si="126"/>
        <v>0</v>
      </c>
      <c r="AG149" s="83" t="e">
        <f t="shared" si="127"/>
        <v>#DIV/0!</v>
      </c>
      <c r="AH149" s="83">
        <v>0.25</v>
      </c>
      <c r="AI149" s="81" t="s">
        <v>705</v>
      </c>
      <c r="AJ149" s="85"/>
      <c r="AK149" s="85"/>
      <c r="AL149" s="85"/>
      <c r="AM149" s="83">
        <f t="shared" si="128"/>
        <v>0</v>
      </c>
      <c r="AN149" s="83" t="e">
        <f t="shared" si="129"/>
        <v>#DIV/0!</v>
      </c>
      <c r="AO149" s="83">
        <f t="shared" si="130"/>
        <v>0</v>
      </c>
      <c r="AP149" s="87" t="e">
        <f t="shared" si="131"/>
        <v>#DIV/0!</v>
      </c>
      <c r="AQ149" s="83">
        <v>0.25</v>
      </c>
      <c r="AR149" s="81" t="s">
        <v>705</v>
      </c>
      <c r="AS149" s="85"/>
      <c r="AT149" s="85"/>
      <c r="AU149" s="85"/>
      <c r="AV149" s="83">
        <f t="shared" si="132"/>
        <v>0</v>
      </c>
      <c r="AW149" s="83" t="e">
        <f t="shared" si="133"/>
        <v>#DIV/0!</v>
      </c>
      <c r="AX149" s="83">
        <f t="shared" si="134"/>
        <v>0</v>
      </c>
      <c r="AY149" s="83" t="e">
        <f t="shared" si="135"/>
        <v>#DIV/0!</v>
      </c>
      <c r="AZ149" s="83">
        <v>0.25</v>
      </c>
      <c r="BA149" s="81" t="s">
        <v>705</v>
      </c>
      <c r="BB149" s="82">
        <v>0</v>
      </c>
      <c r="BC149" s="85"/>
      <c r="BD149" s="85"/>
      <c r="BE149" s="83">
        <f t="shared" si="136"/>
        <v>0</v>
      </c>
      <c r="BF149" s="83" t="e">
        <f t="shared" si="137"/>
        <v>#DIV/0!</v>
      </c>
      <c r="BG149" s="83">
        <f t="shared" si="138"/>
        <v>0</v>
      </c>
      <c r="BH149" s="83" t="e">
        <f t="shared" si="139"/>
        <v>#DIV/0!</v>
      </c>
    </row>
    <row r="150" spans="1:67" ht="259.2" x14ac:dyDescent="0.3">
      <c r="A150" s="80">
        <v>11900</v>
      </c>
      <c r="B150" s="79" t="str">
        <f>+VLOOKUP(A150,'[6]TAB. REF. PA'!$A$4:$B$14,2,FALSE)</f>
        <v>Oficina Asesora Jurídica</v>
      </c>
      <c r="C150" s="80" t="s">
        <v>357</v>
      </c>
      <c r="D150" s="79" t="s">
        <v>146</v>
      </c>
      <c r="E150" s="121" t="s">
        <v>701</v>
      </c>
      <c r="F150" s="124" t="s">
        <v>712</v>
      </c>
      <c r="G150" s="80" t="s">
        <v>123</v>
      </c>
      <c r="H150" s="122">
        <v>1</v>
      </c>
      <c r="I150" s="121" t="s">
        <v>707</v>
      </c>
      <c r="J150" s="123" t="s">
        <v>468</v>
      </c>
      <c r="K150" s="82">
        <f>+'[1]Plan Adquisiciones'!G80</f>
        <v>150000000</v>
      </c>
      <c r="L150" s="83">
        <v>1</v>
      </c>
      <c r="M150" s="84" t="s">
        <v>46</v>
      </c>
      <c r="N150" s="84" t="s">
        <v>74</v>
      </c>
      <c r="O150" s="84" t="s">
        <v>21</v>
      </c>
      <c r="P150" s="84" t="s">
        <v>36</v>
      </c>
      <c r="Q150" s="84" t="s">
        <v>229</v>
      </c>
      <c r="R150" s="85"/>
      <c r="S150" s="84" t="s">
        <v>182</v>
      </c>
      <c r="T150" s="84" t="s">
        <v>99</v>
      </c>
      <c r="U150" s="83">
        <v>1</v>
      </c>
      <c r="V150" s="81" t="str">
        <f t="shared" ref="V150:W152" si="140">+J150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W150" s="82">
        <f t="shared" si="140"/>
        <v>150000000</v>
      </c>
      <c r="X150" s="78"/>
      <c r="Y150" s="83">
        <v>0.25</v>
      </c>
      <c r="Z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A150" s="82">
        <f>+W150*Y150</f>
        <v>37500000</v>
      </c>
      <c r="AB150" s="85"/>
      <c r="AC150" s="85"/>
      <c r="AD150" s="83">
        <f t="shared" si="124"/>
        <v>0</v>
      </c>
      <c r="AE150" s="83"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F150" s="83">
        <f t="shared" si="126"/>
        <v>0</v>
      </c>
      <c r="AG150" s="83"/>
      <c r="AH150" s="83">
        <v>0.25</v>
      </c>
      <c r="AI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J150" s="85">
        <v>37500000</v>
      </c>
      <c r="AK150" s="85"/>
      <c r="AL150" s="85"/>
      <c r="AM150" s="83"/>
      <c r="AN150" s="83"/>
      <c r="AO150" s="83">
        <f t="shared" si="130"/>
        <v>0</v>
      </c>
      <c r="AP150" s="87"/>
      <c r="AQ150" s="83">
        <v>0.25</v>
      </c>
      <c r="AR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AS150" s="85">
        <v>37500000</v>
      </c>
      <c r="AT150" s="85"/>
      <c r="AU150" s="85"/>
      <c r="AV150" s="83"/>
      <c r="AW150" s="83"/>
      <c r="AX150" s="83">
        <f t="shared" si="134"/>
        <v>0</v>
      </c>
      <c r="AY150" s="83"/>
      <c r="AZ150" s="83">
        <v>0.25</v>
      </c>
      <c r="BA150" s="81" t="str">
        <f>+V150</f>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BB150" s="82">
        <v>37500000</v>
      </c>
      <c r="BC150" s="85"/>
      <c r="BD150" s="85"/>
      <c r="BE150" s="83"/>
      <c r="BF150" s="83"/>
      <c r="BG150" s="83">
        <f t="shared" si="138"/>
        <v>0</v>
      </c>
      <c r="BH150" s="83"/>
    </row>
    <row r="151" spans="1:67" ht="244.8" x14ac:dyDescent="0.3">
      <c r="A151" s="80">
        <v>11900</v>
      </c>
      <c r="B151" s="79" t="str">
        <f>+VLOOKUP(A151,'[6]TAB. REF. PA'!$A$4:$B$14,2,FALSE)</f>
        <v>Oficina Asesora Jurídica</v>
      </c>
      <c r="C151" s="80" t="s">
        <v>357</v>
      </c>
      <c r="D151" s="79" t="s">
        <v>146</v>
      </c>
      <c r="E151" s="121" t="s">
        <v>721</v>
      </c>
      <c r="F151" s="124" t="s">
        <v>709</v>
      </c>
      <c r="G151" s="80" t="s">
        <v>123</v>
      </c>
      <c r="H151" s="122">
        <v>1</v>
      </c>
      <c r="I151" s="121" t="s">
        <v>708</v>
      </c>
      <c r="J151" s="123" t="s">
        <v>374</v>
      </c>
      <c r="K151" s="82">
        <f>+'[1]Plan Adquisiciones'!G79</f>
        <v>144328579</v>
      </c>
      <c r="L151" s="83">
        <v>1</v>
      </c>
      <c r="M151" s="84" t="s">
        <v>46</v>
      </c>
      <c r="N151" s="84" t="s">
        <v>74</v>
      </c>
      <c r="O151" s="84" t="s">
        <v>21</v>
      </c>
      <c r="P151" s="84" t="s">
        <v>36</v>
      </c>
      <c r="Q151" s="84" t="s">
        <v>229</v>
      </c>
      <c r="R151" s="85"/>
      <c r="S151" s="84" t="s">
        <v>182</v>
      </c>
      <c r="T151" s="84" t="s">
        <v>99</v>
      </c>
      <c r="U151" s="83">
        <v>1</v>
      </c>
      <c r="V151" s="81" t="str">
        <f t="shared" si="140"/>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W151" s="82">
        <f t="shared" si="140"/>
        <v>144328579</v>
      </c>
      <c r="X151" s="78"/>
      <c r="Y151" s="83">
        <v>0.25</v>
      </c>
      <c r="Z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AA151" s="82">
        <f>+W151*Y151</f>
        <v>36082144.75</v>
      </c>
      <c r="AB151" s="85"/>
      <c r="AC151" s="85"/>
      <c r="AD151" s="83"/>
      <c r="AE151" s="83"/>
      <c r="AF151" s="83">
        <f t="shared" si="126"/>
        <v>0</v>
      </c>
      <c r="AG151" s="83"/>
      <c r="AH151" s="83">
        <v>0.25</v>
      </c>
      <c r="AI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AJ151" s="85">
        <v>36082144.75</v>
      </c>
      <c r="AK151" s="85"/>
      <c r="AL151" s="85"/>
      <c r="AM151" s="83"/>
      <c r="AN151" s="83"/>
      <c r="AO151" s="83">
        <f t="shared" si="130"/>
        <v>0</v>
      </c>
      <c r="AP151" s="87"/>
      <c r="AQ151" s="83">
        <v>0.25</v>
      </c>
      <c r="AR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AS151" s="85">
        <v>36082144.75</v>
      </c>
      <c r="AT151" s="85"/>
      <c r="AU151" s="85"/>
      <c r="AV151" s="83"/>
      <c r="AW151" s="83"/>
      <c r="AX151" s="83">
        <f t="shared" si="134"/>
        <v>0</v>
      </c>
      <c r="AY151" s="83"/>
      <c r="AZ151" s="83">
        <v>0.25</v>
      </c>
      <c r="BA151" s="81" t="str">
        <f>+V151</f>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BB151" s="82">
        <v>36082144.75</v>
      </c>
      <c r="BC151" s="85"/>
      <c r="BD151" s="85"/>
      <c r="BE151" s="83"/>
      <c r="BF151" s="83"/>
      <c r="BG151" s="83">
        <f t="shared" si="138"/>
        <v>0</v>
      </c>
      <c r="BH151" s="83"/>
    </row>
    <row r="152" spans="1:67" ht="144" x14ac:dyDescent="0.3">
      <c r="A152" s="80">
        <v>11900</v>
      </c>
      <c r="B152" s="79" t="str">
        <f>+VLOOKUP(A152,'[6]TAB. REF. PA'!$A$4:$B$14,2,FALSE)</f>
        <v>Oficina Asesora Jurídica</v>
      </c>
      <c r="C152" s="80" t="s">
        <v>357</v>
      </c>
      <c r="D152" s="79" t="s">
        <v>146</v>
      </c>
      <c r="E152" s="121" t="s">
        <v>710</v>
      </c>
      <c r="F152" s="124" t="s">
        <v>713</v>
      </c>
      <c r="G152" s="80" t="s">
        <v>123</v>
      </c>
      <c r="H152" s="122">
        <v>1</v>
      </c>
      <c r="I152" s="121" t="s">
        <v>711</v>
      </c>
      <c r="J152" s="123" t="s">
        <v>375</v>
      </c>
      <c r="K152" s="82">
        <f>+'[1]Plan Adquisiciones'!G81+'[1]Plan Adquisiciones'!H176</f>
        <v>163716856</v>
      </c>
      <c r="L152" s="83">
        <v>1</v>
      </c>
      <c r="M152" s="84" t="s">
        <v>46</v>
      </c>
      <c r="N152" s="84" t="s">
        <v>74</v>
      </c>
      <c r="O152" s="84" t="s">
        <v>21</v>
      </c>
      <c r="P152" s="84" t="s">
        <v>36</v>
      </c>
      <c r="Q152" s="84" t="s">
        <v>229</v>
      </c>
      <c r="R152" s="85"/>
      <c r="S152" s="84" t="s">
        <v>714</v>
      </c>
      <c r="T152" s="84" t="s">
        <v>99</v>
      </c>
      <c r="U152" s="83">
        <v>1</v>
      </c>
      <c r="V152" s="81" t="str">
        <f t="shared" si="140"/>
        <v>Ejercer la representación judicial en los procesos penales en que sea parte la Administradora de los Recursos del Sistema General de Seguridad Social en Salud – Administradora de los Recursos del Sistema General de Seguridad Social en Salud - ADRES.</v>
      </c>
      <c r="W152" s="82">
        <f t="shared" si="140"/>
        <v>163716856</v>
      </c>
      <c r="X152" s="78"/>
      <c r="Y152" s="83">
        <v>0.25</v>
      </c>
      <c r="Z152" s="81" t="str">
        <f>+V152</f>
        <v>Ejercer la representación judicial en los procesos penales en que sea parte la Administradora de los Recursos del Sistema General de Seguridad Social en Salud – Administradora de los Recursos del Sistema General de Seguridad Social en Salud - ADRES.</v>
      </c>
      <c r="AA152" s="82">
        <f>+W152*Y152</f>
        <v>40929214</v>
      </c>
      <c r="AB152" s="85"/>
      <c r="AC152" s="85"/>
      <c r="AD152" s="83"/>
      <c r="AE152" s="83"/>
      <c r="AF152" s="83">
        <f t="shared" si="126"/>
        <v>0</v>
      </c>
      <c r="AG152" s="83"/>
      <c r="AH152" s="83">
        <v>0.25</v>
      </c>
      <c r="AI152" s="81" t="str">
        <f>+V152</f>
        <v>Ejercer la representación judicial en los procesos penales en que sea parte la Administradora de los Recursos del Sistema General de Seguridad Social en Salud – Administradora de los Recursos del Sistema General de Seguridad Social en Salud - ADRES.</v>
      </c>
      <c r="AJ152" s="85">
        <v>27286142</v>
      </c>
      <c r="AK152" s="85"/>
      <c r="AL152" s="85"/>
      <c r="AM152" s="83"/>
      <c r="AN152" s="83"/>
      <c r="AO152" s="83">
        <f t="shared" si="130"/>
        <v>0</v>
      </c>
      <c r="AP152" s="87"/>
      <c r="AQ152" s="83">
        <v>0.25</v>
      </c>
      <c r="AR152" s="81" t="str">
        <f>+V152</f>
        <v>Ejercer la representación judicial en los procesos penales en que sea parte la Administradora de los Recursos del Sistema General de Seguridad Social en Salud – Administradora de los Recursos del Sistema General de Seguridad Social en Salud - ADRES.</v>
      </c>
      <c r="AS152" s="85">
        <v>27286142</v>
      </c>
      <c r="AT152" s="85"/>
      <c r="AU152" s="85"/>
      <c r="AV152" s="83"/>
      <c r="AW152" s="83"/>
      <c r="AX152" s="83">
        <f t="shared" si="134"/>
        <v>0</v>
      </c>
      <c r="AY152" s="83"/>
      <c r="AZ152" s="83">
        <v>0.25</v>
      </c>
      <c r="BA152" s="81">
        <f>+BV152</f>
        <v>0</v>
      </c>
      <c r="BB152" s="82">
        <v>27286142</v>
      </c>
      <c r="BC152" s="85"/>
      <c r="BD152" s="85"/>
      <c r="BE152" s="83"/>
      <c r="BF152" s="83"/>
      <c r="BG152" s="83">
        <f t="shared" si="138"/>
        <v>0</v>
      </c>
      <c r="BH152" s="83"/>
    </row>
  </sheetData>
  <autoFilter ref="A8:BQ152" xr:uid="{00000000-0009-0000-0000-000000000000}"/>
  <mergeCells count="62">
    <mergeCell ref="BJ145:BK145"/>
    <mergeCell ref="BL145:BO145"/>
    <mergeCell ref="BJ141:BK141"/>
    <mergeCell ref="BL141:BO141"/>
    <mergeCell ref="BJ142:BK142"/>
    <mergeCell ref="BL142:BO142"/>
    <mergeCell ref="BJ143:BK143"/>
    <mergeCell ref="BL143:BO143"/>
    <mergeCell ref="BJ139:BO139"/>
    <mergeCell ref="BJ140:BK140"/>
    <mergeCell ref="BL140:BO140"/>
    <mergeCell ref="BJ144:BK144"/>
    <mergeCell ref="BL144:BO144"/>
    <mergeCell ref="BB121:BB125"/>
    <mergeCell ref="BD121:BD125"/>
    <mergeCell ref="K126:K128"/>
    <mergeCell ref="L126:L128"/>
    <mergeCell ref="AA126:AA128"/>
    <mergeCell ref="AC126:AC128"/>
    <mergeCell ref="AJ126:AJ128"/>
    <mergeCell ref="AL126:AL128"/>
    <mergeCell ref="AS126:AS128"/>
    <mergeCell ref="AU126:AU128"/>
    <mergeCell ref="BB126:BB128"/>
    <mergeCell ref="BD126:BD128"/>
    <mergeCell ref="AL121:AL125"/>
    <mergeCell ref="AS121:AS125"/>
    <mergeCell ref="AH7:AJ7"/>
    <mergeCell ref="AK7:AL7"/>
    <mergeCell ref="AM7:AN7"/>
    <mergeCell ref="AQ7:AS7"/>
    <mergeCell ref="K121:K125"/>
    <mergeCell ref="L121:L125"/>
    <mergeCell ref="AA121:AA125"/>
    <mergeCell ref="AC121:AC125"/>
    <mergeCell ref="AJ121:AJ125"/>
    <mergeCell ref="AO6:AP7"/>
    <mergeCell ref="AQ6:AW6"/>
    <mergeCell ref="AH6:AN6"/>
    <mergeCell ref="AU121:AU125"/>
    <mergeCell ref="AX6:AY7"/>
    <mergeCell ref="AZ6:BF6"/>
    <mergeCell ref="BG6:BH7"/>
    <mergeCell ref="AT7:AU7"/>
    <mergeCell ref="AV7:AW7"/>
    <mergeCell ref="BI6:BP6"/>
    <mergeCell ref="AZ7:BB7"/>
    <mergeCell ref="BC7:BD7"/>
    <mergeCell ref="BE7:BF7"/>
    <mergeCell ref="BI7:BJ7"/>
    <mergeCell ref="BK7:BL7"/>
    <mergeCell ref="BM7:BN7"/>
    <mergeCell ref="BO7:BP7"/>
    <mergeCell ref="D2:M2"/>
    <mergeCell ref="D3:M3"/>
    <mergeCell ref="D4:M4"/>
    <mergeCell ref="Y6:AE6"/>
    <mergeCell ref="AF6:AG7"/>
    <mergeCell ref="U7:X7"/>
    <mergeCell ref="Y7:AA7"/>
    <mergeCell ref="AB7:AC7"/>
    <mergeCell ref="AD7:AE7"/>
  </mergeCells>
  <conditionalFormatting sqref="BK134:BP135 BI136:BP137 BI25:BP35 BI109:BP121 BI90:BP95 BI44:BP54 BI57:BP62 BI74:BP88 BI123:BP132">
    <cfRule type="cellIs" dxfId="10260" priority="85" operator="equal">
      <formula>$BJ$140</formula>
    </cfRule>
    <cfRule type="cellIs" dxfId="10259" priority="86" operator="greaterThan">
      <formula>1</formula>
    </cfRule>
    <cfRule type="cellIs" dxfId="10258" priority="87" operator="equal">
      <formula>100%</formula>
    </cfRule>
    <cfRule type="cellIs" dxfId="10257" priority="88" operator="between">
      <formula>80%</formula>
      <formula>99%</formula>
    </cfRule>
    <cfRule type="cellIs" dxfId="10256" priority="89" operator="between">
      <formula>0%</formula>
      <formula>79%</formula>
    </cfRule>
  </conditionalFormatting>
  <conditionalFormatting sqref="BI133:BP133">
    <cfRule type="cellIs" dxfId="10255" priority="79" operator="equal">
      <formula>$BJ$140</formula>
    </cfRule>
    <cfRule type="cellIs" dxfId="10254" priority="80" operator="greaterThan">
      <formula>1</formula>
    </cfRule>
    <cfRule type="cellIs" dxfId="10253" priority="81" operator="equal">
      <formula>100%</formula>
    </cfRule>
    <cfRule type="cellIs" dxfId="10252" priority="82" operator="between">
      <formula>80%</formula>
      <formula>99%</formula>
    </cfRule>
    <cfRule type="cellIs" dxfId="10251" priority="83" operator="between">
      <formula>0%</formula>
      <formula>79%</formula>
    </cfRule>
  </conditionalFormatting>
  <conditionalFormatting sqref="BI134:BJ135">
    <cfRule type="cellIs" dxfId="10250" priority="73" operator="equal">
      <formula>$BJ$140</formula>
    </cfRule>
    <cfRule type="cellIs" dxfId="10249" priority="74" operator="greaterThan">
      <formula>1</formula>
    </cfRule>
    <cfRule type="cellIs" dxfId="10248" priority="75" operator="equal">
      <formula>100%</formula>
    </cfRule>
    <cfRule type="cellIs" dxfId="10247" priority="76" operator="between">
      <formula>80%</formula>
      <formula>99%</formula>
    </cfRule>
    <cfRule type="cellIs" dxfId="10246" priority="77" operator="between">
      <formula>0%</formula>
      <formula>79%</formula>
    </cfRule>
  </conditionalFormatting>
  <conditionalFormatting sqref="BI10:BP23">
    <cfRule type="cellIs" dxfId="10245" priority="67" operator="equal">
      <formula>$BJ$140</formula>
    </cfRule>
    <cfRule type="cellIs" dxfId="10244" priority="68" operator="greaterThan">
      <formula>1</formula>
    </cfRule>
    <cfRule type="cellIs" dxfId="10243" priority="69" operator="equal">
      <formula>100%</formula>
    </cfRule>
    <cfRule type="cellIs" dxfId="10242" priority="70" operator="between">
      <formula>80%</formula>
      <formula>99%</formula>
    </cfRule>
    <cfRule type="cellIs" dxfId="10241" priority="71" operator="between">
      <formula>0%</formula>
      <formula>79%</formula>
    </cfRule>
  </conditionalFormatting>
  <conditionalFormatting sqref="BI9:BP9">
    <cfRule type="cellIs" dxfId="10240" priority="61" operator="equal">
      <formula>$BJ$140</formula>
    </cfRule>
    <cfRule type="cellIs" dxfId="10239" priority="62" operator="greaterThan">
      <formula>1</formula>
    </cfRule>
    <cfRule type="cellIs" dxfId="10238" priority="63" operator="equal">
      <formula>100%</formula>
    </cfRule>
    <cfRule type="cellIs" dxfId="10237" priority="64" operator="between">
      <formula>80%</formula>
      <formula>99%</formula>
    </cfRule>
    <cfRule type="cellIs" dxfId="10236" priority="65" operator="between">
      <formula>0%</formula>
      <formula>79%</formula>
    </cfRule>
  </conditionalFormatting>
  <conditionalFormatting sqref="BI24:BP24">
    <cfRule type="cellIs" dxfId="10235" priority="55" operator="equal">
      <formula>$BJ$140</formula>
    </cfRule>
    <cfRule type="cellIs" dxfId="10234" priority="56" operator="greaterThan">
      <formula>1</formula>
    </cfRule>
    <cfRule type="cellIs" dxfId="10233" priority="57" operator="equal">
      <formula>100%</formula>
    </cfRule>
    <cfRule type="cellIs" dxfId="10232" priority="58" operator="between">
      <formula>80%</formula>
      <formula>99%</formula>
    </cfRule>
    <cfRule type="cellIs" dxfId="10231" priority="59" operator="between">
      <formula>0%</formula>
      <formula>79%</formula>
    </cfRule>
  </conditionalFormatting>
  <conditionalFormatting sqref="BI63:BP70">
    <cfRule type="cellIs" dxfId="10230" priority="49" operator="equal">
      <formula>$BJ$140</formula>
    </cfRule>
    <cfRule type="cellIs" dxfId="10229" priority="50" operator="greaterThan">
      <formula>1</formula>
    </cfRule>
    <cfRule type="cellIs" dxfId="10228" priority="51" operator="equal">
      <formula>100%</formula>
    </cfRule>
    <cfRule type="cellIs" dxfId="10227" priority="52" operator="between">
      <formula>80%</formula>
      <formula>99%</formula>
    </cfRule>
    <cfRule type="cellIs" dxfId="10226" priority="53" operator="between">
      <formula>0%</formula>
      <formula>79%</formula>
    </cfRule>
  </conditionalFormatting>
  <conditionalFormatting sqref="BI36:BP43">
    <cfRule type="cellIs" dxfId="10225" priority="43" operator="equal">
      <formula>$BJ$140</formula>
    </cfRule>
    <cfRule type="cellIs" dxfId="10224" priority="44" operator="greaterThan">
      <formula>1</formula>
    </cfRule>
    <cfRule type="cellIs" dxfId="10223" priority="45" operator="equal">
      <formula>100%</formula>
    </cfRule>
    <cfRule type="cellIs" dxfId="10222" priority="46" operator="between">
      <formula>80%</formula>
      <formula>99%</formula>
    </cfRule>
    <cfRule type="cellIs" dxfId="10221" priority="47" operator="between">
      <formula>0%</formula>
      <formula>79%</formula>
    </cfRule>
  </conditionalFormatting>
  <conditionalFormatting sqref="BI89:BP89">
    <cfRule type="cellIs" dxfId="10220" priority="37" operator="equal">
      <formula>$BJ$140</formula>
    </cfRule>
    <cfRule type="cellIs" dxfId="10219" priority="38" operator="greaterThan">
      <formula>1</formula>
    </cfRule>
    <cfRule type="cellIs" dxfId="10218" priority="39" operator="equal">
      <formula>100%</formula>
    </cfRule>
    <cfRule type="cellIs" dxfId="10217" priority="40" operator="between">
      <formula>80%</formula>
      <formula>99%</formula>
    </cfRule>
    <cfRule type="cellIs" dxfId="10216" priority="41" operator="between">
      <formula>0%</formula>
      <formula>79%</formula>
    </cfRule>
  </conditionalFormatting>
  <conditionalFormatting sqref="BI96:BP105">
    <cfRule type="cellIs" dxfId="10215" priority="31" operator="equal">
      <formula>$BJ$140</formula>
    </cfRule>
    <cfRule type="cellIs" dxfId="10214" priority="32" operator="greaterThan">
      <formula>1</formula>
    </cfRule>
    <cfRule type="cellIs" dxfId="10213" priority="33" operator="equal">
      <formula>100%</formula>
    </cfRule>
    <cfRule type="cellIs" dxfId="10212" priority="34" operator="between">
      <formula>80%</formula>
      <formula>99%</formula>
    </cfRule>
    <cfRule type="cellIs" dxfId="10211" priority="35" operator="between">
      <formula>0%</formula>
      <formula>79%</formula>
    </cfRule>
  </conditionalFormatting>
  <conditionalFormatting sqref="BI122:BP122">
    <cfRule type="cellIs" dxfId="10210" priority="25" operator="equal">
      <formula>$BJ$140</formula>
    </cfRule>
    <cfRule type="cellIs" dxfId="10209" priority="26" operator="greaterThan">
      <formula>1</formula>
    </cfRule>
    <cfRule type="cellIs" dxfId="10208" priority="27" operator="equal">
      <formula>100%</formula>
    </cfRule>
    <cfRule type="cellIs" dxfId="10207" priority="28" operator="between">
      <formula>80%</formula>
      <formula>99%</formula>
    </cfRule>
    <cfRule type="cellIs" dxfId="10206" priority="29" operator="between">
      <formula>0%</formula>
      <formula>79%</formula>
    </cfRule>
  </conditionalFormatting>
  <conditionalFormatting sqref="BI106:BP108">
    <cfRule type="cellIs" dxfId="10205" priority="19" operator="equal">
      <formula>$BJ$140</formula>
    </cfRule>
    <cfRule type="cellIs" dxfId="10204" priority="20" operator="greaterThan">
      <formula>1</formula>
    </cfRule>
    <cfRule type="cellIs" dxfId="10203" priority="21" operator="equal">
      <formula>100%</formula>
    </cfRule>
    <cfRule type="cellIs" dxfId="10202" priority="22" operator="between">
      <formula>80%</formula>
      <formula>99%</formula>
    </cfRule>
    <cfRule type="cellIs" dxfId="10201" priority="23" operator="between">
      <formula>0%</formula>
      <formula>79%</formula>
    </cfRule>
  </conditionalFormatting>
  <conditionalFormatting sqref="BI55:BP55">
    <cfRule type="cellIs" dxfId="10200" priority="13" operator="equal">
      <formula>$BJ$140</formula>
    </cfRule>
    <cfRule type="cellIs" dxfId="10199" priority="14" operator="greaterThan">
      <formula>1</formula>
    </cfRule>
    <cfRule type="cellIs" dxfId="10198" priority="15" operator="equal">
      <formula>100%</formula>
    </cfRule>
    <cfRule type="cellIs" dxfId="10197" priority="16" operator="between">
      <formula>80%</formula>
      <formula>99%</formula>
    </cfRule>
    <cfRule type="cellIs" dxfId="10196" priority="17" operator="between">
      <formula>0%</formula>
      <formula>79%</formula>
    </cfRule>
  </conditionalFormatting>
  <conditionalFormatting sqref="BI56:BP56">
    <cfRule type="cellIs" dxfId="10195" priority="7" operator="equal">
      <formula>$BJ$140</formula>
    </cfRule>
    <cfRule type="cellIs" dxfId="10194" priority="8" operator="greaterThan">
      <formula>1</formula>
    </cfRule>
    <cfRule type="cellIs" dxfId="10193" priority="9" operator="equal">
      <formula>100%</formula>
    </cfRule>
    <cfRule type="cellIs" dxfId="10192" priority="10" operator="between">
      <formula>80%</formula>
      <formula>99%</formula>
    </cfRule>
    <cfRule type="cellIs" dxfId="10191" priority="11" operator="between">
      <formula>0%</formula>
      <formula>79%</formula>
    </cfRule>
  </conditionalFormatting>
  <conditionalFormatting sqref="BI71:BP73">
    <cfRule type="cellIs" dxfId="10190" priority="1" operator="equal">
      <formula>$BJ$140</formula>
    </cfRule>
    <cfRule type="cellIs" dxfId="10189" priority="2" operator="greaterThan">
      <formula>1</formula>
    </cfRule>
    <cfRule type="cellIs" dxfId="10188" priority="3" operator="equal">
      <formula>100%</formula>
    </cfRule>
    <cfRule type="cellIs" dxfId="10187" priority="4" operator="between">
      <formula>80%</formula>
      <formula>99%</formula>
    </cfRule>
    <cfRule type="cellIs" dxfId="10186" priority="5" operator="between">
      <formula>0%</formula>
      <formula>79%</formula>
    </cfRule>
  </conditionalFormatting>
  <pageMargins left="0.7" right="0.7" top="0.75" bottom="0.75" header="0.3" footer="0.3"/>
  <pageSetup paperSize="41" scale="64" orientation="landscape" r:id="rId1"/>
  <colBreaks count="4" manualBreakCount="4">
    <brk id="24" max="1048575" man="1"/>
    <brk id="33" max="1048575" man="1"/>
    <brk id="42" max="1048575" man="1"/>
    <brk id="51"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90" operator="containsText" id="{007EAB42-66F3-4F2E-9945-1FD203AC41AA}">
            <xm:f>NOT(ISERROR(SEARCH($BJ$141,BI25)))</xm:f>
            <xm:f>$BJ$141</xm:f>
            <x14:dxf>
              <font>
                <color theme="4"/>
              </font>
              <fill>
                <patternFill>
                  <bgColor theme="5" tint="0.59996337778862885"/>
                </patternFill>
              </fill>
            </x14:dxf>
          </x14:cfRule>
          <xm:sqref>BK134:BP135 BI136:BP137 BI25:BP35 BI109:BP121 BI90:BP95 BI44:BP54 BI57:BP62 BI74:BP88 BI123:BP132</xm:sqref>
        </x14:conditionalFormatting>
        <x14:conditionalFormatting xmlns:xm="http://schemas.microsoft.com/office/excel/2006/main">
          <x14:cfRule type="containsText" priority="84" operator="containsText" id="{7681E8CC-6538-4190-91D8-571AC842841C}">
            <xm:f>NOT(ISERROR(SEARCH($BJ$141,BI133)))</xm:f>
            <xm:f>$BJ$141</xm:f>
            <x14:dxf>
              <font>
                <color theme="4"/>
              </font>
              <fill>
                <patternFill>
                  <bgColor theme="5" tint="0.59996337778862885"/>
                </patternFill>
              </fill>
            </x14:dxf>
          </x14:cfRule>
          <xm:sqref>BI133:BP133</xm:sqref>
        </x14:conditionalFormatting>
        <x14:conditionalFormatting xmlns:xm="http://schemas.microsoft.com/office/excel/2006/main">
          <x14:cfRule type="containsText" priority="78" operator="containsText" id="{C629A05A-F0BA-4FA3-8FF1-DED49DC8ABB5}">
            <xm:f>NOT(ISERROR(SEARCH($BJ$141,BI134)))</xm:f>
            <xm:f>$BJ$141</xm:f>
            <x14:dxf>
              <font>
                <color theme="4"/>
              </font>
              <fill>
                <patternFill>
                  <bgColor theme="5" tint="0.59996337778862885"/>
                </patternFill>
              </fill>
            </x14:dxf>
          </x14:cfRule>
          <xm:sqref>BI134:BJ135</xm:sqref>
        </x14:conditionalFormatting>
        <x14:conditionalFormatting xmlns:xm="http://schemas.microsoft.com/office/excel/2006/main">
          <x14:cfRule type="containsText" priority="72" operator="containsText" id="{D1C1D12E-8CAE-471B-8CE4-376F31E4B5CA}">
            <xm:f>NOT(ISERROR(SEARCH($BJ$141,BI10)))</xm:f>
            <xm:f>$BJ$141</xm:f>
            <x14:dxf>
              <font>
                <color theme="4"/>
              </font>
              <fill>
                <patternFill>
                  <bgColor theme="5" tint="0.59996337778862885"/>
                </patternFill>
              </fill>
            </x14:dxf>
          </x14:cfRule>
          <xm:sqref>BI10:BP23</xm:sqref>
        </x14:conditionalFormatting>
        <x14:conditionalFormatting xmlns:xm="http://schemas.microsoft.com/office/excel/2006/main">
          <x14:cfRule type="containsText" priority="66" operator="containsText" id="{F11C4EC2-27BC-4F02-888F-7F3BA9027A22}">
            <xm:f>NOT(ISERROR(SEARCH($BJ$141,BI9)))</xm:f>
            <xm:f>$BJ$141</xm:f>
            <x14:dxf>
              <font>
                <color theme="4"/>
              </font>
              <fill>
                <patternFill>
                  <bgColor theme="5" tint="0.59996337778862885"/>
                </patternFill>
              </fill>
            </x14:dxf>
          </x14:cfRule>
          <xm:sqref>BI9:BP9</xm:sqref>
        </x14:conditionalFormatting>
        <x14:conditionalFormatting xmlns:xm="http://schemas.microsoft.com/office/excel/2006/main">
          <x14:cfRule type="containsText" priority="60" operator="containsText" id="{D1F2B015-672B-45DE-B90E-100129E951E1}">
            <xm:f>NOT(ISERROR(SEARCH($BJ$141,BI24)))</xm:f>
            <xm:f>$BJ$141</xm:f>
            <x14:dxf>
              <font>
                <color theme="4"/>
              </font>
              <fill>
                <patternFill>
                  <bgColor theme="5" tint="0.59996337778862885"/>
                </patternFill>
              </fill>
            </x14:dxf>
          </x14:cfRule>
          <xm:sqref>BI24:BP24</xm:sqref>
        </x14:conditionalFormatting>
        <x14:conditionalFormatting xmlns:xm="http://schemas.microsoft.com/office/excel/2006/main">
          <x14:cfRule type="containsText" priority="54" operator="containsText" id="{B68D4765-311B-47C7-BE22-74B2E23C6FD7}">
            <xm:f>NOT(ISERROR(SEARCH($BJ$141,BI63)))</xm:f>
            <xm:f>$BJ$141</xm:f>
            <x14:dxf>
              <font>
                <color theme="4"/>
              </font>
              <fill>
                <patternFill>
                  <bgColor theme="5" tint="0.59996337778862885"/>
                </patternFill>
              </fill>
            </x14:dxf>
          </x14:cfRule>
          <xm:sqref>BI63:BP70</xm:sqref>
        </x14:conditionalFormatting>
        <x14:conditionalFormatting xmlns:xm="http://schemas.microsoft.com/office/excel/2006/main">
          <x14:cfRule type="containsText" priority="48" operator="containsText" id="{D6EB5F20-C001-4A53-9C6B-3507F3507491}">
            <xm:f>NOT(ISERROR(SEARCH($BJ$141,BI36)))</xm:f>
            <xm:f>$BJ$141</xm:f>
            <x14:dxf>
              <font>
                <color theme="4"/>
              </font>
              <fill>
                <patternFill>
                  <bgColor theme="5" tint="0.59996337778862885"/>
                </patternFill>
              </fill>
            </x14:dxf>
          </x14:cfRule>
          <xm:sqref>BI36:BP43</xm:sqref>
        </x14:conditionalFormatting>
        <x14:conditionalFormatting xmlns:xm="http://schemas.microsoft.com/office/excel/2006/main">
          <x14:cfRule type="containsText" priority="42" operator="containsText" id="{F84249D9-6A1B-457A-906D-BE3061A2BA61}">
            <xm:f>NOT(ISERROR(SEARCH($BJ$141,BI89)))</xm:f>
            <xm:f>$BJ$141</xm:f>
            <x14:dxf>
              <font>
                <color theme="4"/>
              </font>
              <fill>
                <patternFill>
                  <bgColor theme="5" tint="0.59996337778862885"/>
                </patternFill>
              </fill>
            </x14:dxf>
          </x14:cfRule>
          <xm:sqref>BI89:BP89</xm:sqref>
        </x14:conditionalFormatting>
        <x14:conditionalFormatting xmlns:xm="http://schemas.microsoft.com/office/excel/2006/main">
          <x14:cfRule type="containsText" priority="36" operator="containsText" id="{3677EEC8-BC7E-4E0C-ADA7-3D03757DE9DA}">
            <xm:f>NOT(ISERROR(SEARCH($BJ$141,BI96)))</xm:f>
            <xm:f>$BJ$141</xm:f>
            <x14:dxf>
              <font>
                <color theme="4"/>
              </font>
              <fill>
                <patternFill>
                  <bgColor theme="5" tint="0.59996337778862885"/>
                </patternFill>
              </fill>
            </x14:dxf>
          </x14:cfRule>
          <xm:sqref>BI96:BP105</xm:sqref>
        </x14:conditionalFormatting>
        <x14:conditionalFormatting xmlns:xm="http://schemas.microsoft.com/office/excel/2006/main">
          <x14:cfRule type="containsText" priority="30" operator="containsText" id="{4C853C18-6E83-4DB3-8176-1CC1A9DED568}">
            <xm:f>NOT(ISERROR(SEARCH($BJ$141,BI122)))</xm:f>
            <xm:f>$BJ$141</xm:f>
            <x14:dxf>
              <font>
                <color theme="4"/>
              </font>
              <fill>
                <patternFill>
                  <bgColor theme="5" tint="0.59996337778862885"/>
                </patternFill>
              </fill>
            </x14:dxf>
          </x14:cfRule>
          <xm:sqref>BI122:BP122</xm:sqref>
        </x14:conditionalFormatting>
        <x14:conditionalFormatting xmlns:xm="http://schemas.microsoft.com/office/excel/2006/main">
          <x14:cfRule type="containsText" priority="24" operator="containsText" id="{B7A2536B-96FF-49AB-88C5-BCC64412A8B7}">
            <xm:f>NOT(ISERROR(SEARCH($BJ$141,BI106)))</xm:f>
            <xm:f>$BJ$141</xm:f>
            <x14:dxf>
              <font>
                <color theme="4"/>
              </font>
              <fill>
                <patternFill>
                  <bgColor theme="5" tint="0.59996337778862885"/>
                </patternFill>
              </fill>
            </x14:dxf>
          </x14:cfRule>
          <xm:sqref>BI106:BP108</xm:sqref>
        </x14:conditionalFormatting>
        <x14:conditionalFormatting xmlns:xm="http://schemas.microsoft.com/office/excel/2006/main">
          <x14:cfRule type="containsText" priority="18" operator="containsText" id="{4053C043-27AD-409A-A3A0-5D4075017B80}">
            <xm:f>NOT(ISERROR(SEARCH($BJ$141,BI55)))</xm:f>
            <xm:f>$BJ$141</xm:f>
            <x14:dxf>
              <font>
                <color theme="4"/>
              </font>
              <fill>
                <patternFill>
                  <bgColor theme="5" tint="0.59996337778862885"/>
                </patternFill>
              </fill>
            </x14:dxf>
          </x14:cfRule>
          <xm:sqref>BI55:BP55</xm:sqref>
        </x14:conditionalFormatting>
        <x14:conditionalFormatting xmlns:xm="http://schemas.microsoft.com/office/excel/2006/main">
          <x14:cfRule type="containsText" priority="12" operator="containsText" id="{8F19641C-41A8-4A4B-87B1-44778F6749BD}">
            <xm:f>NOT(ISERROR(SEARCH($BJ$141,BI56)))</xm:f>
            <xm:f>$BJ$141</xm:f>
            <x14:dxf>
              <font>
                <color theme="4"/>
              </font>
              <fill>
                <patternFill>
                  <bgColor theme="5" tint="0.59996337778862885"/>
                </patternFill>
              </fill>
            </x14:dxf>
          </x14:cfRule>
          <xm:sqref>BI56:BP56</xm:sqref>
        </x14:conditionalFormatting>
        <x14:conditionalFormatting xmlns:xm="http://schemas.microsoft.com/office/excel/2006/main">
          <x14:cfRule type="containsText" priority="6" operator="containsText" id="{8584328B-D347-4C8D-A08F-4FFDF8A1B3AF}">
            <xm:f>NOT(ISERROR(SEARCH($BJ$141,BI71)))</xm:f>
            <xm:f>$BJ$141</xm:f>
            <x14:dxf>
              <font>
                <color theme="4"/>
              </font>
              <fill>
                <patternFill>
                  <bgColor theme="5" tint="0.59996337778862885"/>
                </patternFill>
              </fill>
            </x14:dxf>
          </x14:cfRule>
          <xm:sqref>BI71:BP73</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'D:\Users\magdiela.delacarrera\Documents\PLAN DE ACCIÓN GRUPO COBRO COACTIVO\[Copia de Plan Accion ADRES Vigencia 2018 Cobro Coactivo 15-01-18 remitido x Ricardo.xlsx]TAB. REF. PA'!#REF!</xm:f>
          </x14:formula1>
          <xm:sqref>S131 D132 D148:D152 A132 A148:A152 M132:T132 M148:T149 X132 X148:X149 M150:R152 T150:T152</xm:sqref>
        </x14:dataValidation>
        <x14:dataValidation type="list" allowBlank="1" showInputMessage="1" showErrorMessage="1" xr:uid="{00000000-0002-0000-0000-000001000000}">
          <x14:formula1>
            <xm:f>'C:\Users\norela.briceno\Documents\Plan de acción\[Plan Accion ADRES Vigencia 2018 30-01-18.xlsx]TAB. REF. PA'!#REF!</xm:f>
          </x14:formula1>
          <xm:sqref>S150:S152 S117:S119 D9:D10 D109:D116 D133:D137 D87:D104 X9:X73 X104 X101:X102 X109:X116 X133:X137 X87:X99 M106:R107 M146:Q147 M87:R104 S104:T104 T101:T102 M109:T116 M133:T137 S87:T99 A9:A73 A109:A116 A133:A137 A87:A104 M9:T73</xm:sqref>
        </x14:dataValidation>
        <x14:dataValidation type="list" allowBlank="1" showInputMessage="1" showErrorMessage="1" xr:uid="{00000000-0002-0000-0000-000003000000}">
          <x14:formula1>
            <xm:f>'C:\Users\norela.briceno\AppData\Local\Microsoft\Windows\INetCache\Content.Outlook\FBI6K8AZ\[Plan Accion ADRES Vigencia 2018 ADRES 26-01-18 JCB.xlsx]TAB. REF. PA'!#REF!</xm:f>
          </x14:formula1>
          <xm:sqref>X103 S103:T103</xm:sqref>
        </x14:dataValidation>
        <x14:dataValidation type="list" allowBlank="1" showInputMessage="1" showErrorMessage="1" xr:uid="{00000000-0002-0000-0000-000004000000}">
          <x14:formula1>
            <xm:f>'C:\Users\norela.briceno\Documents\Plan de acción\[Plan Accion ADRES - DAF y OAJ.xlsx]TAB. REF. PA'!#REF!</xm:f>
          </x14:formula1>
          <xm:sqref>S102 X117:X132 M117:R132 T117:T132 A117:A132 D117:D132 S120:S130</xm:sqref>
        </x14:dataValidation>
        <x14:dataValidation type="list" allowBlank="1" showInputMessage="1" showErrorMessage="1" xr:uid="{00000000-0002-0000-0000-000005000000}">
          <x14:formula1>
            <xm:f>'C:\Users\norela.briceno\AppData\Local\Microsoft\Windows\INetCache\Content.Outlook\FBI6K8AZ\[PLAN DE ACCION TALENTO HUMANO OK.xlsx]TAB. REF. PA'!#REF!</xm:f>
          </x14:formula1>
          <xm:sqref>S100:S101 X100 T100 T146:T147</xm:sqref>
        </x14:dataValidation>
        <x14:dataValidation type="list" allowBlank="1" showInputMessage="1" showErrorMessage="1" xr:uid="{00000000-0002-0000-0000-000006000000}">
          <x14:formula1>
            <xm:f>'D:\Users\Alicia.benitez\Documents\PLAN DE ACCION\[Apoyo Logistico.xlsx]TAB. REF. PA'!#REF!</xm:f>
          </x14:formula1>
          <xm:sqref>S107 S146:S147</xm:sqref>
        </x14:dataValidation>
        <x14:dataValidation type="list" allowBlank="1" showInputMessage="1" showErrorMessage="1" xr:uid="{00000000-0002-0000-0000-000007000000}">
          <x14:formula1>
            <xm:f>'D:\Users\Alicia.benitez\Documents\PLAN DE ACCION\[Atencion al Ciudadano.XLSX]TAB. REF. PA'!#REF!</xm:f>
          </x14:formula1>
          <xm:sqref>T106</xm:sqref>
        </x14:dataValidation>
        <x14:dataValidation type="list" allowBlank="1" showInputMessage="1" showErrorMessage="1" xr:uid="{00000000-0002-0000-0000-000008000000}">
          <x14:formula1>
            <xm:f>'C:\Users\norela.briceno\Documents\Plan de acción\Plan Accion 2018\[Plan Accion ADRES Vigencia 2018 26-01-18 Atención al Ciudadano.xlsx]TAB. REF. PA'!#REF!</xm:f>
          </x14:formula1>
          <xm:sqref>D106:D107 T107 X106:X107 S106 A106:A107</xm:sqref>
        </x14:dataValidation>
        <x14:dataValidation type="list" allowBlank="1" showInputMessage="1" showErrorMessage="1" xr:uid="{00000000-0002-0000-0000-000009000000}">
          <x14:formula1>
            <xm:f>'C:\Users\norela.briceno\Documents\Plan de acción\Plan Accion 2018\[Plan Accion ADRES - DAF Gestión Documental.xlsx]TAB. REF. PA'!#REF!</xm:f>
          </x14:formula1>
          <xm:sqref>X105 X108 M105:T105 M108:T108 A105 A108 A146:A147 D105 D108 D146:D147</xm:sqref>
        </x14:dataValidation>
        <x14:dataValidation type="list" allowBlank="1" showInputMessage="1" showErrorMessage="1" xr:uid="{00000000-0002-0000-0000-00000A000000}">
          <x14:formula1>
            <xm:f>'C:\Users\norela.briceno\Documents\Plan de acción\[Plan Accion ADRES Vigencia 2018 Preliminar DTIC ADRES 25-01-18.xlsx]TAB. REF. PA'!#REF!</xm:f>
          </x14:formula1>
          <xm:sqref>X74:X86 A74:A86 D74:D86 M74:T86</xm:sqref>
        </x14:dataValidation>
        <x14:dataValidation type="list" allowBlank="1" showInputMessage="1" showErrorMessage="1" xr:uid="{00000000-0002-0000-0000-000016000000}">
          <x14:formula1>
            <xm:f>'C:\Users\Ricardo.triana\AppData\Local\Microsoft\Windows\INetCache\Content.Outlook\NSJG1V0A\[Plan Accion ADRES DOP 24-01-2018.xlsx]TAB. REF. PA'!#REF!</xm:f>
          </x14:formula1>
          <xm:sqref>D63:D73</xm:sqref>
        </x14:dataValidation>
        <x14:dataValidation type="list" allowBlank="1" showInputMessage="1" showErrorMessage="1" xr:uid="{00000000-0002-0000-0000-000017000000}">
          <x14:formula1>
            <xm:f>'D:\Users\ricardo.triana\Documents\ADRES\Plan de Accion\Plan Accion 2018\[Plan Accion ADRES Vigencia 2018 DLG 17-01-18.xlsx]TAB. REF. PA'!#REF!</xm:f>
          </x14:formula1>
          <xm:sqref>D44:D62</xm:sqref>
        </x14:dataValidation>
        <x14:dataValidation type="list" allowBlank="1" showInputMessage="1" showErrorMessage="1" xr:uid="{00000000-0002-0000-0000-000018000000}">
          <x14:formula1>
            <xm:f>'D:\Users\ricardo.triana\Documents\ADRES\Plan de Accion\Plan Accion 2018\[Plan Accion ADRES Vigencia 2018 DGRFS 17-01-18.xlsx]TAB. REF. PA'!#REF!</xm:f>
          </x14:formula1>
          <xm:sqref>D11:D43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13"/>
  <sheetViews>
    <sheetView topLeftCell="A7" zoomScale="80" zoomScaleNormal="80" workbookViewId="0">
      <selection activeCell="C8" sqref="C8"/>
    </sheetView>
  </sheetViews>
  <sheetFormatPr baseColWidth="10" defaultRowHeight="14.4" x14ac:dyDescent="0.3"/>
  <cols>
    <col min="2" max="2" width="11.88671875" bestFit="1" customWidth="1"/>
    <col min="3" max="3" width="124" customWidth="1"/>
    <col min="4" max="4" width="23.88671875" customWidth="1"/>
    <col min="5" max="5" width="18.88671875" customWidth="1"/>
    <col min="6" max="6" width="19.44140625" customWidth="1"/>
    <col min="7" max="7" width="18.33203125" customWidth="1"/>
  </cols>
  <sheetData>
    <row r="2" spans="1:7" x14ac:dyDescent="0.3">
      <c r="A2" s="1423" t="s">
        <v>949</v>
      </c>
      <c r="B2" s="1423"/>
      <c r="C2" s="1423"/>
      <c r="D2" s="1423"/>
      <c r="E2" s="1423"/>
      <c r="F2" s="1423"/>
      <c r="G2" s="1423"/>
    </row>
    <row r="3" spans="1:7" x14ac:dyDescent="0.3">
      <c r="A3" s="522"/>
      <c r="B3" s="522"/>
      <c r="C3" s="522"/>
      <c r="D3" s="522"/>
      <c r="E3" s="522"/>
      <c r="F3" s="522"/>
      <c r="G3" s="522"/>
    </row>
    <row r="4" spans="1:7" x14ac:dyDescent="0.3">
      <c r="A4" s="523" t="s">
        <v>950</v>
      </c>
      <c r="B4" s="523" t="s">
        <v>951</v>
      </c>
      <c r="C4" s="523" t="s">
        <v>952</v>
      </c>
      <c r="D4" s="523" t="s">
        <v>956</v>
      </c>
      <c r="E4" s="523" t="s">
        <v>953</v>
      </c>
      <c r="F4" s="523" t="s">
        <v>954</v>
      </c>
      <c r="G4" s="523" t="s">
        <v>955</v>
      </c>
    </row>
    <row r="5" spans="1:7" ht="25.2" x14ac:dyDescent="0.3">
      <c r="A5" s="527">
        <v>1</v>
      </c>
      <c r="B5" s="525">
        <v>43131</v>
      </c>
      <c r="C5" s="524" t="s">
        <v>957</v>
      </c>
      <c r="D5" s="524" t="s">
        <v>960</v>
      </c>
      <c r="E5" s="526" t="s">
        <v>958</v>
      </c>
      <c r="F5" s="524" t="s">
        <v>959</v>
      </c>
      <c r="G5" s="524" t="s">
        <v>959</v>
      </c>
    </row>
    <row r="6" spans="1:7" ht="378" x14ac:dyDescent="0.3">
      <c r="A6" s="527">
        <v>2</v>
      </c>
      <c r="B6" s="525">
        <v>43242</v>
      </c>
      <c r="C6" s="526" t="s">
        <v>1663</v>
      </c>
      <c r="D6" s="524" t="s">
        <v>1385</v>
      </c>
      <c r="E6" s="526" t="s">
        <v>961</v>
      </c>
      <c r="F6" s="526" t="s">
        <v>1386</v>
      </c>
      <c r="G6" s="526" t="s">
        <v>1387</v>
      </c>
    </row>
    <row r="7" spans="1:7" ht="179.25" customHeight="1" x14ac:dyDescent="0.3">
      <c r="A7" s="1424">
        <v>3</v>
      </c>
      <c r="B7" s="1427">
        <v>43311</v>
      </c>
      <c r="C7" s="686" t="s">
        <v>1646</v>
      </c>
      <c r="D7" s="524" t="s">
        <v>960</v>
      </c>
      <c r="E7" s="526" t="s">
        <v>1397</v>
      </c>
      <c r="F7" s="1428" t="s">
        <v>1666</v>
      </c>
      <c r="G7" s="1431" t="s">
        <v>1667</v>
      </c>
    </row>
    <row r="8" spans="1:7" ht="126" x14ac:dyDescent="0.3">
      <c r="A8" s="1425"/>
      <c r="B8" s="1425"/>
      <c r="C8" s="526" t="s">
        <v>1640</v>
      </c>
      <c r="D8" s="524" t="s">
        <v>1396</v>
      </c>
      <c r="E8" s="526" t="s">
        <v>1398</v>
      </c>
      <c r="F8" s="1429"/>
      <c r="G8" s="1432"/>
    </row>
    <row r="9" spans="1:7" ht="50.4" x14ac:dyDescent="0.3">
      <c r="A9" s="1425"/>
      <c r="B9" s="1425"/>
      <c r="C9" s="526" t="s">
        <v>1400</v>
      </c>
      <c r="D9" s="524" t="s">
        <v>1401</v>
      </c>
      <c r="E9" s="526" t="s">
        <v>1402</v>
      </c>
      <c r="F9" s="1429"/>
      <c r="G9" s="1432"/>
    </row>
    <row r="10" spans="1:7" ht="50.4" x14ac:dyDescent="0.3">
      <c r="A10" s="1425"/>
      <c r="B10" s="1425"/>
      <c r="C10" s="526" t="s">
        <v>1643</v>
      </c>
      <c r="D10" s="524" t="s">
        <v>1631</v>
      </c>
      <c r="E10" s="526" t="s">
        <v>1632</v>
      </c>
      <c r="F10" s="1429"/>
      <c r="G10" s="1432"/>
    </row>
    <row r="11" spans="1:7" ht="63" x14ac:dyDescent="0.3">
      <c r="A11" s="1425"/>
      <c r="B11" s="1425"/>
      <c r="C11" s="526" t="s">
        <v>1633</v>
      </c>
      <c r="D11" s="524" t="s">
        <v>1634</v>
      </c>
      <c r="E11" s="526" t="s">
        <v>1635</v>
      </c>
      <c r="F11" s="1429"/>
      <c r="G11" s="1432"/>
    </row>
    <row r="12" spans="1:7" ht="75.599999999999994" x14ac:dyDescent="0.3">
      <c r="A12" s="1425"/>
      <c r="B12" s="1425"/>
      <c r="C12" s="526" t="s">
        <v>1641</v>
      </c>
      <c r="D12" s="526" t="s">
        <v>1637</v>
      </c>
      <c r="E12" s="526" t="s">
        <v>1636</v>
      </c>
      <c r="F12" s="1429"/>
      <c r="G12" s="1432"/>
    </row>
    <row r="13" spans="1:7" ht="37.799999999999997" x14ac:dyDescent="0.3">
      <c r="A13" s="1426"/>
      <c r="B13" s="1426"/>
      <c r="C13" s="526" t="s">
        <v>1648</v>
      </c>
      <c r="D13" s="526" t="s">
        <v>1644</v>
      </c>
      <c r="E13" s="526" t="s">
        <v>1645</v>
      </c>
      <c r="F13" s="1430"/>
      <c r="G13" s="1433"/>
    </row>
  </sheetData>
  <mergeCells count="5">
    <mergeCell ref="A2:G2"/>
    <mergeCell ref="A7:A13"/>
    <mergeCell ref="B7:B13"/>
    <mergeCell ref="F7:F13"/>
    <mergeCell ref="G7:G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A167"/>
  <sheetViews>
    <sheetView showGridLines="0" zoomScale="60" zoomScaleNormal="60" workbookViewId="0">
      <pane ySplit="7" topLeftCell="A8" activePane="bottomLeft" state="frozen"/>
      <selection pane="bottomLeft" activeCell="H9" sqref="H9"/>
    </sheetView>
  </sheetViews>
  <sheetFormatPr baseColWidth="10" defaultColWidth="11.44140625" defaultRowHeight="14.4" x14ac:dyDescent="0.3"/>
  <cols>
    <col min="1" max="1" width="23.33203125" bestFit="1" customWidth="1"/>
    <col min="2" max="2" width="35.5546875" customWidth="1"/>
    <col min="3" max="3" width="16.5546875" customWidth="1"/>
    <col min="4" max="4" width="40.5546875" customWidth="1"/>
    <col min="5" max="5" width="12.88671875" customWidth="1"/>
    <col min="6" max="6" width="35.6640625" customWidth="1"/>
    <col min="7" max="7" width="12.88671875" style="160" customWidth="1"/>
    <col min="8" max="8" width="12.109375" customWidth="1"/>
    <col min="9" max="9" width="14.5546875" bestFit="1" customWidth="1"/>
    <col min="10" max="10" width="35.6640625" customWidth="1"/>
    <col min="11" max="11" width="26.88671875" customWidth="1"/>
    <col min="12" max="12" width="17.33203125" customWidth="1"/>
    <col min="13" max="13" width="21.44140625" customWidth="1"/>
    <col min="14" max="14" width="23.6640625" customWidth="1"/>
    <col min="15" max="15" width="25.6640625" customWidth="1"/>
    <col min="16" max="16" width="35" customWidth="1"/>
    <col min="17" max="17" width="19.109375" customWidth="1"/>
    <col min="18" max="18" width="31" customWidth="1"/>
    <col min="19" max="19" width="28.33203125" customWidth="1"/>
    <col min="20" max="20" width="12.109375" customWidth="1"/>
    <col min="21" max="21" width="35.6640625" customWidth="1"/>
    <col min="22" max="22" width="27.6640625" customWidth="1"/>
    <col min="23" max="23" width="21.109375" customWidth="1"/>
    <col min="24" max="24" width="13.88671875" style="146" hidden="1" customWidth="1"/>
    <col min="25" max="25" width="35.6640625" style="146" hidden="1" customWidth="1"/>
    <col min="26" max="26" width="27.6640625" style="146" hidden="1" customWidth="1"/>
    <col min="27" max="27" width="13.5546875" style="146" hidden="1" customWidth="1"/>
    <col min="28" max="28" width="27.6640625" style="146" hidden="1" customWidth="1"/>
    <col min="29" max="29" width="11.44140625" style="146" hidden="1" customWidth="1"/>
    <col min="30" max="30" width="15.6640625" style="146" hidden="1" customWidth="1"/>
    <col min="31" max="31" width="11.44140625" style="146" hidden="1" customWidth="1"/>
    <col min="32" max="32" width="15.6640625" style="146" hidden="1" customWidth="1"/>
    <col min="33" max="33" width="13.6640625" style="146" hidden="1" customWidth="1"/>
    <col min="34" max="34" width="35.6640625" style="146" hidden="1" customWidth="1"/>
    <col min="35" max="35" width="27.6640625" style="146" hidden="1" customWidth="1"/>
    <col min="36" max="36" width="17.109375" style="146" hidden="1" customWidth="1"/>
    <col min="37" max="37" width="27.6640625" style="146" hidden="1" customWidth="1"/>
    <col min="38" max="38" width="13.6640625" style="146" hidden="1" customWidth="1"/>
    <col min="39" max="39" width="15.6640625" style="146" hidden="1" customWidth="1"/>
    <col min="40" max="40" width="13.6640625" style="146" hidden="1" customWidth="1"/>
    <col min="41" max="41" width="15.6640625" style="146" hidden="1" customWidth="1"/>
    <col min="42" max="42" width="13.6640625" style="146" hidden="1" customWidth="1"/>
    <col min="43" max="43" width="35.6640625" style="146" hidden="1" customWidth="1"/>
    <col min="44" max="44" width="27.6640625" style="146" hidden="1" customWidth="1"/>
    <col min="45" max="45" width="18" style="146" hidden="1" customWidth="1"/>
    <col min="46" max="46" width="27.6640625" style="146" hidden="1" customWidth="1"/>
    <col min="47" max="47" width="13.6640625" style="146" hidden="1" customWidth="1"/>
    <col min="48" max="48" width="15.6640625" style="146" hidden="1" customWidth="1"/>
    <col min="49" max="49" width="13.6640625" style="146" hidden="1" customWidth="1"/>
    <col min="50" max="50" width="15.6640625" style="146" hidden="1" customWidth="1"/>
    <col min="51" max="51" width="13.6640625" style="146" hidden="1" customWidth="1"/>
    <col min="52" max="52" width="35.6640625" style="146" hidden="1" customWidth="1"/>
    <col min="53" max="53" width="27.6640625" style="146" hidden="1" customWidth="1"/>
    <col min="54" max="54" width="13.6640625" style="146" hidden="1" customWidth="1"/>
    <col min="55" max="55" width="27.6640625" style="146" hidden="1" customWidth="1"/>
    <col min="56" max="56" width="13.6640625" style="146" hidden="1" customWidth="1"/>
    <col min="57" max="57" width="15.6640625" style="146" hidden="1" customWidth="1"/>
    <col min="58" max="58" width="13.6640625" style="146" hidden="1" customWidth="1"/>
    <col min="59" max="59" width="15.6640625" style="146" hidden="1" customWidth="1"/>
    <col min="60" max="60" width="13.6640625" style="146" hidden="1" customWidth="1"/>
    <col min="61" max="61" width="15.6640625" style="146" hidden="1" customWidth="1"/>
    <col min="62" max="62" width="13.6640625" style="146" hidden="1" customWidth="1"/>
    <col min="63" max="63" width="15.6640625" style="146" hidden="1" customWidth="1"/>
    <col min="64" max="64" width="13.6640625" style="146" hidden="1" customWidth="1"/>
    <col min="65" max="65" width="15.6640625" style="146" hidden="1" customWidth="1"/>
    <col min="66" max="66" width="13.6640625" style="146" hidden="1" customWidth="1"/>
    <col min="67" max="67" width="15.6640625" style="146" hidden="1" customWidth="1"/>
    <col min="68" max="68" width="40.88671875" style="146" hidden="1" customWidth="1"/>
    <col min="69" max="69" width="16.5546875" style="146" customWidth="1"/>
    <col min="70" max="70" width="15.33203125" style="146" customWidth="1"/>
    <col min="71" max="71" width="35.6640625" style="146" customWidth="1"/>
    <col min="72" max="72" width="28" style="146" customWidth="1"/>
    <col min="73" max="73" width="17.88671875" style="146" customWidth="1"/>
    <col min="74" max="74" width="29.109375" style="146" customWidth="1"/>
    <col min="75" max="75" width="14.109375" style="146" customWidth="1"/>
    <col min="76" max="77" width="16.109375" style="146" customWidth="1"/>
    <col min="78" max="78" width="15" style="146" customWidth="1"/>
    <col min="79" max="16384" width="11.44140625" style="146"/>
  </cols>
  <sheetData>
    <row r="1" spans="1:235" x14ac:dyDescent="0.3">
      <c r="J1" s="146"/>
      <c r="K1" s="147"/>
      <c r="L1" s="146"/>
      <c r="M1" s="148"/>
      <c r="N1" s="149"/>
      <c r="O1" s="150"/>
      <c r="P1" s="147"/>
    </row>
    <row r="2" spans="1:235" x14ac:dyDescent="0.3">
      <c r="J2" s="146"/>
      <c r="K2" s="147"/>
      <c r="L2" s="147"/>
      <c r="M2" s="151"/>
      <c r="N2" s="151"/>
      <c r="O2" s="151"/>
      <c r="P2" s="146"/>
    </row>
    <row r="3" spans="1:235" ht="15.6" x14ac:dyDescent="0.3">
      <c r="D3" s="186" t="s">
        <v>126</v>
      </c>
      <c r="E3" s="186"/>
      <c r="F3" s="186"/>
      <c r="G3" s="186"/>
      <c r="H3" s="186"/>
      <c r="I3" s="186"/>
      <c r="J3" s="186"/>
      <c r="K3" s="186"/>
      <c r="L3" s="186"/>
      <c r="M3" s="186"/>
      <c r="N3" s="146"/>
      <c r="O3" s="147"/>
      <c r="P3" s="146"/>
    </row>
    <row r="4" spans="1:235" ht="15.6" x14ac:dyDescent="0.3">
      <c r="D4" s="186" t="s">
        <v>125</v>
      </c>
      <c r="E4" s="186"/>
      <c r="F4" s="186"/>
      <c r="G4" s="186"/>
      <c r="H4" s="186"/>
      <c r="I4" s="186"/>
      <c r="J4" s="186"/>
      <c r="K4" s="186"/>
      <c r="L4" s="186"/>
      <c r="M4" s="186"/>
    </row>
    <row r="5" spans="1:235" ht="16.2" thickBot="1" x14ac:dyDescent="0.35">
      <c r="D5" s="1200" t="s">
        <v>766</v>
      </c>
      <c r="E5" s="1200"/>
      <c r="F5" s="1200"/>
      <c r="G5" s="1200"/>
      <c r="H5" s="1200"/>
      <c r="I5" s="1200"/>
      <c r="J5" s="1200"/>
      <c r="K5" s="1200"/>
      <c r="L5" s="1200"/>
      <c r="M5" s="1200"/>
      <c r="O5" s="48"/>
    </row>
    <row r="6" spans="1:235" ht="16.2" thickBot="1" x14ac:dyDescent="0.35">
      <c r="A6" s="173"/>
      <c r="B6" s="173"/>
      <c r="C6" s="173"/>
      <c r="D6" s="283"/>
      <c r="E6" s="283"/>
      <c r="F6" s="283"/>
      <c r="G6" s="284"/>
      <c r="H6" s="283"/>
      <c r="I6" s="283"/>
      <c r="J6" s="283"/>
      <c r="K6" s="283"/>
      <c r="L6" s="283"/>
      <c r="M6" s="283"/>
      <c r="N6" s="272"/>
      <c r="O6" s="173"/>
      <c r="P6" s="173"/>
      <c r="Q6" s="173"/>
      <c r="R6" s="173"/>
      <c r="S6" s="173"/>
      <c r="T6" s="173"/>
      <c r="U6" s="173"/>
      <c r="V6" s="173"/>
      <c r="W6" s="173"/>
      <c r="X6" s="1493" t="s">
        <v>771</v>
      </c>
      <c r="Y6" s="1494"/>
      <c r="Z6" s="1494"/>
      <c r="AA6" s="1494"/>
      <c r="AB6" s="1494"/>
      <c r="AC6" s="1494"/>
      <c r="AD6" s="1494"/>
      <c r="AE6" s="1494"/>
      <c r="AF6" s="1495"/>
      <c r="AG6" s="1496" t="s">
        <v>773</v>
      </c>
      <c r="AH6" s="1497"/>
      <c r="AI6" s="1497"/>
      <c r="AJ6" s="1497"/>
      <c r="AK6" s="1497"/>
      <c r="AL6" s="1497"/>
      <c r="AM6" s="1497"/>
      <c r="AN6" s="1497"/>
      <c r="AO6" s="1498"/>
      <c r="AP6" s="1493" t="s">
        <v>772</v>
      </c>
      <c r="AQ6" s="1494"/>
      <c r="AR6" s="1494"/>
      <c r="AS6" s="1494"/>
      <c r="AT6" s="1494"/>
      <c r="AU6" s="1494"/>
      <c r="AV6" s="1494"/>
      <c r="AW6" s="1494"/>
      <c r="AX6" s="1495"/>
      <c r="AY6" s="1496" t="s">
        <v>774</v>
      </c>
      <c r="AZ6" s="1497"/>
      <c r="BA6" s="1497"/>
      <c r="BB6" s="1497"/>
      <c r="BC6" s="1497"/>
      <c r="BD6" s="1497"/>
      <c r="BE6" s="1497"/>
      <c r="BF6" s="1497"/>
      <c r="BG6" s="1498"/>
      <c r="BH6" s="1499" t="s">
        <v>775</v>
      </c>
      <c r="BI6" s="1500"/>
      <c r="BJ6" s="1500"/>
      <c r="BK6" s="1500"/>
      <c r="BL6" s="1500"/>
      <c r="BM6" s="1500"/>
      <c r="BN6" s="1500"/>
      <c r="BO6" s="1501"/>
      <c r="BP6" s="273"/>
      <c r="BQ6" s="273"/>
      <c r="BR6" s="1483" t="s">
        <v>853</v>
      </c>
      <c r="BS6" s="1484"/>
      <c r="BT6" s="1484"/>
      <c r="BU6" s="1484"/>
      <c r="BV6" s="1484"/>
      <c r="BW6" s="1484"/>
      <c r="BX6" s="1484"/>
      <c r="BY6" s="1484"/>
      <c r="BZ6" s="1485"/>
    </row>
    <row r="7" spans="1:235" ht="36.6" thickBot="1" x14ac:dyDescent="0.35">
      <c r="A7" s="166" t="s">
        <v>80</v>
      </c>
      <c r="B7" s="167" t="s">
        <v>81</v>
      </c>
      <c r="C7" s="167" t="s">
        <v>142</v>
      </c>
      <c r="D7" s="167" t="s">
        <v>141</v>
      </c>
      <c r="E7" s="167" t="s">
        <v>82</v>
      </c>
      <c r="F7" s="167" t="s">
        <v>119</v>
      </c>
      <c r="G7" s="167" t="s">
        <v>86</v>
      </c>
      <c r="H7" s="167" t="s">
        <v>16</v>
      </c>
      <c r="I7" s="167" t="s">
        <v>83</v>
      </c>
      <c r="J7" s="167" t="s">
        <v>120</v>
      </c>
      <c r="K7" s="167" t="s">
        <v>569</v>
      </c>
      <c r="L7" s="167" t="s">
        <v>12</v>
      </c>
      <c r="M7" s="167" t="s">
        <v>88</v>
      </c>
      <c r="N7" s="167" t="s">
        <v>87</v>
      </c>
      <c r="O7" s="167" t="s">
        <v>90</v>
      </c>
      <c r="P7" s="167" t="s">
        <v>91</v>
      </c>
      <c r="Q7" s="167" t="s">
        <v>13</v>
      </c>
      <c r="R7" s="167" t="s">
        <v>0</v>
      </c>
      <c r="S7" s="167" t="s">
        <v>85</v>
      </c>
      <c r="T7" s="167" t="s">
        <v>16</v>
      </c>
      <c r="U7" s="168" t="s">
        <v>768</v>
      </c>
      <c r="V7" s="168" t="s">
        <v>569</v>
      </c>
      <c r="W7" s="169" t="s">
        <v>17</v>
      </c>
      <c r="X7" s="167" t="s">
        <v>16</v>
      </c>
      <c r="Y7" s="167" t="s">
        <v>120</v>
      </c>
      <c r="Z7" s="167" t="s">
        <v>569</v>
      </c>
      <c r="AA7" s="167" t="s">
        <v>16</v>
      </c>
      <c r="AB7" s="167" t="s">
        <v>569</v>
      </c>
      <c r="AC7" s="167" t="s">
        <v>15</v>
      </c>
      <c r="AD7" s="167" t="s">
        <v>20</v>
      </c>
      <c r="AE7" s="167" t="s">
        <v>15</v>
      </c>
      <c r="AF7" s="167" t="s">
        <v>20</v>
      </c>
      <c r="AG7" s="167" t="s">
        <v>16</v>
      </c>
      <c r="AH7" s="167" t="s">
        <v>120</v>
      </c>
      <c r="AI7" s="167" t="s">
        <v>569</v>
      </c>
      <c r="AJ7" s="167" t="s">
        <v>16</v>
      </c>
      <c r="AK7" s="167" t="s">
        <v>569</v>
      </c>
      <c r="AL7" s="167" t="s">
        <v>15</v>
      </c>
      <c r="AM7" s="167" t="s">
        <v>20</v>
      </c>
      <c r="AN7" s="167" t="s">
        <v>15</v>
      </c>
      <c r="AO7" s="167" t="s">
        <v>20</v>
      </c>
      <c r="AP7" s="167" t="s">
        <v>16</v>
      </c>
      <c r="AQ7" s="167" t="s">
        <v>120</v>
      </c>
      <c r="AR7" s="167" t="s">
        <v>569</v>
      </c>
      <c r="AS7" s="167" t="s">
        <v>16</v>
      </c>
      <c r="AT7" s="167" t="s">
        <v>569</v>
      </c>
      <c r="AU7" s="167" t="s">
        <v>15</v>
      </c>
      <c r="AV7" s="167" t="s">
        <v>20</v>
      </c>
      <c r="AW7" s="167" t="s">
        <v>15</v>
      </c>
      <c r="AX7" s="167" t="s">
        <v>20</v>
      </c>
      <c r="AY7" s="167" t="s">
        <v>16</v>
      </c>
      <c r="AZ7" s="167" t="s">
        <v>120</v>
      </c>
      <c r="BA7" s="167" t="s">
        <v>569</v>
      </c>
      <c r="BB7" s="167" t="s">
        <v>16</v>
      </c>
      <c r="BC7" s="167" t="s">
        <v>569</v>
      </c>
      <c r="BD7" s="167" t="s">
        <v>15</v>
      </c>
      <c r="BE7" s="167" t="s">
        <v>20</v>
      </c>
      <c r="BF7" s="167" t="s">
        <v>15</v>
      </c>
      <c r="BG7" s="167" t="s">
        <v>20</v>
      </c>
      <c r="BH7" s="167" t="s">
        <v>15</v>
      </c>
      <c r="BI7" s="167" t="s">
        <v>20</v>
      </c>
      <c r="BJ7" s="167" t="s">
        <v>15</v>
      </c>
      <c r="BK7" s="167" t="s">
        <v>20</v>
      </c>
      <c r="BL7" s="167" t="s">
        <v>15</v>
      </c>
      <c r="BM7" s="167" t="s">
        <v>20</v>
      </c>
      <c r="BN7" s="167" t="s">
        <v>15</v>
      </c>
      <c r="BO7" s="167" t="s">
        <v>20</v>
      </c>
      <c r="BP7" s="169" t="s">
        <v>770</v>
      </c>
      <c r="BQ7" s="168" t="s">
        <v>854</v>
      </c>
      <c r="BR7" s="170" t="s">
        <v>16</v>
      </c>
      <c r="BS7" s="170" t="s">
        <v>120</v>
      </c>
      <c r="BT7" s="170" t="s">
        <v>569</v>
      </c>
      <c r="BU7" s="170" t="s">
        <v>16</v>
      </c>
      <c r="BV7" s="170" t="s">
        <v>569</v>
      </c>
      <c r="BW7" s="170" t="s">
        <v>15</v>
      </c>
      <c r="BX7" s="170" t="s">
        <v>20</v>
      </c>
      <c r="BY7" s="170" t="s">
        <v>15</v>
      </c>
      <c r="BZ7" s="170" t="s">
        <v>20</v>
      </c>
    </row>
    <row r="8" spans="1:235" s="153" customFormat="1" ht="55.2" x14ac:dyDescent="0.3">
      <c r="A8" s="187">
        <v>11200</v>
      </c>
      <c r="B8" s="188" t="s">
        <v>3</v>
      </c>
      <c r="C8" s="189" t="s">
        <v>291</v>
      </c>
      <c r="D8" s="188" t="s">
        <v>153</v>
      </c>
      <c r="E8" s="190" t="s">
        <v>823</v>
      </c>
      <c r="F8" s="188" t="s">
        <v>133</v>
      </c>
      <c r="G8" s="191" t="s">
        <v>124</v>
      </c>
      <c r="H8" s="190">
        <v>4</v>
      </c>
      <c r="I8" s="190" t="s">
        <v>292</v>
      </c>
      <c r="J8" s="188" t="s">
        <v>24</v>
      </c>
      <c r="K8" s="192">
        <v>0</v>
      </c>
      <c r="L8" s="193">
        <v>1</v>
      </c>
      <c r="M8" s="188" t="s">
        <v>51</v>
      </c>
      <c r="N8" s="188" t="s">
        <v>68</v>
      </c>
      <c r="O8" s="188" t="s">
        <v>21</v>
      </c>
      <c r="P8" s="188" t="s">
        <v>36</v>
      </c>
      <c r="Q8" s="188" t="s">
        <v>75</v>
      </c>
      <c r="R8" s="188" t="s">
        <v>631</v>
      </c>
      <c r="S8" s="188" t="s">
        <v>98</v>
      </c>
      <c r="T8" s="190">
        <v>4</v>
      </c>
      <c r="U8" s="188" t="str">
        <f>+J8</f>
        <v>Reportar el cumplimiento del Plan de Acción de la Dependencia</v>
      </c>
      <c r="V8" s="194">
        <f>+K8</f>
        <v>0</v>
      </c>
      <c r="W8" s="195" t="s">
        <v>117</v>
      </c>
      <c r="X8" s="196">
        <v>1</v>
      </c>
      <c r="Y8" s="188" t="s">
        <v>24</v>
      </c>
      <c r="Z8" s="192">
        <v>0</v>
      </c>
      <c r="AA8" s="197"/>
      <c r="AB8" s="195"/>
      <c r="AC8" s="198">
        <f>+(AA8/X8)</f>
        <v>0</v>
      </c>
      <c r="AD8" s="198" t="e">
        <f>+(AB8/Z8)</f>
        <v>#DIV/0!</v>
      </c>
      <c r="AE8" s="198">
        <f>+(AA8/T8)</f>
        <v>0</v>
      </c>
      <c r="AF8" s="198" t="e">
        <f>+(AB8/V8)</f>
        <v>#DIV/0!</v>
      </c>
      <c r="AG8" s="196">
        <v>1</v>
      </c>
      <c r="AH8" s="188" t="s">
        <v>24</v>
      </c>
      <c r="AI8" s="192">
        <v>0</v>
      </c>
      <c r="AJ8" s="197">
        <v>0</v>
      </c>
      <c r="AK8" s="197"/>
      <c r="AL8" s="198">
        <f>+(AJ8/AG8)</f>
        <v>0</v>
      </c>
      <c r="AM8" s="198" t="e">
        <f>+(AK8/AI8)</f>
        <v>#DIV/0!</v>
      </c>
      <c r="AN8" s="198">
        <f>+(AJ8+AA8)/T8</f>
        <v>0</v>
      </c>
      <c r="AO8" s="198" t="e">
        <f>+(AK8+AB8)/V8</f>
        <v>#DIV/0!</v>
      </c>
      <c r="AP8" s="196">
        <v>1</v>
      </c>
      <c r="AQ8" s="188" t="s">
        <v>24</v>
      </c>
      <c r="AR8" s="192">
        <v>0</v>
      </c>
      <c r="AS8" s="197"/>
      <c r="AT8" s="197"/>
      <c r="AU8" s="198">
        <f>+(AS8/AP8)</f>
        <v>0</v>
      </c>
      <c r="AV8" s="198" t="e">
        <f>+(AT8/AR8)</f>
        <v>#DIV/0!</v>
      </c>
      <c r="AW8" s="198">
        <f>+(AJ8+AA8+AS8)/T8</f>
        <v>0</v>
      </c>
      <c r="AX8" s="198" t="e">
        <f>+(AK8+AB8+AT8)/V8</f>
        <v>#DIV/0!</v>
      </c>
      <c r="AY8" s="196">
        <v>1</v>
      </c>
      <c r="AZ8" s="188" t="s">
        <v>24</v>
      </c>
      <c r="BA8" s="192">
        <v>0</v>
      </c>
      <c r="BB8" s="197"/>
      <c r="BC8" s="197"/>
      <c r="BD8" s="198">
        <f>+(BB8/AY8)</f>
        <v>0</v>
      </c>
      <c r="BE8" s="198" t="e">
        <f>+(BC8/BA8)</f>
        <v>#DIV/0!</v>
      </c>
      <c r="BF8" s="198">
        <f>+(AJ8+AA8+AS8+BB8)/T8</f>
        <v>0</v>
      </c>
      <c r="BG8" s="198" t="e">
        <f>+(AK8+AB8+AT8+BC8)/V8</f>
        <v>#DIV/0!</v>
      </c>
      <c r="BH8" s="199">
        <f>IF(AND(X8=0,AA8=0),"No Prog ni Ejec",IF(X8=0,CONCATENATE("No Prog, Ejec=  ",AA8),AA8/X8))</f>
        <v>0</v>
      </c>
      <c r="BI8" s="199" t="str">
        <f>IF(AND(Z8=0,AB8=0),"No Prog ni Ejec",IF(Z8=0,CONCATENATE("No Prog, Ejec=  ",AB8),AB8/Z8))</f>
        <v>No Prog ni Ejec</v>
      </c>
      <c r="BJ8" s="199">
        <f>IF(AND(AG8=0,AJ8=0),"No Prog ni Ejec",IF(AG8=0,CONCATENATE("No Prog, Ejec=  ",AJ8),AJ8/AG8))</f>
        <v>0</v>
      </c>
      <c r="BK8" s="199" t="str">
        <f>IF(AND(AI8=0,AK8=0),"No Prog ni Ejec",IF(AI8=0,CONCATENATE("No Prog, Ejec=  ",AK8),AK8/AI8))</f>
        <v>No Prog ni Ejec</v>
      </c>
      <c r="BL8" s="199">
        <f>IF(AND(AP8=0,AS8=0),"No Prog ni Ejec",IF(AP8=0,CONCATENATE("No Prog, Ejec=  ",AS8),AS8/AP8))</f>
        <v>0</v>
      </c>
      <c r="BM8" s="199" t="str">
        <f>IF(AND(AR8=0,AT8=0),"No Prog ni Ejec",IF(AR8=0,CONCATENATE("No Prog, Ejec=  ",AT8),AT8/AR8))</f>
        <v>No Prog ni Ejec</v>
      </c>
      <c r="BN8" s="199">
        <f>IF(AND(AY8=0,BB8=0),"No Prog ni Ejec",IF(AY8=0,CONCATENATE("No Prog, Ejec=  ",BB8),BB8/AY8))</f>
        <v>0</v>
      </c>
      <c r="BO8" s="199" t="str">
        <f>IF(AND(BA8=0,BC8=0),"No Prog ni Ejec",IF(BA8=0,CONCATENATE("No Prog, Ejec=  ",BC8),BC8/BA8))</f>
        <v>No Prog ni Ejec</v>
      </c>
      <c r="BP8" s="200"/>
      <c r="BQ8" s="285">
        <v>5</v>
      </c>
      <c r="BR8" s="201">
        <f>+(X8+AG8)</f>
        <v>2</v>
      </c>
      <c r="BS8" s="202" t="str">
        <f>+U8</f>
        <v>Reportar el cumplimiento del Plan de Acción de la Dependencia</v>
      </c>
      <c r="BT8" s="203">
        <f>+(Z8+AI8+(AR8/3))</f>
        <v>0</v>
      </c>
      <c r="BU8" s="204"/>
      <c r="BV8" s="204"/>
      <c r="BW8" s="204"/>
      <c r="BX8" s="204"/>
      <c r="BY8" s="204"/>
      <c r="BZ8" s="204"/>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row>
    <row r="9" spans="1:235" s="159" customFormat="1" ht="82.8" x14ac:dyDescent="0.3">
      <c r="A9" s="205">
        <v>11200</v>
      </c>
      <c r="B9" s="202" t="s">
        <v>3</v>
      </c>
      <c r="C9" s="206" t="s">
        <v>152</v>
      </c>
      <c r="D9" s="202" t="s">
        <v>256</v>
      </c>
      <c r="E9" s="1457" t="s">
        <v>154</v>
      </c>
      <c r="F9" s="1467" t="s">
        <v>149</v>
      </c>
      <c r="G9" s="207" t="s">
        <v>124</v>
      </c>
      <c r="H9" s="208"/>
      <c r="I9" s="1457" t="s">
        <v>155</v>
      </c>
      <c r="J9" s="1467" t="s">
        <v>148</v>
      </c>
      <c r="K9" s="1461">
        <v>500000000</v>
      </c>
      <c r="L9" s="1487">
        <v>1</v>
      </c>
      <c r="M9" s="1467" t="s">
        <v>48</v>
      </c>
      <c r="N9" s="1467" t="s">
        <v>62</v>
      </c>
      <c r="O9" s="1467" t="s">
        <v>37</v>
      </c>
      <c r="P9" s="1467" t="s">
        <v>40</v>
      </c>
      <c r="Q9" s="1467" t="s">
        <v>227</v>
      </c>
      <c r="R9" s="209" t="s">
        <v>846</v>
      </c>
      <c r="S9" s="202" t="s">
        <v>99</v>
      </c>
      <c r="T9" s="210"/>
      <c r="U9" s="1469" t="str">
        <f>+J9</f>
        <v>Diseño y ejecución de estrategias de campaña Marketing para la ADRES.</v>
      </c>
      <c r="V9" s="1455">
        <f>+K9</f>
        <v>500000000</v>
      </c>
      <c r="W9" s="1504" t="s">
        <v>114</v>
      </c>
      <c r="X9" s="286"/>
      <c r="Y9" s="1467" t="s">
        <v>148</v>
      </c>
      <c r="Z9" s="1461">
        <v>150000000</v>
      </c>
      <c r="AA9" s="287"/>
      <c r="AB9" s="1463"/>
      <c r="AC9" s="288" t="e">
        <f>+(AA9/X9)</f>
        <v>#DIV/0!</v>
      </c>
      <c r="AD9" s="1473">
        <f>+(AB9/Z9)</f>
        <v>0</v>
      </c>
      <c r="AE9" s="288" t="e">
        <f t="shared" ref="AE9:AE74" si="0">+(AA9/T9)</f>
        <v>#DIV/0!</v>
      </c>
      <c r="AF9" s="1473">
        <f t="shared" ref="AF9:AF74" si="1">+(AB9/V9)</f>
        <v>0</v>
      </c>
      <c r="AG9" s="286"/>
      <c r="AH9" s="1467" t="s">
        <v>148</v>
      </c>
      <c r="AI9" s="1461">
        <v>150000000</v>
      </c>
      <c r="AJ9" s="287"/>
      <c r="AK9" s="1463"/>
      <c r="AL9" s="288" t="e">
        <f>+(AJ9/AG9)</f>
        <v>#DIV/0!</v>
      </c>
      <c r="AM9" s="1473">
        <f t="shared" ref="AM9:AM74" si="2">+(AK9/AI9)</f>
        <v>0</v>
      </c>
      <c r="AN9" s="288" t="e">
        <f t="shared" ref="AN9:AN74" si="3">+(AJ9+AA9)/T9</f>
        <v>#DIV/0!</v>
      </c>
      <c r="AO9" s="1473">
        <f t="shared" ref="AO9:AO74" si="4">+(AK9+AB9)/V9</f>
        <v>0</v>
      </c>
      <c r="AP9" s="286"/>
      <c r="AQ9" s="1467" t="s">
        <v>148</v>
      </c>
      <c r="AR9" s="1461">
        <v>150000000</v>
      </c>
      <c r="AS9" s="287"/>
      <c r="AT9" s="1463"/>
      <c r="AU9" s="288" t="e">
        <f>+(AS9/AP9)</f>
        <v>#DIV/0!</v>
      </c>
      <c r="AV9" s="1473">
        <f>+(AT9/AR9)</f>
        <v>0</v>
      </c>
      <c r="AW9" s="288" t="e">
        <f>+(AJ9+AA9+AS9)/T9</f>
        <v>#DIV/0!</v>
      </c>
      <c r="AX9" s="1473">
        <f>+(AK9+AB9+AT9)/V9</f>
        <v>0</v>
      </c>
      <c r="AY9" s="286"/>
      <c r="AZ9" s="1467" t="s">
        <v>148</v>
      </c>
      <c r="BA9" s="1461">
        <v>50000000</v>
      </c>
      <c r="BB9" s="287"/>
      <c r="BC9" s="1463"/>
      <c r="BD9" s="288" t="e">
        <f t="shared" ref="BD9" si="5">+(BB9/AY9)</f>
        <v>#DIV/0!</v>
      </c>
      <c r="BE9" s="1473">
        <f t="shared" ref="BE9" si="6">+(BC9/BA9)</f>
        <v>0</v>
      </c>
      <c r="BF9" s="288" t="e">
        <f>+(AJ9+AA9+AS9+BB9)/T9</f>
        <v>#DIV/0!</v>
      </c>
      <c r="BG9" s="1473">
        <f>+(AK9+AB9+AT9+BC9)/V9</f>
        <v>0</v>
      </c>
      <c r="BH9" s="213" t="str">
        <f t="shared" ref="BH9:BH74" si="7">IF(AND(X9=0,AA9=0),"No Prog ni Ejec",IF(X9=0,CONCATENATE("No Prog, Ejec=  ",AA9),AA9/X9))</f>
        <v>No Prog ni Ejec</v>
      </c>
      <c r="BI9" s="1490">
        <f t="shared" ref="BI9:BI74" si="8">IF(AND(Z9=0,AB9=0),"No Prog ni Ejec",IF(Z9=0,CONCATENATE("No Prog, Ejec=  ",AB9),AB9/Z9))</f>
        <v>0</v>
      </c>
      <c r="BJ9" s="213" t="str">
        <f t="shared" ref="BJ9:BJ74" si="9">IF(AND(AG9=0,AJ9=0),"No Prog ni Ejec",IF(AG9=0,CONCATENATE("No Prog, Ejec=  ",AJ9),AJ9/AG9))</f>
        <v>No Prog ni Ejec</v>
      </c>
      <c r="BK9" s="1490">
        <f t="shared" ref="BK9:BK74" si="10">IF(AND(AI9=0,AK9=0),"No Prog ni Ejec",IF(AI9=0,CONCATENATE("No Prog, Ejec=  ",AK9),AK9/AI9))</f>
        <v>0</v>
      </c>
      <c r="BL9" s="213" t="str">
        <f>IF(AND(AP9=0,AS9=0),"No Prog ni Ejec",IF(AP9=0,CONCATENATE("No Prog, Ejec=  ",AS9),AS9/AP9))</f>
        <v>No Prog ni Ejec</v>
      </c>
      <c r="BM9" s="1490">
        <f>IF(AND(AR9=0,AT9=0),"No Prog ni Ejec",IF(AR9=0,CONCATENATE("No Prog, Ejec=  ",AT9),AT9/AR9))</f>
        <v>0</v>
      </c>
      <c r="BN9" s="213" t="str">
        <f t="shared" ref="BN9:BN74" si="11">IF(AND(AY9=0,BB9=0),"No Prog ni Ejec",IF(AY9=0,CONCATENATE("No Prog, Ejec=  ",BB9),BB9/AY9))</f>
        <v>No Prog ni Ejec</v>
      </c>
      <c r="BO9" s="1490">
        <f t="shared" ref="BO9:BO74" si="12">IF(AND(BA9=0,BC9=0),"No Prog ni Ejec",IF(BA9=0,CONCATENATE("No Prog, Ejec=  ",BC9),BC9/BA9))</f>
        <v>0</v>
      </c>
      <c r="BP9" s="214"/>
      <c r="BQ9" s="285">
        <v>6</v>
      </c>
      <c r="BR9" s="201">
        <f>+(X9+AG9+(AP9/3))</f>
        <v>0</v>
      </c>
      <c r="BS9" s="1447" t="str">
        <f>+U9</f>
        <v>Diseño y ejecución de estrategias de campaña Marketing para la ADRES.</v>
      </c>
      <c r="BT9" s="203">
        <f>+(Z9+AI9+(AR9/3))</f>
        <v>350000000</v>
      </c>
      <c r="BU9" s="204"/>
      <c r="BV9" s="204"/>
      <c r="BW9" s="204"/>
      <c r="BX9" s="204"/>
      <c r="BY9" s="204"/>
      <c r="BZ9" s="204"/>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46"/>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6"/>
      <c r="HS9" s="146"/>
      <c r="HT9" s="146"/>
      <c r="HU9" s="146"/>
      <c r="HV9" s="146"/>
      <c r="HW9" s="146"/>
      <c r="HX9" s="146"/>
      <c r="HY9" s="146"/>
      <c r="HZ9" s="146"/>
      <c r="IA9" s="146"/>
    </row>
    <row r="10" spans="1:235" s="154" customFormat="1" ht="82.8" x14ac:dyDescent="0.3">
      <c r="A10" s="205">
        <v>11200</v>
      </c>
      <c r="B10" s="202" t="s">
        <v>3</v>
      </c>
      <c r="C10" s="206" t="s">
        <v>152</v>
      </c>
      <c r="D10" s="202" t="s">
        <v>256</v>
      </c>
      <c r="E10" s="1486"/>
      <c r="F10" s="1480"/>
      <c r="G10" s="207"/>
      <c r="H10" s="208"/>
      <c r="I10" s="1486"/>
      <c r="J10" s="1480"/>
      <c r="K10" s="1481"/>
      <c r="L10" s="1488"/>
      <c r="M10" s="1480"/>
      <c r="N10" s="1480"/>
      <c r="O10" s="1480"/>
      <c r="P10" s="1480"/>
      <c r="Q10" s="1480"/>
      <c r="R10" s="209" t="s">
        <v>847</v>
      </c>
      <c r="S10" s="202" t="s">
        <v>99</v>
      </c>
      <c r="T10" s="210"/>
      <c r="U10" s="1502"/>
      <c r="V10" s="1503"/>
      <c r="W10" s="1505"/>
      <c r="X10" s="211"/>
      <c r="Y10" s="1480"/>
      <c r="Z10" s="1481"/>
      <c r="AA10" s="204"/>
      <c r="AB10" s="1482"/>
      <c r="AC10" s="212"/>
      <c r="AD10" s="1479"/>
      <c r="AE10" s="212"/>
      <c r="AF10" s="1479"/>
      <c r="AG10" s="211"/>
      <c r="AH10" s="1480"/>
      <c r="AI10" s="1481"/>
      <c r="AJ10" s="204"/>
      <c r="AK10" s="1482"/>
      <c r="AL10" s="212"/>
      <c r="AM10" s="1479"/>
      <c r="AN10" s="212"/>
      <c r="AO10" s="1479"/>
      <c r="AP10" s="211"/>
      <c r="AQ10" s="1480"/>
      <c r="AR10" s="1481"/>
      <c r="AS10" s="204"/>
      <c r="AT10" s="1482"/>
      <c r="AU10" s="212"/>
      <c r="AV10" s="1479"/>
      <c r="AW10" s="212"/>
      <c r="AX10" s="1479"/>
      <c r="AY10" s="211"/>
      <c r="AZ10" s="1480"/>
      <c r="BA10" s="1481"/>
      <c r="BB10" s="204"/>
      <c r="BC10" s="1482"/>
      <c r="BD10" s="212"/>
      <c r="BE10" s="1479"/>
      <c r="BF10" s="212"/>
      <c r="BG10" s="1479"/>
      <c r="BH10" s="215"/>
      <c r="BI10" s="1491"/>
      <c r="BJ10" s="215"/>
      <c r="BK10" s="1491"/>
      <c r="BL10" s="215"/>
      <c r="BM10" s="1491"/>
      <c r="BN10" s="215"/>
      <c r="BO10" s="1491"/>
      <c r="BP10" s="214"/>
      <c r="BQ10" s="285">
        <v>6</v>
      </c>
      <c r="BR10" s="216">
        <f>+(X10+AG10+(AP10/3))</f>
        <v>0</v>
      </c>
      <c r="BS10" s="1447"/>
      <c r="BT10" s="203">
        <f t="shared" ref="BT10:BT73" si="13">+(Z10+AI10+(AR10/3))</f>
        <v>0</v>
      </c>
      <c r="BU10" s="204"/>
      <c r="BV10" s="204"/>
      <c r="BW10" s="204"/>
      <c r="BX10" s="204"/>
      <c r="BY10" s="204"/>
      <c r="BZ10" s="204"/>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6"/>
      <c r="FZ10" s="146"/>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6"/>
      <c r="HS10" s="146"/>
      <c r="HT10" s="146"/>
      <c r="HU10" s="146"/>
      <c r="HV10" s="146"/>
      <c r="HW10" s="146"/>
      <c r="HX10" s="146"/>
      <c r="HY10" s="146"/>
      <c r="HZ10" s="146"/>
      <c r="IA10" s="146"/>
    </row>
    <row r="11" spans="1:235" s="154" customFormat="1" ht="82.8" x14ac:dyDescent="0.3">
      <c r="A11" s="205">
        <v>11200</v>
      </c>
      <c r="B11" s="202" t="s">
        <v>3</v>
      </c>
      <c r="C11" s="206" t="s">
        <v>152</v>
      </c>
      <c r="D11" s="202" t="s">
        <v>256</v>
      </c>
      <c r="E11" s="1458"/>
      <c r="F11" s="1468"/>
      <c r="G11" s="207"/>
      <c r="H11" s="208"/>
      <c r="I11" s="1458"/>
      <c r="J11" s="1468"/>
      <c r="K11" s="1462"/>
      <c r="L11" s="1489"/>
      <c r="M11" s="1468"/>
      <c r="N11" s="1468"/>
      <c r="O11" s="1468"/>
      <c r="P11" s="1468"/>
      <c r="Q11" s="1468"/>
      <c r="R11" s="209" t="s">
        <v>848</v>
      </c>
      <c r="S11" s="202" t="s">
        <v>99</v>
      </c>
      <c r="T11" s="210"/>
      <c r="U11" s="1470"/>
      <c r="V11" s="1456"/>
      <c r="W11" s="1506"/>
      <c r="X11" s="211"/>
      <c r="Y11" s="1468"/>
      <c r="Z11" s="1462"/>
      <c r="AA11" s="204"/>
      <c r="AB11" s="1464"/>
      <c r="AC11" s="212"/>
      <c r="AD11" s="1474"/>
      <c r="AE11" s="212"/>
      <c r="AF11" s="1474"/>
      <c r="AG11" s="211"/>
      <c r="AH11" s="1468"/>
      <c r="AI11" s="1462"/>
      <c r="AJ11" s="204"/>
      <c r="AK11" s="1464"/>
      <c r="AL11" s="212"/>
      <c r="AM11" s="1474"/>
      <c r="AN11" s="212"/>
      <c r="AO11" s="1474"/>
      <c r="AP11" s="211"/>
      <c r="AQ11" s="1468"/>
      <c r="AR11" s="1462"/>
      <c r="AS11" s="204"/>
      <c r="AT11" s="1464"/>
      <c r="AU11" s="212"/>
      <c r="AV11" s="1474"/>
      <c r="AW11" s="212"/>
      <c r="AX11" s="1474"/>
      <c r="AY11" s="211"/>
      <c r="AZ11" s="1468"/>
      <c r="BA11" s="1462"/>
      <c r="BB11" s="204"/>
      <c r="BC11" s="1464"/>
      <c r="BD11" s="212"/>
      <c r="BE11" s="1474"/>
      <c r="BF11" s="212"/>
      <c r="BG11" s="1474"/>
      <c r="BH11" s="215"/>
      <c r="BI11" s="1492"/>
      <c r="BJ11" s="215"/>
      <c r="BK11" s="1492"/>
      <c r="BL11" s="215"/>
      <c r="BM11" s="1492"/>
      <c r="BN11" s="215"/>
      <c r="BO11" s="1492"/>
      <c r="BP11" s="214"/>
      <c r="BQ11" s="285">
        <v>6</v>
      </c>
      <c r="BR11" s="216">
        <f t="shared" ref="BR11:BR74" si="14">+(X11+AG11+(AP11/3))</f>
        <v>0</v>
      </c>
      <c r="BS11" s="1447"/>
      <c r="BT11" s="203">
        <f t="shared" si="13"/>
        <v>0</v>
      </c>
      <c r="BU11" s="204"/>
      <c r="BV11" s="204"/>
      <c r="BW11" s="204"/>
      <c r="BX11" s="204"/>
      <c r="BY11" s="204"/>
      <c r="BZ11" s="204"/>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row>
    <row r="12" spans="1:235" s="153" customFormat="1" ht="55.2" x14ac:dyDescent="0.3">
      <c r="A12" s="205">
        <v>11300</v>
      </c>
      <c r="B12" s="202" t="s">
        <v>4</v>
      </c>
      <c r="C12" s="206" t="s">
        <v>150</v>
      </c>
      <c r="D12" s="202" t="s">
        <v>153</v>
      </c>
      <c r="E12" s="206" t="s">
        <v>151</v>
      </c>
      <c r="F12" s="202" t="s">
        <v>133</v>
      </c>
      <c r="G12" s="217" t="s">
        <v>124</v>
      </c>
      <c r="H12" s="206">
        <v>4</v>
      </c>
      <c r="I12" s="206" t="s">
        <v>293</v>
      </c>
      <c r="J12" s="202" t="s">
        <v>24</v>
      </c>
      <c r="K12" s="218">
        <v>0</v>
      </c>
      <c r="L12" s="219">
        <v>1</v>
      </c>
      <c r="M12" s="202" t="s">
        <v>51</v>
      </c>
      <c r="N12" s="202" t="s">
        <v>68</v>
      </c>
      <c r="O12" s="202" t="s">
        <v>21</v>
      </c>
      <c r="P12" s="202" t="s">
        <v>36</v>
      </c>
      <c r="Q12" s="202" t="s">
        <v>75</v>
      </c>
      <c r="R12" s="202" t="s">
        <v>631</v>
      </c>
      <c r="S12" s="202" t="s">
        <v>98</v>
      </c>
      <c r="T12" s="206">
        <v>4</v>
      </c>
      <c r="U12" s="220" t="str">
        <f t="shared" ref="U12:V75" si="15">+J12</f>
        <v>Reportar el cumplimiento del Plan de Acción de la Dependencia</v>
      </c>
      <c r="V12" s="221">
        <f t="shared" si="15"/>
        <v>0</v>
      </c>
      <c r="W12" s="222" t="s">
        <v>117</v>
      </c>
      <c r="X12" s="223">
        <v>1</v>
      </c>
      <c r="Y12" s="222" t="s">
        <v>24</v>
      </c>
      <c r="Z12" s="218">
        <v>0</v>
      </c>
      <c r="AA12" s="204"/>
      <c r="AB12" s="204"/>
      <c r="AC12" s="212">
        <f t="shared" ref="AC12:AC75" si="16">+(AA12/X12)</f>
        <v>0</v>
      </c>
      <c r="AD12" s="212" t="e">
        <f t="shared" ref="AD12:AD75" si="17">+(AB12/Z12)</f>
        <v>#DIV/0!</v>
      </c>
      <c r="AE12" s="212">
        <f t="shared" si="0"/>
        <v>0</v>
      </c>
      <c r="AF12" s="212" t="e">
        <f t="shared" si="1"/>
        <v>#DIV/0!</v>
      </c>
      <c r="AG12" s="223">
        <v>1</v>
      </c>
      <c r="AH12" s="222" t="s">
        <v>24</v>
      </c>
      <c r="AI12" s="218">
        <v>0</v>
      </c>
      <c r="AJ12" s="204"/>
      <c r="AK12" s="204"/>
      <c r="AL12" s="212">
        <f t="shared" ref="AL12:AL75" si="18">+(AJ12/AG12)</f>
        <v>0</v>
      </c>
      <c r="AM12" s="212" t="e">
        <f t="shared" si="2"/>
        <v>#DIV/0!</v>
      </c>
      <c r="AN12" s="212">
        <f t="shared" si="3"/>
        <v>0</v>
      </c>
      <c r="AO12" s="212" t="e">
        <f t="shared" si="4"/>
        <v>#DIV/0!</v>
      </c>
      <c r="AP12" s="223">
        <v>1</v>
      </c>
      <c r="AQ12" s="222" t="s">
        <v>24</v>
      </c>
      <c r="AR12" s="218">
        <v>0</v>
      </c>
      <c r="AS12" s="204"/>
      <c r="AT12" s="204"/>
      <c r="AU12" s="212">
        <f t="shared" ref="AU12:AU75" si="19">+(AS12/AP12)</f>
        <v>0</v>
      </c>
      <c r="AV12" s="212" t="e">
        <f t="shared" ref="AV12:AV75" si="20">+(AT12/AR12)</f>
        <v>#DIV/0!</v>
      </c>
      <c r="AW12" s="212">
        <f t="shared" ref="AW12:AW75" si="21">+(AJ12+AA12+AS12)/T12</f>
        <v>0</v>
      </c>
      <c r="AX12" s="212" t="e">
        <f t="shared" ref="AX12:AX75" si="22">+(AK12+AB12+AT12)/V12</f>
        <v>#DIV/0!</v>
      </c>
      <c r="AY12" s="223">
        <v>1</v>
      </c>
      <c r="AZ12" s="222" t="s">
        <v>24</v>
      </c>
      <c r="BA12" s="218">
        <v>0</v>
      </c>
      <c r="BB12" s="204"/>
      <c r="BC12" s="204"/>
      <c r="BD12" s="224">
        <f t="shared" ref="BD12:BD75" si="23">+(BB12/AY12)</f>
        <v>0</v>
      </c>
      <c r="BE12" s="224" t="e">
        <f t="shared" ref="BE12:BE75" si="24">+(BC12/BA12)</f>
        <v>#DIV/0!</v>
      </c>
      <c r="BF12" s="224">
        <f t="shared" ref="BF12:BF75" si="25">+(AJ12+AA12+AS12+BB12)/T12</f>
        <v>0</v>
      </c>
      <c r="BG12" s="224" t="e">
        <f t="shared" ref="BG12:BG75" si="26">+(AK12+AB12+AT12+BC12)/V12</f>
        <v>#DIV/0!</v>
      </c>
      <c r="BH12" s="225">
        <f t="shared" si="7"/>
        <v>0</v>
      </c>
      <c r="BI12" s="225" t="str">
        <f t="shared" si="8"/>
        <v>No Prog ni Ejec</v>
      </c>
      <c r="BJ12" s="225">
        <f t="shared" si="9"/>
        <v>0</v>
      </c>
      <c r="BK12" s="225" t="str">
        <f t="shared" si="10"/>
        <v>No Prog ni Ejec</v>
      </c>
      <c r="BL12" s="225">
        <f t="shared" ref="BL12:BL75" si="27">IF(AND(AP12=0,AS12=0),"No Prog ni Ejec",IF(AP12=0,CONCATENATE("No Prog, Ejec=  ",AS12),AS12/AP12))</f>
        <v>0</v>
      </c>
      <c r="BM12" s="225" t="str">
        <f t="shared" ref="BM12:BM75" si="28">IF(AND(AR12=0,AT12=0),"No Prog ni Ejec",IF(AR12=0,CONCATENATE("No Prog, Ejec=  ",AT12),AT12/AR12))</f>
        <v>No Prog ni Ejec</v>
      </c>
      <c r="BN12" s="225">
        <f t="shared" si="11"/>
        <v>0</v>
      </c>
      <c r="BO12" s="225" t="str">
        <f t="shared" si="12"/>
        <v>No Prog ni Ejec</v>
      </c>
      <c r="BP12" s="214"/>
      <c r="BQ12" s="285">
        <v>5</v>
      </c>
      <c r="BR12" s="226">
        <f t="shared" si="14"/>
        <v>2.3333333333333335</v>
      </c>
      <c r="BS12" s="227" t="str">
        <f>+U12</f>
        <v>Reportar el cumplimiento del Plan de Acción de la Dependencia</v>
      </c>
      <c r="BT12" s="203">
        <f t="shared" si="13"/>
        <v>0</v>
      </c>
      <c r="BU12" s="204"/>
      <c r="BV12" s="204"/>
      <c r="BW12" s="204"/>
      <c r="BX12" s="204"/>
      <c r="BY12" s="204"/>
      <c r="BZ12" s="204"/>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6"/>
      <c r="FZ12" s="146"/>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6"/>
      <c r="HS12" s="146"/>
      <c r="HT12" s="146"/>
      <c r="HU12" s="146"/>
      <c r="HV12" s="146"/>
      <c r="HW12" s="146"/>
      <c r="HX12" s="146"/>
      <c r="HY12" s="146"/>
      <c r="HZ12" s="146"/>
      <c r="IA12" s="146"/>
    </row>
    <row r="13" spans="1:235" s="153" customFormat="1" ht="82.8" x14ac:dyDescent="0.3">
      <c r="A13" s="205">
        <v>11300</v>
      </c>
      <c r="B13" s="202" t="s">
        <v>4</v>
      </c>
      <c r="C13" s="206" t="s">
        <v>157</v>
      </c>
      <c r="D13" s="202" t="s">
        <v>256</v>
      </c>
      <c r="E13" s="206" t="s">
        <v>576</v>
      </c>
      <c r="F13" s="202" t="s">
        <v>159</v>
      </c>
      <c r="G13" s="217" t="s">
        <v>123</v>
      </c>
      <c r="H13" s="224">
        <v>1</v>
      </c>
      <c r="I13" s="206" t="s">
        <v>577</v>
      </c>
      <c r="J13" s="202" t="s">
        <v>156</v>
      </c>
      <c r="K13" s="218">
        <v>0</v>
      </c>
      <c r="L13" s="219">
        <v>1</v>
      </c>
      <c r="M13" s="202" t="s">
        <v>51</v>
      </c>
      <c r="N13" s="202" t="s">
        <v>68</v>
      </c>
      <c r="O13" s="202" t="s">
        <v>21</v>
      </c>
      <c r="P13" s="202" t="s">
        <v>36</v>
      </c>
      <c r="Q13" s="202" t="s">
        <v>75</v>
      </c>
      <c r="R13" s="202" t="s">
        <v>672</v>
      </c>
      <c r="S13" s="202" t="s">
        <v>98</v>
      </c>
      <c r="T13" s="219">
        <v>1</v>
      </c>
      <c r="U13" s="220" t="str">
        <f t="shared" si="15"/>
        <v>Formular los proceso y procedimientos en el marco del MIPG</v>
      </c>
      <c r="V13" s="221">
        <f t="shared" si="15"/>
        <v>0</v>
      </c>
      <c r="W13" s="222" t="s">
        <v>117</v>
      </c>
      <c r="X13" s="224">
        <v>0.25</v>
      </c>
      <c r="Y13" s="222" t="s">
        <v>156</v>
      </c>
      <c r="Z13" s="218">
        <v>0</v>
      </c>
      <c r="AA13" s="204"/>
      <c r="AB13" s="204"/>
      <c r="AC13" s="212">
        <f t="shared" si="16"/>
        <v>0</v>
      </c>
      <c r="AD13" s="212" t="e">
        <f t="shared" si="17"/>
        <v>#DIV/0!</v>
      </c>
      <c r="AE13" s="212">
        <f t="shared" si="0"/>
        <v>0</v>
      </c>
      <c r="AF13" s="212" t="e">
        <f t="shared" si="1"/>
        <v>#DIV/0!</v>
      </c>
      <c r="AG13" s="224">
        <v>0.25</v>
      </c>
      <c r="AH13" s="222" t="s">
        <v>156</v>
      </c>
      <c r="AI13" s="218">
        <v>0</v>
      </c>
      <c r="AJ13" s="204"/>
      <c r="AK13" s="204"/>
      <c r="AL13" s="212">
        <f t="shared" si="18"/>
        <v>0</v>
      </c>
      <c r="AM13" s="212" t="e">
        <f t="shared" si="2"/>
        <v>#DIV/0!</v>
      </c>
      <c r="AN13" s="212">
        <f t="shared" si="3"/>
        <v>0</v>
      </c>
      <c r="AO13" s="212" t="e">
        <f t="shared" si="4"/>
        <v>#DIV/0!</v>
      </c>
      <c r="AP13" s="224">
        <v>0.25</v>
      </c>
      <c r="AQ13" s="222" t="s">
        <v>156</v>
      </c>
      <c r="AR13" s="218">
        <v>0</v>
      </c>
      <c r="AS13" s="204"/>
      <c r="AT13" s="204"/>
      <c r="AU13" s="212">
        <f t="shared" si="19"/>
        <v>0</v>
      </c>
      <c r="AV13" s="212" t="e">
        <f t="shared" si="20"/>
        <v>#DIV/0!</v>
      </c>
      <c r="AW13" s="212">
        <f t="shared" si="21"/>
        <v>0</v>
      </c>
      <c r="AX13" s="212" t="e">
        <f t="shared" si="22"/>
        <v>#DIV/0!</v>
      </c>
      <c r="AY13" s="224">
        <v>0.25</v>
      </c>
      <c r="AZ13" s="222" t="s">
        <v>156</v>
      </c>
      <c r="BA13" s="218">
        <v>0</v>
      </c>
      <c r="BB13" s="204"/>
      <c r="BC13" s="204"/>
      <c r="BD13" s="224">
        <f t="shared" si="23"/>
        <v>0</v>
      </c>
      <c r="BE13" s="224" t="e">
        <f t="shared" si="24"/>
        <v>#DIV/0!</v>
      </c>
      <c r="BF13" s="224">
        <f t="shared" si="25"/>
        <v>0</v>
      </c>
      <c r="BG13" s="224" t="e">
        <f t="shared" si="26"/>
        <v>#DIV/0!</v>
      </c>
      <c r="BH13" s="225">
        <f t="shared" si="7"/>
        <v>0</v>
      </c>
      <c r="BI13" s="225" t="str">
        <f t="shared" si="8"/>
        <v>No Prog ni Ejec</v>
      </c>
      <c r="BJ13" s="225">
        <f t="shared" si="9"/>
        <v>0</v>
      </c>
      <c r="BK13" s="225" t="str">
        <f t="shared" si="10"/>
        <v>No Prog ni Ejec</v>
      </c>
      <c r="BL13" s="225">
        <f t="shared" si="27"/>
        <v>0</v>
      </c>
      <c r="BM13" s="225" t="str">
        <f t="shared" si="28"/>
        <v>No Prog ni Ejec</v>
      </c>
      <c r="BN13" s="225">
        <f t="shared" si="11"/>
        <v>0</v>
      </c>
      <c r="BO13" s="225" t="str">
        <f t="shared" si="12"/>
        <v>No Prog ni Ejec</v>
      </c>
      <c r="BP13" s="214"/>
      <c r="BQ13" s="285">
        <v>5</v>
      </c>
      <c r="BR13" s="216">
        <f t="shared" si="14"/>
        <v>0.58333333333333337</v>
      </c>
      <c r="BS13" s="227" t="str">
        <f>+U13</f>
        <v>Formular los proceso y procedimientos en el marco del MIPG</v>
      </c>
      <c r="BT13" s="203">
        <f t="shared" si="13"/>
        <v>0</v>
      </c>
      <c r="BU13" s="204"/>
      <c r="BV13" s="204"/>
      <c r="BW13" s="204"/>
      <c r="BX13" s="204"/>
      <c r="BY13" s="204"/>
      <c r="BZ13" s="204"/>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6"/>
      <c r="DH13" s="146"/>
      <c r="DI13" s="146"/>
      <c r="DJ13" s="146"/>
      <c r="DK13" s="146"/>
      <c r="DL13" s="146"/>
      <c r="DM13" s="146"/>
      <c r="DN13" s="146"/>
      <c r="DO13" s="146"/>
      <c r="DP13" s="146"/>
      <c r="DQ13" s="146"/>
      <c r="DR13" s="146"/>
      <c r="DS13" s="146"/>
      <c r="DT13" s="146"/>
      <c r="DU13" s="146"/>
      <c r="DV13" s="146"/>
      <c r="DW13" s="146"/>
      <c r="DX13" s="146"/>
      <c r="DY13" s="146"/>
      <c r="DZ13" s="146"/>
      <c r="EA13" s="146"/>
      <c r="EB13" s="146"/>
      <c r="EC13" s="146"/>
      <c r="ED13" s="146"/>
      <c r="EE13" s="146"/>
      <c r="EF13" s="146"/>
      <c r="EG13" s="146"/>
      <c r="EH13" s="146"/>
      <c r="EI13" s="146"/>
      <c r="EJ13" s="146"/>
      <c r="EK13" s="146"/>
      <c r="EL13" s="146"/>
      <c r="EM13" s="146"/>
      <c r="EN13" s="146"/>
      <c r="EO13" s="146"/>
      <c r="EP13" s="146"/>
      <c r="EQ13" s="146"/>
      <c r="ER13" s="146"/>
      <c r="ES13" s="146"/>
      <c r="ET13" s="146"/>
      <c r="EU13" s="146"/>
      <c r="EV13" s="146"/>
      <c r="EW13" s="146"/>
      <c r="EX13" s="146"/>
      <c r="EY13" s="146"/>
      <c r="EZ13" s="146"/>
      <c r="FA13" s="146"/>
      <c r="FB13" s="146"/>
      <c r="FC13" s="146"/>
      <c r="FD13" s="146"/>
      <c r="FE13" s="146"/>
      <c r="FF13" s="146"/>
      <c r="FG13" s="146"/>
      <c r="FH13" s="146"/>
      <c r="FI13" s="146"/>
      <c r="FJ13" s="146"/>
      <c r="FK13" s="146"/>
      <c r="FL13" s="146"/>
      <c r="FM13" s="146"/>
      <c r="FN13" s="146"/>
      <c r="FO13" s="146"/>
      <c r="FP13" s="146"/>
      <c r="FQ13" s="146"/>
      <c r="FR13" s="146"/>
      <c r="FS13" s="146"/>
      <c r="FT13" s="146"/>
      <c r="FU13" s="146"/>
      <c r="FV13" s="146"/>
      <c r="FW13" s="146"/>
      <c r="FX13" s="146"/>
      <c r="FY13" s="146"/>
      <c r="FZ13" s="146"/>
      <c r="GA13" s="146"/>
      <c r="GB13" s="146"/>
      <c r="GC13" s="146"/>
      <c r="GD13" s="146"/>
      <c r="GE13" s="146"/>
      <c r="GF13" s="146"/>
      <c r="GG13" s="146"/>
      <c r="GH13" s="146"/>
      <c r="GI13" s="146"/>
      <c r="GJ13" s="146"/>
      <c r="GK13" s="146"/>
      <c r="GL13" s="146"/>
      <c r="GM13" s="146"/>
      <c r="GN13" s="146"/>
      <c r="GO13" s="146"/>
      <c r="GP13" s="146"/>
      <c r="GQ13" s="146"/>
      <c r="GR13" s="146"/>
      <c r="GS13" s="146"/>
      <c r="GT13" s="146"/>
      <c r="GU13" s="146"/>
      <c r="GV13" s="146"/>
      <c r="GW13" s="146"/>
      <c r="GX13" s="146"/>
      <c r="GY13" s="146"/>
      <c r="GZ13" s="146"/>
      <c r="HA13" s="146"/>
      <c r="HB13" s="146"/>
      <c r="HC13" s="146"/>
      <c r="HD13" s="146"/>
      <c r="HE13" s="146"/>
      <c r="HF13" s="146"/>
      <c r="HG13" s="146"/>
      <c r="HH13" s="146"/>
      <c r="HI13" s="146"/>
      <c r="HJ13" s="146"/>
      <c r="HK13" s="146"/>
      <c r="HL13" s="146"/>
      <c r="HM13" s="146"/>
      <c r="HN13" s="146"/>
      <c r="HO13" s="146"/>
      <c r="HP13" s="146"/>
      <c r="HQ13" s="146"/>
      <c r="HR13" s="146"/>
      <c r="HS13" s="146"/>
      <c r="HT13" s="146"/>
      <c r="HU13" s="146"/>
      <c r="HV13" s="146"/>
      <c r="HW13" s="146"/>
      <c r="HX13" s="146"/>
      <c r="HY13" s="146"/>
      <c r="HZ13" s="146"/>
      <c r="IA13" s="146"/>
    </row>
    <row r="14" spans="1:235" s="153" customFormat="1" ht="82.8" x14ac:dyDescent="0.3">
      <c r="A14" s="205">
        <v>11300</v>
      </c>
      <c r="B14" s="202" t="s">
        <v>4</v>
      </c>
      <c r="C14" s="206" t="s">
        <v>157</v>
      </c>
      <c r="D14" s="202" t="s">
        <v>256</v>
      </c>
      <c r="E14" s="206" t="s">
        <v>158</v>
      </c>
      <c r="F14" s="202" t="s">
        <v>127</v>
      </c>
      <c r="G14" s="217" t="s">
        <v>123</v>
      </c>
      <c r="H14" s="224">
        <v>1</v>
      </c>
      <c r="I14" s="206" t="s">
        <v>294</v>
      </c>
      <c r="J14" s="202" t="s">
        <v>128</v>
      </c>
      <c r="K14" s="218">
        <v>0</v>
      </c>
      <c r="L14" s="219">
        <v>1</v>
      </c>
      <c r="M14" s="202" t="s">
        <v>51</v>
      </c>
      <c r="N14" s="202" t="s">
        <v>68</v>
      </c>
      <c r="O14" s="202" t="s">
        <v>21</v>
      </c>
      <c r="P14" s="202" t="s">
        <v>36</v>
      </c>
      <c r="Q14" s="202" t="s">
        <v>75</v>
      </c>
      <c r="R14" s="202" t="s">
        <v>570</v>
      </c>
      <c r="S14" s="202" t="s">
        <v>98</v>
      </c>
      <c r="T14" s="219">
        <v>1</v>
      </c>
      <c r="U14" s="220" t="str">
        <f t="shared" si="15"/>
        <v>Remitir informes trimestrales de los indicadores formulados y las acciones de mejoras</v>
      </c>
      <c r="V14" s="221">
        <f t="shared" si="15"/>
        <v>0</v>
      </c>
      <c r="W14" s="222" t="s">
        <v>117</v>
      </c>
      <c r="X14" s="224">
        <v>0</v>
      </c>
      <c r="Y14" s="222" t="s">
        <v>128</v>
      </c>
      <c r="Z14" s="218">
        <v>0</v>
      </c>
      <c r="AA14" s="204"/>
      <c r="AB14" s="204"/>
      <c r="AC14" s="212" t="e">
        <f t="shared" si="16"/>
        <v>#DIV/0!</v>
      </c>
      <c r="AD14" s="212" t="e">
        <f>+(AB14/Z14)</f>
        <v>#DIV/0!</v>
      </c>
      <c r="AE14" s="212">
        <f>+(AA14/T14)</f>
        <v>0</v>
      </c>
      <c r="AF14" s="212" t="e">
        <f>+(AB14/V14)</f>
        <v>#DIV/0!</v>
      </c>
      <c r="AG14" s="224">
        <v>0</v>
      </c>
      <c r="AH14" s="222" t="s">
        <v>128</v>
      </c>
      <c r="AI14" s="218">
        <v>0</v>
      </c>
      <c r="AJ14" s="204"/>
      <c r="AK14" s="204"/>
      <c r="AL14" s="212" t="e">
        <f t="shared" si="18"/>
        <v>#DIV/0!</v>
      </c>
      <c r="AM14" s="212" t="e">
        <f t="shared" si="2"/>
        <v>#DIV/0!</v>
      </c>
      <c r="AN14" s="212">
        <f t="shared" si="3"/>
        <v>0</v>
      </c>
      <c r="AO14" s="212" t="e">
        <f t="shared" si="4"/>
        <v>#DIV/0!</v>
      </c>
      <c r="AP14" s="224">
        <v>0</v>
      </c>
      <c r="AQ14" s="222" t="s">
        <v>128</v>
      </c>
      <c r="AR14" s="218">
        <v>0</v>
      </c>
      <c r="AS14" s="204"/>
      <c r="AT14" s="204"/>
      <c r="AU14" s="212" t="e">
        <f t="shared" si="19"/>
        <v>#DIV/0!</v>
      </c>
      <c r="AV14" s="212" t="e">
        <f t="shared" si="20"/>
        <v>#DIV/0!</v>
      </c>
      <c r="AW14" s="212">
        <f t="shared" si="21"/>
        <v>0</v>
      </c>
      <c r="AX14" s="212" t="e">
        <f t="shared" si="22"/>
        <v>#DIV/0!</v>
      </c>
      <c r="AY14" s="224">
        <v>1</v>
      </c>
      <c r="AZ14" s="222" t="s">
        <v>128</v>
      </c>
      <c r="BA14" s="218">
        <v>0</v>
      </c>
      <c r="BB14" s="204"/>
      <c r="BC14" s="204"/>
      <c r="BD14" s="224">
        <f t="shared" si="23"/>
        <v>0</v>
      </c>
      <c r="BE14" s="224" t="e">
        <f t="shared" si="24"/>
        <v>#DIV/0!</v>
      </c>
      <c r="BF14" s="224">
        <f t="shared" si="25"/>
        <v>0</v>
      </c>
      <c r="BG14" s="224" t="e">
        <f t="shared" si="26"/>
        <v>#DIV/0!</v>
      </c>
      <c r="BH14" s="225" t="str">
        <f t="shared" si="7"/>
        <v>No Prog ni Ejec</v>
      </c>
      <c r="BI14" s="225" t="str">
        <f t="shared" si="8"/>
        <v>No Prog ni Ejec</v>
      </c>
      <c r="BJ14" s="225" t="str">
        <f t="shared" si="9"/>
        <v>No Prog ni Ejec</v>
      </c>
      <c r="BK14" s="225" t="str">
        <f t="shared" si="10"/>
        <v>No Prog ni Ejec</v>
      </c>
      <c r="BL14" s="225" t="str">
        <f t="shared" si="27"/>
        <v>No Prog ni Ejec</v>
      </c>
      <c r="BM14" s="225" t="str">
        <f t="shared" si="28"/>
        <v>No Prog ni Ejec</v>
      </c>
      <c r="BN14" s="225">
        <f t="shared" si="11"/>
        <v>0</v>
      </c>
      <c r="BO14" s="225" t="str">
        <f t="shared" si="12"/>
        <v>No Prog ni Ejec</v>
      </c>
      <c r="BP14" s="214"/>
      <c r="BQ14" s="285">
        <v>5</v>
      </c>
      <c r="BR14" s="216">
        <f t="shared" si="14"/>
        <v>0</v>
      </c>
      <c r="BS14" s="227" t="str">
        <f>+U14</f>
        <v>Remitir informes trimestrales de los indicadores formulados y las acciones de mejoras</v>
      </c>
      <c r="BT14" s="203">
        <f t="shared" si="13"/>
        <v>0</v>
      </c>
      <c r="BU14" s="204"/>
      <c r="BV14" s="204"/>
      <c r="BW14" s="204"/>
      <c r="BX14" s="204"/>
      <c r="BY14" s="204"/>
      <c r="BZ14" s="204"/>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6"/>
      <c r="DH14" s="146"/>
      <c r="DI14" s="146"/>
      <c r="DJ14" s="146"/>
      <c r="DK14" s="146"/>
      <c r="DL14" s="146"/>
      <c r="DM14" s="146"/>
      <c r="DN14" s="146"/>
      <c r="DO14" s="146"/>
      <c r="DP14" s="146"/>
      <c r="DQ14" s="146"/>
      <c r="DR14" s="146"/>
      <c r="DS14" s="146"/>
      <c r="DT14" s="146"/>
      <c r="DU14" s="146"/>
      <c r="DV14" s="146"/>
      <c r="DW14" s="146"/>
      <c r="DX14" s="146"/>
      <c r="DY14" s="146"/>
      <c r="DZ14" s="146"/>
      <c r="EA14" s="146"/>
      <c r="EB14" s="146"/>
      <c r="EC14" s="146"/>
      <c r="ED14" s="146"/>
      <c r="EE14" s="146"/>
      <c r="EF14" s="146"/>
      <c r="EG14" s="146"/>
      <c r="EH14" s="146"/>
      <c r="EI14" s="146"/>
      <c r="EJ14" s="146"/>
      <c r="EK14" s="146"/>
      <c r="EL14" s="146"/>
      <c r="EM14" s="146"/>
      <c r="EN14" s="146"/>
      <c r="EO14" s="146"/>
      <c r="EP14" s="146"/>
      <c r="EQ14" s="146"/>
      <c r="ER14" s="146"/>
      <c r="ES14" s="146"/>
      <c r="ET14" s="146"/>
      <c r="EU14" s="146"/>
      <c r="EV14" s="146"/>
      <c r="EW14" s="146"/>
      <c r="EX14" s="146"/>
      <c r="EY14" s="146"/>
      <c r="EZ14" s="146"/>
      <c r="FA14" s="146"/>
      <c r="FB14" s="146"/>
      <c r="FC14" s="146"/>
      <c r="FD14" s="146"/>
      <c r="FE14" s="146"/>
      <c r="FF14" s="146"/>
      <c r="FG14" s="146"/>
      <c r="FH14" s="146"/>
      <c r="FI14" s="146"/>
      <c r="FJ14" s="146"/>
      <c r="FK14" s="146"/>
      <c r="FL14" s="146"/>
      <c r="FM14" s="146"/>
      <c r="FN14" s="146"/>
      <c r="FO14" s="146"/>
      <c r="FP14" s="146"/>
      <c r="FQ14" s="146"/>
      <c r="FR14" s="146"/>
      <c r="FS14" s="146"/>
      <c r="FT14" s="146"/>
      <c r="FU14" s="146"/>
      <c r="FV14" s="146"/>
      <c r="FW14" s="146"/>
      <c r="FX14" s="146"/>
      <c r="FY14" s="146"/>
      <c r="FZ14" s="146"/>
      <c r="GA14" s="146"/>
      <c r="GB14" s="146"/>
      <c r="GC14" s="146"/>
      <c r="GD14" s="146"/>
      <c r="GE14" s="146"/>
      <c r="GF14" s="146"/>
      <c r="GG14" s="146"/>
      <c r="GH14" s="146"/>
      <c r="GI14" s="146"/>
      <c r="GJ14" s="146"/>
      <c r="GK14" s="146"/>
      <c r="GL14" s="146"/>
      <c r="GM14" s="146"/>
      <c r="GN14" s="146"/>
      <c r="GO14" s="146"/>
      <c r="GP14" s="146"/>
      <c r="GQ14" s="146"/>
      <c r="GR14" s="146"/>
      <c r="GS14" s="146"/>
      <c r="GT14" s="146"/>
      <c r="GU14" s="146"/>
      <c r="GV14" s="146"/>
      <c r="GW14" s="146"/>
      <c r="GX14" s="146"/>
      <c r="GY14" s="146"/>
      <c r="GZ14" s="146"/>
      <c r="HA14" s="146"/>
      <c r="HB14" s="146"/>
      <c r="HC14" s="146"/>
      <c r="HD14" s="146"/>
      <c r="HE14" s="146"/>
      <c r="HF14" s="146"/>
      <c r="HG14" s="146"/>
      <c r="HH14" s="146"/>
      <c r="HI14" s="146"/>
      <c r="HJ14" s="146"/>
      <c r="HK14" s="146"/>
      <c r="HL14" s="146"/>
      <c r="HM14" s="146"/>
      <c r="HN14" s="146"/>
      <c r="HO14" s="146"/>
      <c r="HP14" s="146"/>
      <c r="HQ14" s="146"/>
      <c r="HR14" s="146"/>
      <c r="HS14" s="146"/>
      <c r="HT14" s="146"/>
      <c r="HU14" s="146"/>
      <c r="HV14" s="146"/>
      <c r="HW14" s="146"/>
      <c r="HX14" s="146"/>
      <c r="HY14" s="146"/>
      <c r="HZ14" s="146"/>
      <c r="IA14" s="146"/>
    </row>
    <row r="15" spans="1:235" s="159" customFormat="1" ht="55.2" x14ac:dyDescent="0.3">
      <c r="A15" s="205">
        <v>11300</v>
      </c>
      <c r="B15" s="202" t="s">
        <v>4</v>
      </c>
      <c r="C15" s="206" t="s">
        <v>160</v>
      </c>
      <c r="D15" s="202" t="s">
        <v>145</v>
      </c>
      <c r="E15" s="206" t="s">
        <v>161</v>
      </c>
      <c r="F15" s="202" t="s">
        <v>162</v>
      </c>
      <c r="G15" s="217" t="s">
        <v>123</v>
      </c>
      <c r="H15" s="224">
        <v>1</v>
      </c>
      <c r="I15" s="206" t="s">
        <v>295</v>
      </c>
      <c r="J15" s="202" t="s">
        <v>165</v>
      </c>
      <c r="K15" s="218">
        <v>74955308000</v>
      </c>
      <c r="L15" s="228">
        <v>1.7542864196212072E-3</v>
      </c>
      <c r="M15" s="202" t="s">
        <v>46</v>
      </c>
      <c r="N15" s="202" t="s">
        <v>68</v>
      </c>
      <c r="O15" s="202" t="s">
        <v>21</v>
      </c>
      <c r="P15" s="202" t="s">
        <v>36</v>
      </c>
      <c r="Q15" s="202" t="s">
        <v>213</v>
      </c>
      <c r="R15" s="202" t="s">
        <v>182</v>
      </c>
      <c r="S15" s="202" t="s">
        <v>99</v>
      </c>
      <c r="T15" s="219">
        <v>1</v>
      </c>
      <c r="U15" s="220" t="str">
        <f t="shared" si="15"/>
        <v>Transferencias Entidades de Administración Publica Central</v>
      </c>
      <c r="V15" s="221">
        <f t="shared" si="15"/>
        <v>74955308000</v>
      </c>
      <c r="W15" s="222" t="s">
        <v>116</v>
      </c>
      <c r="X15" s="289">
        <v>0.25</v>
      </c>
      <c r="Y15" s="290" t="s">
        <v>165</v>
      </c>
      <c r="Z15" s="291">
        <v>18738827000</v>
      </c>
      <c r="AA15" s="287"/>
      <c r="AB15" s="287"/>
      <c r="AC15" s="288">
        <f t="shared" si="16"/>
        <v>0</v>
      </c>
      <c r="AD15" s="288">
        <f t="shared" si="17"/>
        <v>0</v>
      </c>
      <c r="AE15" s="288">
        <f t="shared" si="0"/>
        <v>0</v>
      </c>
      <c r="AF15" s="288">
        <f t="shared" si="1"/>
        <v>0</v>
      </c>
      <c r="AG15" s="289">
        <v>0.25</v>
      </c>
      <c r="AH15" s="290" t="s">
        <v>165</v>
      </c>
      <c r="AI15" s="291">
        <v>18738827000</v>
      </c>
      <c r="AJ15" s="287"/>
      <c r="AK15" s="287"/>
      <c r="AL15" s="288">
        <f t="shared" si="18"/>
        <v>0</v>
      </c>
      <c r="AM15" s="288">
        <f t="shared" si="2"/>
        <v>0</v>
      </c>
      <c r="AN15" s="288">
        <f t="shared" si="3"/>
        <v>0</v>
      </c>
      <c r="AO15" s="288">
        <f t="shared" si="4"/>
        <v>0</v>
      </c>
      <c r="AP15" s="289">
        <v>0.25</v>
      </c>
      <c r="AQ15" s="290" t="s">
        <v>165</v>
      </c>
      <c r="AR15" s="291">
        <v>18738827000</v>
      </c>
      <c r="AS15" s="287"/>
      <c r="AT15" s="287"/>
      <c r="AU15" s="288">
        <f t="shared" si="19"/>
        <v>0</v>
      </c>
      <c r="AV15" s="288">
        <f t="shared" si="20"/>
        <v>0</v>
      </c>
      <c r="AW15" s="288">
        <f t="shared" si="21"/>
        <v>0</v>
      </c>
      <c r="AX15" s="288">
        <f t="shared" si="22"/>
        <v>0</v>
      </c>
      <c r="AY15" s="289">
        <v>0.25</v>
      </c>
      <c r="AZ15" s="290" t="s">
        <v>165</v>
      </c>
      <c r="BA15" s="291">
        <v>18738827000</v>
      </c>
      <c r="BB15" s="287"/>
      <c r="BC15" s="287"/>
      <c r="BD15" s="289">
        <f t="shared" si="23"/>
        <v>0</v>
      </c>
      <c r="BE15" s="289">
        <f t="shared" si="24"/>
        <v>0</v>
      </c>
      <c r="BF15" s="289">
        <f t="shared" si="25"/>
        <v>0</v>
      </c>
      <c r="BG15" s="289">
        <f t="shared" si="26"/>
        <v>0</v>
      </c>
      <c r="BH15" s="213">
        <f t="shared" si="7"/>
        <v>0</v>
      </c>
      <c r="BI15" s="213">
        <f t="shared" si="8"/>
        <v>0</v>
      </c>
      <c r="BJ15" s="213">
        <f t="shared" si="9"/>
        <v>0</v>
      </c>
      <c r="BK15" s="213">
        <f t="shared" si="10"/>
        <v>0</v>
      </c>
      <c r="BL15" s="213">
        <f t="shared" si="27"/>
        <v>0</v>
      </c>
      <c r="BM15" s="213">
        <f t="shared" si="28"/>
        <v>0</v>
      </c>
      <c r="BN15" s="213">
        <f t="shared" si="11"/>
        <v>0</v>
      </c>
      <c r="BO15" s="213">
        <f t="shared" si="12"/>
        <v>0</v>
      </c>
      <c r="BP15" s="214"/>
      <c r="BQ15" s="285">
        <v>1</v>
      </c>
      <c r="BR15" s="216">
        <f t="shared" si="14"/>
        <v>0.58333333333333337</v>
      </c>
      <c r="BS15" s="227" t="str">
        <f t="shared" ref="BS15:BS78" si="29">+U15</f>
        <v>Transferencias Entidades de Administración Publica Central</v>
      </c>
      <c r="BT15" s="203">
        <f t="shared" si="13"/>
        <v>43723929666.666664</v>
      </c>
      <c r="BU15" s="204"/>
      <c r="BV15" s="204"/>
      <c r="BW15" s="204"/>
      <c r="BX15" s="204"/>
      <c r="BY15" s="204"/>
      <c r="BZ15" s="204"/>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c r="DN15" s="146"/>
      <c r="DO15" s="146"/>
      <c r="DP15" s="146"/>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6"/>
      <c r="EU15" s="146"/>
      <c r="EV15" s="146"/>
      <c r="EW15" s="146"/>
      <c r="EX15" s="146"/>
      <c r="EY15" s="146"/>
      <c r="EZ15" s="146"/>
      <c r="FA15" s="146"/>
      <c r="FB15" s="146"/>
      <c r="FC15" s="146"/>
      <c r="FD15" s="146"/>
      <c r="FE15" s="146"/>
      <c r="FF15" s="146"/>
      <c r="FG15" s="146"/>
      <c r="FH15" s="146"/>
      <c r="FI15" s="146"/>
      <c r="FJ15" s="146"/>
      <c r="FK15" s="146"/>
      <c r="FL15" s="146"/>
      <c r="FM15" s="146"/>
      <c r="FN15" s="146"/>
      <c r="FO15" s="146"/>
      <c r="FP15" s="146"/>
      <c r="FQ15" s="146"/>
      <c r="FR15" s="146"/>
      <c r="FS15" s="146"/>
      <c r="FT15" s="146"/>
      <c r="FU15" s="146"/>
      <c r="FV15" s="146"/>
      <c r="FW15" s="146"/>
      <c r="FX15" s="146"/>
      <c r="FY15" s="146"/>
      <c r="FZ15" s="146"/>
      <c r="GA15" s="146"/>
      <c r="GB15" s="146"/>
      <c r="GC15" s="146"/>
      <c r="GD15" s="146"/>
      <c r="GE15" s="146"/>
      <c r="GF15" s="146"/>
      <c r="GG15" s="146"/>
      <c r="GH15" s="146"/>
      <c r="GI15" s="146"/>
      <c r="GJ15" s="146"/>
      <c r="GK15" s="146"/>
      <c r="GL15" s="146"/>
      <c r="GM15" s="146"/>
      <c r="GN15" s="146"/>
      <c r="GO15" s="146"/>
      <c r="GP15" s="146"/>
      <c r="GQ15" s="146"/>
      <c r="GR15" s="146"/>
      <c r="GS15" s="146"/>
      <c r="GT15" s="146"/>
      <c r="GU15" s="146"/>
      <c r="GV15" s="146"/>
      <c r="GW15" s="146"/>
      <c r="GX15" s="146"/>
      <c r="GY15" s="146"/>
      <c r="GZ15" s="146"/>
      <c r="HA15" s="146"/>
      <c r="HB15" s="146"/>
      <c r="HC15" s="146"/>
      <c r="HD15" s="146"/>
      <c r="HE15" s="146"/>
      <c r="HF15" s="146"/>
      <c r="HG15" s="146"/>
      <c r="HH15" s="146"/>
      <c r="HI15" s="146"/>
      <c r="HJ15" s="146"/>
      <c r="HK15" s="146"/>
      <c r="HL15" s="146"/>
      <c r="HM15" s="146"/>
      <c r="HN15" s="146"/>
      <c r="HO15" s="146"/>
      <c r="HP15" s="146"/>
      <c r="HQ15" s="146"/>
      <c r="HR15" s="146"/>
      <c r="HS15" s="146"/>
      <c r="HT15" s="146"/>
      <c r="HU15" s="146"/>
      <c r="HV15" s="146"/>
      <c r="HW15" s="146"/>
      <c r="HX15" s="146"/>
      <c r="HY15" s="146"/>
      <c r="HZ15" s="146"/>
      <c r="IA15" s="146"/>
    </row>
    <row r="16" spans="1:235" s="159" customFormat="1" ht="55.2" x14ac:dyDescent="0.3">
      <c r="A16" s="205">
        <v>11300</v>
      </c>
      <c r="B16" s="202" t="s">
        <v>4</v>
      </c>
      <c r="C16" s="206" t="s">
        <v>160</v>
      </c>
      <c r="D16" s="202" t="s">
        <v>145</v>
      </c>
      <c r="E16" s="206" t="s">
        <v>161</v>
      </c>
      <c r="F16" s="202" t="s">
        <v>162</v>
      </c>
      <c r="G16" s="217" t="s">
        <v>123</v>
      </c>
      <c r="H16" s="224">
        <v>1</v>
      </c>
      <c r="I16" s="206" t="s">
        <v>296</v>
      </c>
      <c r="J16" s="202" t="s">
        <v>166</v>
      </c>
      <c r="K16" s="218">
        <v>89295030000</v>
      </c>
      <c r="L16" s="228">
        <v>2.0898994700771331E-3</v>
      </c>
      <c r="M16" s="202" t="s">
        <v>46</v>
      </c>
      <c r="N16" s="202" t="s">
        <v>68</v>
      </c>
      <c r="O16" s="202" t="s">
        <v>21</v>
      </c>
      <c r="P16" s="202" t="s">
        <v>36</v>
      </c>
      <c r="Q16" s="202" t="s">
        <v>213</v>
      </c>
      <c r="R16" s="202" t="s">
        <v>182</v>
      </c>
      <c r="S16" s="202" t="s">
        <v>99</v>
      </c>
      <c r="T16" s="219">
        <v>1</v>
      </c>
      <c r="U16" s="220" t="str">
        <f t="shared" si="15"/>
        <v>Empresas Publicas nacionales No Financieras - ADRES</v>
      </c>
      <c r="V16" s="221">
        <f t="shared" si="15"/>
        <v>89295030000</v>
      </c>
      <c r="W16" s="222" t="s">
        <v>116</v>
      </c>
      <c r="X16" s="289">
        <v>0.25</v>
      </c>
      <c r="Y16" s="290" t="s">
        <v>166</v>
      </c>
      <c r="Z16" s="291">
        <v>22323757500</v>
      </c>
      <c r="AA16" s="287"/>
      <c r="AB16" s="287"/>
      <c r="AC16" s="288">
        <f t="shared" si="16"/>
        <v>0</v>
      </c>
      <c r="AD16" s="288">
        <f t="shared" si="17"/>
        <v>0</v>
      </c>
      <c r="AE16" s="288">
        <f t="shared" si="0"/>
        <v>0</v>
      </c>
      <c r="AF16" s="288">
        <f t="shared" si="1"/>
        <v>0</v>
      </c>
      <c r="AG16" s="289">
        <v>0.25</v>
      </c>
      <c r="AH16" s="290" t="s">
        <v>166</v>
      </c>
      <c r="AI16" s="291">
        <v>22323757500</v>
      </c>
      <c r="AJ16" s="287"/>
      <c r="AK16" s="287"/>
      <c r="AL16" s="288">
        <f t="shared" si="18"/>
        <v>0</v>
      </c>
      <c r="AM16" s="288">
        <f t="shared" si="2"/>
        <v>0</v>
      </c>
      <c r="AN16" s="288">
        <f t="shared" si="3"/>
        <v>0</v>
      </c>
      <c r="AO16" s="288">
        <f t="shared" si="4"/>
        <v>0</v>
      </c>
      <c r="AP16" s="289">
        <v>0.25</v>
      </c>
      <c r="AQ16" s="290" t="s">
        <v>166</v>
      </c>
      <c r="AR16" s="291">
        <v>22323757500</v>
      </c>
      <c r="AS16" s="287"/>
      <c r="AT16" s="287"/>
      <c r="AU16" s="288">
        <f t="shared" si="19"/>
        <v>0</v>
      </c>
      <c r="AV16" s="288">
        <f t="shared" si="20"/>
        <v>0</v>
      </c>
      <c r="AW16" s="288">
        <f t="shared" si="21"/>
        <v>0</v>
      </c>
      <c r="AX16" s="288">
        <f t="shared" si="22"/>
        <v>0</v>
      </c>
      <c r="AY16" s="289">
        <v>0.25</v>
      </c>
      <c r="AZ16" s="290" t="s">
        <v>166</v>
      </c>
      <c r="BA16" s="291">
        <v>22323757500</v>
      </c>
      <c r="BB16" s="287"/>
      <c r="BC16" s="287"/>
      <c r="BD16" s="289">
        <f t="shared" si="23"/>
        <v>0</v>
      </c>
      <c r="BE16" s="289">
        <f t="shared" si="24"/>
        <v>0</v>
      </c>
      <c r="BF16" s="289">
        <f t="shared" si="25"/>
        <v>0</v>
      </c>
      <c r="BG16" s="289">
        <f t="shared" si="26"/>
        <v>0</v>
      </c>
      <c r="BH16" s="213">
        <f t="shared" si="7"/>
        <v>0</v>
      </c>
      <c r="BI16" s="213">
        <f t="shared" si="8"/>
        <v>0</v>
      </c>
      <c r="BJ16" s="213">
        <f t="shared" si="9"/>
        <v>0</v>
      </c>
      <c r="BK16" s="213">
        <f t="shared" si="10"/>
        <v>0</v>
      </c>
      <c r="BL16" s="213">
        <f t="shared" si="27"/>
        <v>0</v>
      </c>
      <c r="BM16" s="213">
        <f t="shared" si="28"/>
        <v>0</v>
      </c>
      <c r="BN16" s="213">
        <f t="shared" si="11"/>
        <v>0</v>
      </c>
      <c r="BO16" s="213">
        <f t="shared" si="12"/>
        <v>0</v>
      </c>
      <c r="BP16" s="214"/>
      <c r="BQ16" s="285">
        <v>1</v>
      </c>
      <c r="BR16" s="216">
        <f t="shared" si="14"/>
        <v>0.58333333333333337</v>
      </c>
      <c r="BS16" s="227" t="str">
        <f t="shared" si="29"/>
        <v>Empresas Publicas nacionales No Financieras - ADRES</v>
      </c>
      <c r="BT16" s="203">
        <f t="shared" si="13"/>
        <v>52088767500</v>
      </c>
      <c r="BU16" s="204"/>
      <c r="BV16" s="204"/>
      <c r="BW16" s="204"/>
      <c r="BX16" s="204"/>
      <c r="BY16" s="204"/>
      <c r="BZ16" s="204"/>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c r="FA16" s="146"/>
      <c r="FB16" s="146"/>
      <c r="FC16" s="146"/>
      <c r="FD16" s="146"/>
      <c r="FE16" s="146"/>
      <c r="FF16" s="146"/>
      <c r="FG16" s="146"/>
      <c r="FH16" s="146"/>
      <c r="FI16" s="146"/>
      <c r="FJ16" s="146"/>
      <c r="FK16" s="146"/>
      <c r="FL16" s="146"/>
      <c r="FM16" s="146"/>
      <c r="FN16" s="146"/>
      <c r="FO16" s="146"/>
      <c r="FP16" s="146"/>
      <c r="FQ16" s="146"/>
      <c r="FR16" s="146"/>
      <c r="FS16" s="146"/>
      <c r="FT16" s="146"/>
      <c r="FU16" s="146"/>
      <c r="FV16" s="146"/>
      <c r="FW16" s="146"/>
      <c r="FX16" s="146"/>
      <c r="FY16" s="146"/>
      <c r="FZ16" s="146"/>
      <c r="GA16" s="146"/>
      <c r="GB16" s="146"/>
      <c r="GC16" s="146"/>
      <c r="GD16" s="146"/>
      <c r="GE16" s="146"/>
      <c r="GF16" s="146"/>
      <c r="GG16" s="146"/>
      <c r="GH16" s="146"/>
      <c r="GI16" s="146"/>
      <c r="GJ16" s="146"/>
      <c r="GK16" s="146"/>
      <c r="GL16" s="146"/>
      <c r="GM16" s="146"/>
      <c r="GN16" s="146"/>
      <c r="GO16" s="146"/>
      <c r="GP16" s="146"/>
      <c r="GQ16" s="146"/>
      <c r="GR16" s="146"/>
      <c r="GS16" s="146"/>
      <c r="GT16" s="146"/>
      <c r="GU16" s="146"/>
      <c r="GV16" s="146"/>
      <c r="GW16" s="146"/>
      <c r="GX16" s="146"/>
      <c r="GY16" s="146"/>
      <c r="GZ16" s="146"/>
      <c r="HA16" s="146"/>
      <c r="HB16" s="146"/>
      <c r="HC16" s="146"/>
      <c r="HD16" s="146"/>
      <c r="HE16" s="146"/>
      <c r="HF16" s="146"/>
      <c r="HG16" s="146"/>
      <c r="HH16" s="146"/>
      <c r="HI16" s="146"/>
      <c r="HJ16" s="146"/>
      <c r="HK16" s="146"/>
      <c r="HL16" s="146"/>
      <c r="HM16" s="146"/>
      <c r="HN16" s="146"/>
      <c r="HO16" s="146"/>
      <c r="HP16" s="146"/>
      <c r="HQ16" s="146"/>
      <c r="HR16" s="146"/>
      <c r="HS16" s="146"/>
      <c r="HT16" s="146"/>
      <c r="HU16" s="146"/>
      <c r="HV16" s="146"/>
      <c r="HW16" s="146"/>
      <c r="HX16" s="146"/>
      <c r="HY16" s="146"/>
      <c r="HZ16" s="146"/>
      <c r="IA16" s="146"/>
    </row>
    <row r="17" spans="1:235" s="159" customFormat="1" ht="55.2" x14ac:dyDescent="0.3">
      <c r="A17" s="205">
        <v>11300</v>
      </c>
      <c r="B17" s="202" t="s">
        <v>4</v>
      </c>
      <c r="C17" s="206" t="s">
        <v>160</v>
      </c>
      <c r="D17" s="202" t="s">
        <v>145</v>
      </c>
      <c r="E17" s="206" t="s">
        <v>161</v>
      </c>
      <c r="F17" s="202" t="s">
        <v>162</v>
      </c>
      <c r="G17" s="217" t="s">
        <v>123</v>
      </c>
      <c r="H17" s="224">
        <v>1</v>
      </c>
      <c r="I17" s="206" t="s">
        <v>297</v>
      </c>
      <c r="J17" s="202" t="s">
        <v>167</v>
      </c>
      <c r="K17" s="218">
        <v>3000000000</v>
      </c>
      <c r="L17" s="228">
        <v>7.0213296420096381E-5</v>
      </c>
      <c r="M17" s="202" t="s">
        <v>46</v>
      </c>
      <c r="N17" s="202" t="s">
        <v>68</v>
      </c>
      <c r="O17" s="202" t="s">
        <v>21</v>
      </c>
      <c r="P17" s="202" t="s">
        <v>36</v>
      </c>
      <c r="Q17" s="202" t="s">
        <v>213</v>
      </c>
      <c r="R17" s="202" t="s">
        <v>182</v>
      </c>
      <c r="S17" s="202" t="s">
        <v>99</v>
      </c>
      <c r="T17" s="219">
        <v>1</v>
      </c>
      <c r="U17" s="220" t="str">
        <f t="shared" si="15"/>
        <v>Sentencias y Conciliaciones URA</v>
      </c>
      <c r="V17" s="221">
        <f t="shared" si="15"/>
        <v>3000000000</v>
      </c>
      <c r="W17" s="222" t="s">
        <v>116</v>
      </c>
      <c r="X17" s="289">
        <v>0.25</v>
      </c>
      <c r="Y17" s="290" t="s">
        <v>167</v>
      </c>
      <c r="Z17" s="291">
        <v>750000000</v>
      </c>
      <c r="AA17" s="287"/>
      <c r="AB17" s="287"/>
      <c r="AC17" s="288">
        <f t="shared" si="16"/>
        <v>0</v>
      </c>
      <c r="AD17" s="288">
        <f t="shared" si="17"/>
        <v>0</v>
      </c>
      <c r="AE17" s="288">
        <f t="shared" si="0"/>
        <v>0</v>
      </c>
      <c r="AF17" s="288">
        <f t="shared" si="1"/>
        <v>0</v>
      </c>
      <c r="AG17" s="289">
        <v>0.25</v>
      </c>
      <c r="AH17" s="290" t="s">
        <v>167</v>
      </c>
      <c r="AI17" s="291">
        <v>750000000</v>
      </c>
      <c r="AJ17" s="287"/>
      <c r="AK17" s="287"/>
      <c r="AL17" s="288">
        <f t="shared" si="18"/>
        <v>0</v>
      </c>
      <c r="AM17" s="288">
        <f t="shared" si="2"/>
        <v>0</v>
      </c>
      <c r="AN17" s="288">
        <f t="shared" si="3"/>
        <v>0</v>
      </c>
      <c r="AO17" s="288">
        <f t="shared" si="4"/>
        <v>0</v>
      </c>
      <c r="AP17" s="289">
        <v>0.25</v>
      </c>
      <c r="AQ17" s="290" t="s">
        <v>167</v>
      </c>
      <c r="AR17" s="291">
        <v>750000000</v>
      </c>
      <c r="AS17" s="287"/>
      <c r="AT17" s="287"/>
      <c r="AU17" s="288">
        <f t="shared" si="19"/>
        <v>0</v>
      </c>
      <c r="AV17" s="288">
        <f t="shared" si="20"/>
        <v>0</v>
      </c>
      <c r="AW17" s="288">
        <f t="shared" si="21"/>
        <v>0</v>
      </c>
      <c r="AX17" s="288">
        <f t="shared" si="22"/>
        <v>0</v>
      </c>
      <c r="AY17" s="289">
        <v>0.25</v>
      </c>
      <c r="AZ17" s="290" t="s">
        <v>167</v>
      </c>
      <c r="BA17" s="291">
        <v>750000000</v>
      </c>
      <c r="BB17" s="287"/>
      <c r="BC17" s="287"/>
      <c r="BD17" s="289">
        <f t="shared" si="23"/>
        <v>0</v>
      </c>
      <c r="BE17" s="289">
        <f t="shared" si="24"/>
        <v>0</v>
      </c>
      <c r="BF17" s="289">
        <f t="shared" si="25"/>
        <v>0</v>
      </c>
      <c r="BG17" s="289">
        <f t="shared" si="26"/>
        <v>0</v>
      </c>
      <c r="BH17" s="213">
        <f t="shared" si="7"/>
        <v>0</v>
      </c>
      <c r="BI17" s="213">
        <f t="shared" si="8"/>
        <v>0</v>
      </c>
      <c r="BJ17" s="213">
        <f t="shared" si="9"/>
        <v>0</v>
      </c>
      <c r="BK17" s="213">
        <f t="shared" si="10"/>
        <v>0</v>
      </c>
      <c r="BL17" s="213">
        <f t="shared" si="27"/>
        <v>0</v>
      </c>
      <c r="BM17" s="213">
        <f t="shared" si="28"/>
        <v>0</v>
      </c>
      <c r="BN17" s="213">
        <f t="shared" si="11"/>
        <v>0</v>
      </c>
      <c r="BO17" s="213">
        <f t="shared" si="12"/>
        <v>0</v>
      </c>
      <c r="BP17" s="214"/>
      <c r="BQ17" s="285">
        <v>1</v>
      </c>
      <c r="BR17" s="216">
        <f t="shared" si="14"/>
        <v>0.58333333333333337</v>
      </c>
      <c r="BS17" s="227" t="str">
        <f t="shared" si="29"/>
        <v>Sentencias y Conciliaciones URA</v>
      </c>
      <c r="BT17" s="203">
        <f t="shared" si="13"/>
        <v>1750000000</v>
      </c>
      <c r="BU17" s="204"/>
      <c r="BV17" s="204"/>
      <c r="BW17" s="204"/>
      <c r="BX17" s="204"/>
      <c r="BY17" s="204"/>
      <c r="BZ17" s="204"/>
      <c r="CA17" s="146"/>
      <c r="CB17" s="146"/>
      <c r="CC17" s="146"/>
      <c r="CD17" s="14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c r="FA17" s="146"/>
      <c r="FB17" s="146"/>
      <c r="FC17" s="146"/>
      <c r="FD17" s="146"/>
      <c r="FE17" s="146"/>
      <c r="FF17" s="146"/>
      <c r="FG17" s="146"/>
      <c r="FH17" s="146"/>
      <c r="FI17" s="146"/>
      <c r="FJ17" s="146"/>
      <c r="FK17" s="146"/>
      <c r="FL17" s="146"/>
      <c r="FM17" s="146"/>
      <c r="FN17" s="146"/>
      <c r="FO17" s="146"/>
      <c r="FP17" s="146"/>
      <c r="FQ17" s="146"/>
      <c r="FR17" s="146"/>
      <c r="FS17" s="146"/>
      <c r="FT17" s="146"/>
      <c r="FU17" s="146"/>
      <c r="FV17" s="146"/>
      <c r="FW17" s="146"/>
      <c r="FX17" s="146"/>
      <c r="FY17" s="146"/>
      <c r="FZ17" s="146"/>
      <c r="GA17" s="146"/>
      <c r="GB17" s="146"/>
      <c r="GC17" s="146"/>
      <c r="GD17" s="146"/>
      <c r="GE17" s="146"/>
      <c r="GF17" s="146"/>
      <c r="GG17" s="146"/>
      <c r="GH17" s="146"/>
      <c r="GI17" s="146"/>
      <c r="GJ17" s="146"/>
      <c r="GK17" s="146"/>
      <c r="GL17" s="146"/>
      <c r="GM17" s="146"/>
      <c r="GN17" s="146"/>
      <c r="GO17" s="146"/>
      <c r="GP17" s="146"/>
      <c r="GQ17" s="146"/>
      <c r="GR17" s="146"/>
      <c r="GS17" s="146"/>
      <c r="GT17" s="146"/>
      <c r="GU17" s="146"/>
      <c r="GV17" s="146"/>
      <c r="GW17" s="146"/>
      <c r="GX17" s="146"/>
      <c r="GY17" s="146"/>
      <c r="GZ17" s="146"/>
      <c r="HA17" s="146"/>
      <c r="HB17" s="146"/>
      <c r="HC17" s="146"/>
      <c r="HD17" s="146"/>
      <c r="HE17" s="146"/>
      <c r="HF17" s="146"/>
      <c r="HG17" s="146"/>
      <c r="HH17" s="146"/>
      <c r="HI17" s="146"/>
      <c r="HJ17" s="146"/>
      <c r="HK17" s="146"/>
      <c r="HL17" s="146"/>
      <c r="HM17" s="146"/>
      <c r="HN17" s="146"/>
      <c r="HO17" s="146"/>
      <c r="HP17" s="146"/>
      <c r="HQ17" s="146"/>
      <c r="HR17" s="146"/>
      <c r="HS17" s="146"/>
      <c r="HT17" s="146"/>
      <c r="HU17" s="146"/>
      <c r="HV17" s="146"/>
      <c r="HW17" s="146"/>
      <c r="HX17" s="146"/>
      <c r="HY17" s="146"/>
      <c r="HZ17" s="146"/>
      <c r="IA17" s="146"/>
    </row>
    <row r="18" spans="1:235" s="159" customFormat="1" ht="55.2" x14ac:dyDescent="0.3">
      <c r="A18" s="205">
        <v>11300</v>
      </c>
      <c r="B18" s="202" t="s">
        <v>4</v>
      </c>
      <c r="C18" s="206" t="s">
        <v>160</v>
      </c>
      <c r="D18" s="202" t="s">
        <v>145</v>
      </c>
      <c r="E18" s="206" t="s">
        <v>161</v>
      </c>
      <c r="F18" s="202" t="s">
        <v>162</v>
      </c>
      <c r="G18" s="217" t="s">
        <v>123</v>
      </c>
      <c r="H18" s="224">
        <v>1</v>
      </c>
      <c r="I18" s="206" t="s">
        <v>298</v>
      </c>
      <c r="J18" s="202" t="s">
        <v>163</v>
      </c>
      <c r="K18" s="218">
        <v>12016226455000</v>
      </c>
      <c r="L18" s="228">
        <v>0.28123295664530629</v>
      </c>
      <c r="M18" s="202" t="s">
        <v>46</v>
      </c>
      <c r="N18" s="202" t="s">
        <v>68</v>
      </c>
      <c r="O18" s="202" t="s">
        <v>21</v>
      </c>
      <c r="P18" s="202" t="s">
        <v>36</v>
      </c>
      <c r="Q18" s="202" t="s">
        <v>213</v>
      </c>
      <c r="R18" s="202" t="s">
        <v>182</v>
      </c>
      <c r="S18" s="202" t="s">
        <v>99</v>
      </c>
      <c r="T18" s="219">
        <v>1</v>
      </c>
      <c r="U18" s="220" t="str">
        <f t="shared" si="15"/>
        <v>Financiación UPC Régimen Contributivo SSF</v>
      </c>
      <c r="V18" s="221">
        <f t="shared" si="15"/>
        <v>12016226455000</v>
      </c>
      <c r="W18" s="222" t="s">
        <v>116</v>
      </c>
      <c r="X18" s="289">
        <v>0.25</v>
      </c>
      <c r="Y18" s="290" t="s">
        <v>163</v>
      </c>
      <c r="Z18" s="291">
        <v>3004056613750</v>
      </c>
      <c r="AA18" s="287"/>
      <c r="AB18" s="287"/>
      <c r="AC18" s="288">
        <f t="shared" si="16"/>
        <v>0</v>
      </c>
      <c r="AD18" s="288">
        <f t="shared" si="17"/>
        <v>0</v>
      </c>
      <c r="AE18" s="288">
        <f t="shared" si="0"/>
        <v>0</v>
      </c>
      <c r="AF18" s="288">
        <f t="shared" si="1"/>
        <v>0</v>
      </c>
      <c r="AG18" s="289">
        <v>0.25</v>
      </c>
      <c r="AH18" s="290" t="s">
        <v>163</v>
      </c>
      <c r="AI18" s="291">
        <v>3004056613750</v>
      </c>
      <c r="AJ18" s="287"/>
      <c r="AK18" s="287"/>
      <c r="AL18" s="288">
        <f t="shared" si="18"/>
        <v>0</v>
      </c>
      <c r="AM18" s="288">
        <f t="shared" si="2"/>
        <v>0</v>
      </c>
      <c r="AN18" s="288">
        <f t="shared" si="3"/>
        <v>0</v>
      </c>
      <c r="AO18" s="288">
        <f t="shared" si="4"/>
        <v>0</v>
      </c>
      <c r="AP18" s="289">
        <v>0.25</v>
      </c>
      <c r="AQ18" s="290" t="s">
        <v>163</v>
      </c>
      <c r="AR18" s="291">
        <v>3004056613750</v>
      </c>
      <c r="AS18" s="287"/>
      <c r="AT18" s="287"/>
      <c r="AU18" s="288">
        <f t="shared" si="19"/>
        <v>0</v>
      </c>
      <c r="AV18" s="288">
        <f t="shared" si="20"/>
        <v>0</v>
      </c>
      <c r="AW18" s="288">
        <f t="shared" si="21"/>
        <v>0</v>
      </c>
      <c r="AX18" s="288">
        <f t="shared" si="22"/>
        <v>0</v>
      </c>
      <c r="AY18" s="289">
        <v>0.25</v>
      </c>
      <c r="AZ18" s="290" t="s">
        <v>163</v>
      </c>
      <c r="BA18" s="291">
        <v>3004056613750</v>
      </c>
      <c r="BB18" s="287"/>
      <c r="BC18" s="287"/>
      <c r="BD18" s="289">
        <f t="shared" si="23"/>
        <v>0</v>
      </c>
      <c r="BE18" s="289">
        <f t="shared" si="24"/>
        <v>0</v>
      </c>
      <c r="BF18" s="289">
        <f t="shared" si="25"/>
        <v>0</v>
      </c>
      <c r="BG18" s="289">
        <f t="shared" si="26"/>
        <v>0</v>
      </c>
      <c r="BH18" s="213">
        <f t="shared" si="7"/>
        <v>0</v>
      </c>
      <c r="BI18" s="213">
        <f t="shared" si="8"/>
        <v>0</v>
      </c>
      <c r="BJ18" s="213">
        <f t="shared" si="9"/>
        <v>0</v>
      </c>
      <c r="BK18" s="213">
        <f t="shared" si="10"/>
        <v>0</v>
      </c>
      <c r="BL18" s="213">
        <f t="shared" si="27"/>
        <v>0</v>
      </c>
      <c r="BM18" s="213">
        <f t="shared" si="28"/>
        <v>0</v>
      </c>
      <c r="BN18" s="213">
        <f t="shared" si="11"/>
        <v>0</v>
      </c>
      <c r="BO18" s="213">
        <f t="shared" si="12"/>
        <v>0</v>
      </c>
      <c r="BP18" s="214"/>
      <c r="BQ18" s="285">
        <v>1</v>
      </c>
      <c r="BR18" s="216">
        <f t="shared" si="14"/>
        <v>0.58333333333333337</v>
      </c>
      <c r="BS18" s="227" t="str">
        <f t="shared" si="29"/>
        <v>Financiación UPC Régimen Contributivo SSF</v>
      </c>
      <c r="BT18" s="203">
        <f t="shared" si="13"/>
        <v>7009465432083.333</v>
      </c>
      <c r="BU18" s="204"/>
      <c r="BV18" s="204"/>
      <c r="BW18" s="204"/>
      <c r="BX18" s="204"/>
      <c r="BY18" s="204"/>
      <c r="BZ18" s="204"/>
      <c r="CA18" s="146"/>
      <c r="CB18" s="146"/>
      <c r="CC18" s="146"/>
      <c r="CD18" s="146"/>
      <c r="CE18" s="146"/>
      <c r="CF18" s="146"/>
      <c r="CG18" s="146"/>
      <c r="CH18" s="146"/>
      <c r="CI18" s="146"/>
      <c r="CJ18" s="146"/>
      <c r="CK18" s="146"/>
      <c r="CL18" s="146"/>
      <c r="CM18" s="146"/>
      <c r="CN18" s="146"/>
      <c r="CO18" s="146"/>
      <c r="CP18" s="146"/>
      <c r="CQ18" s="146"/>
      <c r="CR18" s="146"/>
      <c r="CS18" s="146"/>
      <c r="CT18" s="146"/>
      <c r="CU18" s="146"/>
      <c r="CV18" s="146"/>
      <c r="CW18" s="146"/>
      <c r="CX18" s="146"/>
      <c r="CY18" s="146"/>
      <c r="CZ18" s="146"/>
      <c r="DA18" s="146"/>
      <c r="DB18" s="146"/>
      <c r="DC18" s="146"/>
      <c r="DD18" s="146"/>
      <c r="DE18" s="146"/>
      <c r="DF18" s="146"/>
      <c r="DG18" s="146"/>
      <c r="DH18" s="146"/>
      <c r="DI18" s="146"/>
      <c r="DJ18" s="146"/>
      <c r="DK18" s="146"/>
      <c r="DL18" s="146"/>
      <c r="DM18" s="146"/>
      <c r="DN18" s="146"/>
      <c r="DO18" s="146"/>
      <c r="DP18" s="146"/>
      <c r="DQ18" s="146"/>
      <c r="DR18" s="146"/>
      <c r="DS18" s="146"/>
      <c r="DT18" s="146"/>
      <c r="DU18" s="146"/>
      <c r="DV18" s="146"/>
      <c r="DW18" s="146"/>
      <c r="DX18" s="146"/>
      <c r="DY18" s="146"/>
      <c r="DZ18" s="146"/>
      <c r="EA18" s="146"/>
      <c r="EB18" s="146"/>
      <c r="EC18" s="146"/>
      <c r="ED18" s="146"/>
      <c r="EE18" s="146"/>
      <c r="EF18" s="146"/>
      <c r="EG18" s="146"/>
      <c r="EH18" s="146"/>
      <c r="EI18" s="146"/>
      <c r="EJ18" s="146"/>
      <c r="EK18" s="146"/>
      <c r="EL18" s="146"/>
      <c r="EM18" s="146"/>
      <c r="EN18" s="146"/>
      <c r="EO18" s="146"/>
      <c r="EP18" s="146"/>
      <c r="EQ18" s="146"/>
      <c r="ER18" s="146"/>
      <c r="ES18" s="146"/>
      <c r="ET18" s="146"/>
      <c r="EU18" s="146"/>
      <c r="EV18" s="146"/>
      <c r="EW18" s="146"/>
      <c r="EX18" s="146"/>
      <c r="EY18" s="146"/>
      <c r="EZ18" s="146"/>
      <c r="FA18" s="146"/>
      <c r="FB18" s="146"/>
      <c r="FC18" s="146"/>
      <c r="FD18" s="146"/>
      <c r="FE18" s="146"/>
      <c r="FF18" s="146"/>
      <c r="FG18" s="146"/>
      <c r="FH18" s="146"/>
      <c r="FI18" s="146"/>
      <c r="FJ18" s="146"/>
      <c r="FK18" s="146"/>
      <c r="FL18" s="146"/>
      <c r="FM18" s="146"/>
      <c r="FN18" s="146"/>
      <c r="FO18" s="146"/>
      <c r="FP18" s="146"/>
      <c r="FQ18" s="146"/>
      <c r="FR18" s="146"/>
      <c r="FS18" s="146"/>
      <c r="FT18" s="146"/>
      <c r="FU18" s="146"/>
      <c r="FV18" s="146"/>
      <c r="FW18" s="146"/>
      <c r="FX18" s="146"/>
      <c r="FY18" s="146"/>
      <c r="FZ18" s="146"/>
      <c r="GA18" s="146"/>
      <c r="GB18" s="146"/>
      <c r="GC18" s="146"/>
      <c r="GD18" s="146"/>
      <c r="GE18" s="146"/>
      <c r="GF18" s="146"/>
      <c r="GG18" s="146"/>
      <c r="GH18" s="146"/>
      <c r="GI18" s="146"/>
      <c r="GJ18" s="146"/>
      <c r="GK18" s="146"/>
      <c r="GL18" s="146"/>
      <c r="GM18" s="146"/>
      <c r="GN18" s="146"/>
      <c r="GO18" s="146"/>
      <c r="GP18" s="146"/>
      <c r="GQ18" s="146"/>
      <c r="GR18" s="146"/>
      <c r="GS18" s="146"/>
      <c r="GT18" s="146"/>
      <c r="GU18" s="146"/>
      <c r="GV18" s="146"/>
      <c r="GW18" s="146"/>
      <c r="GX18" s="146"/>
      <c r="GY18" s="146"/>
      <c r="GZ18" s="146"/>
      <c r="HA18" s="146"/>
      <c r="HB18" s="146"/>
      <c r="HC18" s="146"/>
      <c r="HD18" s="146"/>
      <c r="HE18" s="146"/>
      <c r="HF18" s="146"/>
      <c r="HG18" s="146"/>
      <c r="HH18" s="146"/>
      <c r="HI18" s="146"/>
      <c r="HJ18" s="146"/>
      <c r="HK18" s="146"/>
      <c r="HL18" s="146"/>
      <c r="HM18" s="146"/>
      <c r="HN18" s="146"/>
      <c r="HO18" s="146"/>
      <c r="HP18" s="146"/>
      <c r="HQ18" s="146"/>
      <c r="HR18" s="146"/>
      <c r="HS18" s="146"/>
      <c r="HT18" s="146"/>
      <c r="HU18" s="146"/>
      <c r="HV18" s="146"/>
      <c r="HW18" s="146"/>
      <c r="HX18" s="146"/>
      <c r="HY18" s="146"/>
      <c r="HZ18" s="146"/>
      <c r="IA18" s="146"/>
    </row>
    <row r="19" spans="1:235" s="159" customFormat="1" ht="55.2" x14ac:dyDescent="0.3">
      <c r="A19" s="205">
        <v>11300</v>
      </c>
      <c r="B19" s="202" t="s">
        <v>4</v>
      </c>
      <c r="C19" s="206" t="s">
        <v>160</v>
      </c>
      <c r="D19" s="202" t="s">
        <v>145</v>
      </c>
      <c r="E19" s="206" t="s">
        <v>161</v>
      </c>
      <c r="F19" s="202" t="s">
        <v>162</v>
      </c>
      <c r="G19" s="217" t="s">
        <v>123</v>
      </c>
      <c r="H19" s="224">
        <v>1</v>
      </c>
      <c r="I19" s="206" t="s">
        <v>299</v>
      </c>
      <c r="J19" s="202" t="s">
        <v>164</v>
      </c>
      <c r="K19" s="218">
        <v>9042819545000</v>
      </c>
      <c r="L19" s="228">
        <v>0.2116420563955087</v>
      </c>
      <c r="M19" s="202" t="s">
        <v>46</v>
      </c>
      <c r="N19" s="202" t="s">
        <v>68</v>
      </c>
      <c r="O19" s="202" t="s">
        <v>21</v>
      </c>
      <c r="P19" s="202" t="s">
        <v>36</v>
      </c>
      <c r="Q19" s="202" t="s">
        <v>213</v>
      </c>
      <c r="R19" s="202" t="s">
        <v>182</v>
      </c>
      <c r="S19" s="202" t="s">
        <v>99</v>
      </c>
      <c r="T19" s="219">
        <v>1</v>
      </c>
      <c r="U19" s="220" t="str">
        <f t="shared" si="15"/>
        <v>Financiación UPC Régimen Contributivo CSF</v>
      </c>
      <c r="V19" s="221">
        <f t="shared" si="15"/>
        <v>9042819545000</v>
      </c>
      <c r="W19" s="222" t="s">
        <v>116</v>
      </c>
      <c r="X19" s="289">
        <v>0.25</v>
      </c>
      <c r="Y19" s="290" t="s">
        <v>164</v>
      </c>
      <c r="Z19" s="291">
        <v>2260704886250</v>
      </c>
      <c r="AA19" s="287"/>
      <c r="AB19" s="287"/>
      <c r="AC19" s="288">
        <f t="shared" si="16"/>
        <v>0</v>
      </c>
      <c r="AD19" s="288">
        <f t="shared" si="17"/>
        <v>0</v>
      </c>
      <c r="AE19" s="288">
        <f t="shared" si="0"/>
        <v>0</v>
      </c>
      <c r="AF19" s="288">
        <f t="shared" si="1"/>
        <v>0</v>
      </c>
      <c r="AG19" s="289">
        <v>0.25</v>
      </c>
      <c r="AH19" s="290" t="s">
        <v>164</v>
      </c>
      <c r="AI19" s="291">
        <v>2260704886250</v>
      </c>
      <c r="AJ19" s="287"/>
      <c r="AK19" s="287"/>
      <c r="AL19" s="288">
        <f t="shared" si="18"/>
        <v>0</v>
      </c>
      <c r="AM19" s="288">
        <f t="shared" si="2"/>
        <v>0</v>
      </c>
      <c r="AN19" s="288">
        <f t="shared" si="3"/>
        <v>0</v>
      </c>
      <c r="AO19" s="288">
        <f t="shared" si="4"/>
        <v>0</v>
      </c>
      <c r="AP19" s="289">
        <v>0.25</v>
      </c>
      <c r="AQ19" s="290" t="s">
        <v>164</v>
      </c>
      <c r="AR19" s="291">
        <v>2260704886250</v>
      </c>
      <c r="AS19" s="287"/>
      <c r="AT19" s="287"/>
      <c r="AU19" s="288">
        <f t="shared" si="19"/>
        <v>0</v>
      </c>
      <c r="AV19" s="288">
        <f t="shared" si="20"/>
        <v>0</v>
      </c>
      <c r="AW19" s="288">
        <f t="shared" si="21"/>
        <v>0</v>
      </c>
      <c r="AX19" s="288">
        <f t="shared" si="22"/>
        <v>0</v>
      </c>
      <c r="AY19" s="289">
        <v>0.25</v>
      </c>
      <c r="AZ19" s="290" t="s">
        <v>164</v>
      </c>
      <c r="BA19" s="291">
        <v>2260704886250</v>
      </c>
      <c r="BB19" s="287"/>
      <c r="BC19" s="287"/>
      <c r="BD19" s="289">
        <f t="shared" si="23"/>
        <v>0</v>
      </c>
      <c r="BE19" s="289">
        <f t="shared" si="24"/>
        <v>0</v>
      </c>
      <c r="BF19" s="289">
        <f t="shared" si="25"/>
        <v>0</v>
      </c>
      <c r="BG19" s="289">
        <f t="shared" si="26"/>
        <v>0</v>
      </c>
      <c r="BH19" s="213">
        <f t="shared" si="7"/>
        <v>0</v>
      </c>
      <c r="BI19" s="213">
        <f t="shared" si="8"/>
        <v>0</v>
      </c>
      <c r="BJ19" s="213">
        <f t="shared" si="9"/>
        <v>0</v>
      </c>
      <c r="BK19" s="213">
        <f t="shared" si="10"/>
        <v>0</v>
      </c>
      <c r="BL19" s="213">
        <f t="shared" si="27"/>
        <v>0</v>
      </c>
      <c r="BM19" s="213">
        <f t="shared" si="28"/>
        <v>0</v>
      </c>
      <c r="BN19" s="213">
        <f t="shared" si="11"/>
        <v>0</v>
      </c>
      <c r="BO19" s="213">
        <f t="shared" si="12"/>
        <v>0</v>
      </c>
      <c r="BP19" s="214"/>
      <c r="BQ19" s="285">
        <v>1</v>
      </c>
      <c r="BR19" s="216">
        <f t="shared" si="14"/>
        <v>0.58333333333333337</v>
      </c>
      <c r="BS19" s="227" t="str">
        <f t="shared" si="29"/>
        <v>Financiación UPC Régimen Contributivo CSF</v>
      </c>
      <c r="BT19" s="203">
        <f t="shared" si="13"/>
        <v>5274978067916.667</v>
      </c>
      <c r="BU19" s="204"/>
      <c r="BV19" s="204"/>
      <c r="BW19" s="204"/>
      <c r="BX19" s="204"/>
      <c r="BY19" s="204"/>
      <c r="BZ19" s="204"/>
      <c r="CA19" s="146"/>
      <c r="CB19" s="146"/>
      <c r="CC19" s="146"/>
      <c r="CD19" s="146"/>
      <c r="CE19" s="146"/>
      <c r="CF19" s="146"/>
      <c r="CG19" s="146"/>
      <c r="CH19" s="146"/>
      <c r="CI19" s="146"/>
      <c r="CJ19" s="146"/>
      <c r="CK19" s="146"/>
      <c r="CL19" s="146"/>
      <c r="CM19" s="146"/>
      <c r="CN19" s="146"/>
      <c r="CO19" s="146"/>
      <c r="CP19" s="146"/>
      <c r="CQ19" s="146"/>
      <c r="CR19" s="146"/>
      <c r="CS19" s="146"/>
      <c r="CT19" s="146"/>
      <c r="CU19" s="146"/>
      <c r="CV19" s="146"/>
      <c r="CW19" s="146"/>
      <c r="CX19" s="146"/>
      <c r="CY19" s="146"/>
      <c r="CZ19" s="146"/>
      <c r="DA19" s="146"/>
      <c r="DB19" s="146"/>
      <c r="DC19" s="146"/>
      <c r="DD19" s="146"/>
      <c r="DE19" s="146"/>
      <c r="DF19" s="146"/>
      <c r="DG19" s="146"/>
      <c r="DH19" s="146"/>
      <c r="DI19" s="146"/>
      <c r="DJ19" s="146"/>
      <c r="DK19" s="146"/>
      <c r="DL19" s="146"/>
      <c r="DM19" s="146"/>
      <c r="DN19" s="146"/>
      <c r="DO19" s="146"/>
      <c r="DP19" s="146"/>
      <c r="DQ19" s="146"/>
      <c r="DR19" s="146"/>
      <c r="DS19" s="146"/>
      <c r="DT19" s="146"/>
      <c r="DU19" s="146"/>
      <c r="DV19" s="146"/>
      <c r="DW19" s="146"/>
      <c r="DX19" s="146"/>
      <c r="DY19" s="146"/>
      <c r="DZ19" s="146"/>
      <c r="EA19" s="146"/>
      <c r="EB19" s="146"/>
      <c r="EC19" s="146"/>
      <c r="ED19" s="146"/>
      <c r="EE19" s="146"/>
      <c r="EF19" s="146"/>
      <c r="EG19" s="146"/>
      <c r="EH19" s="146"/>
      <c r="EI19" s="146"/>
      <c r="EJ19" s="146"/>
      <c r="EK19" s="146"/>
      <c r="EL19" s="146"/>
      <c r="EM19" s="146"/>
      <c r="EN19" s="146"/>
      <c r="EO19" s="146"/>
      <c r="EP19" s="146"/>
      <c r="EQ19" s="146"/>
      <c r="ER19" s="146"/>
      <c r="ES19" s="146"/>
      <c r="ET19" s="146"/>
      <c r="EU19" s="146"/>
      <c r="EV19" s="146"/>
      <c r="EW19" s="146"/>
      <c r="EX19" s="146"/>
      <c r="EY19" s="146"/>
      <c r="EZ19" s="146"/>
      <c r="FA19" s="146"/>
      <c r="FB19" s="146"/>
      <c r="FC19" s="146"/>
      <c r="FD19" s="146"/>
      <c r="FE19" s="146"/>
      <c r="FF19" s="146"/>
      <c r="FG19" s="146"/>
      <c r="FH19" s="146"/>
      <c r="FI19" s="146"/>
      <c r="FJ19" s="146"/>
      <c r="FK19" s="146"/>
      <c r="FL19" s="146"/>
      <c r="FM19" s="146"/>
      <c r="FN19" s="146"/>
      <c r="FO19" s="146"/>
      <c r="FP19" s="146"/>
      <c r="FQ19" s="146"/>
      <c r="FR19" s="146"/>
      <c r="FS19" s="146"/>
      <c r="FT19" s="146"/>
      <c r="FU19" s="146"/>
      <c r="FV19" s="146"/>
      <c r="FW19" s="146"/>
      <c r="FX19" s="146"/>
      <c r="FY19" s="146"/>
      <c r="FZ19" s="146"/>
      <c r="GA19" s="146"/>
      <c r="GB19" s="146"/>
      <c r="GC19" s="146"/>
      <c r="GD19" s="146"/>
      <c r="GE19" s="146"/>
      <c r="GF19" s="146"/>
      <c r="GG19" s="146"/>
      <c r="GH19" s="146"/>
      <c r="GI19" s="146"/>
      <c r="GJ19" s="146"/>
      <c r="GK19" s="146"/>
      <c r="GL19" s="146"/>
      <c r="GM19" s="146"/>
      <c r="GN19" s="146"/>
      <c r="GO19" s="146"/>
      <c r="GP19" s="146"/>
      <c r="GQ19" s="146"/>
      <c r="GR19" s="146"/>
      <c r="GS19" s="146"/>
      <c r="GT19" s="146"/>
      <c r="GU19" s="146"/>
      <c r="GV19" s="146"/>
      <c r="GW19" s="146"/>
      <c r="GX19" s="146"/>
      <c r="GY19" s="146"/>
      <c r="GZ19" s="146"/>
      <c r="HA19" s="146"/>
      <c r="HB19" s="146"/>
      <c r="HC19" s="146"/>
      <c r="HD19" s="146"/>
      <c r="HE19" s="146"/>
      <c r="HF19" s="146"/>
      <c r="HG19" s="146"/>
      <c r="HH19" s="146"/>
      <c r="HI19" s="146"/>
      <c r="HJ19" s="146"/>
      <c r="HK19" s="146"/>
      <c r="HL19" s="146"/>
      <c r="HM19" s="146"/>
      <c r="HN19" s="146"/>
      <c r="HO19" s="146"/>
      <c r="HP19" s="146"/>
      <c r="HQ19" s="146"/>
      <c r="HR19" s="146"/>
      <c r="HS19" s="146"/>
      <c r="HT19" s="146"/>
      <c r="HU19" s="146"/>
      <c r="HV19" s="146"/>
      <c r="HW19" s="146"/>
      <c r="HX19" s="146"/>
      <c r="HY19" s="146"/>
      <c r="HZ19" s="146"/>
      <c r="IA19" s="146"/>
    </row>
    <row r="20" spans="1:235" s="159" customFormat="1" ht="55.2" x14ac:dyDescent="0.3">
      <c r="A20" s="205">
        <v>11300</v>
      </c>
      <c r="B20" s="202" t="s">
        <v>4</v>
      </c>
      <c r="C20" s="206" t="s">
        <v>160</v>
      </c>
      <c r="D20" s="202" t="s">
        <v>145</v>
      </c>
      <c r="E20" s="206" t="s">
        <v>161</v>
      </c>
      <c r="F20" s="202" t="s">
        <v>162</v>
      </c>
      <c r="G20" s="217" t="s">
        <v>123</v>
      </c>
      <c r="H20" s="224">
        <v>1</v>
      </c>
      <c r="I20" s="206" t="s">
        <v>300</v>
      </c>
      <c r="J20" s="202" t="s">
        <v>173</v>
      </c>
      <c r="K20" s="218">
        <v>80000000000</v>
      </c>
      <c r="L20" s="228">
        <v>1.8723545712025702E-3</v>
      </c>
      <c r="M20" s="202" t="s">
        <v>46</v>
      </c>
      <c r="N20" s="202" t="s">
        <v>68</v>
      </c>
      <c r="O20" s="202" t="s">
        <v>21</v>
      </c>
      <c r="P20" s="202" t="s">
        <v>36</v>
      </c>
      <c r="Q20" s="202" t="s">
        <v>213</v>
      </c>
      <c r="R20" s="202" t="s">
        <v>182</v>
      </c>
      <c r="S20" s="202" t="s">
        <v>99</v>
      </c>
      <c r="T20" s="219">
        <v>1</v>
      </c>
      <c r="U20" s="220" t="str">
        <f t="shared" si="15"/>
        <v>Devolución de Aportes y Cotizaciones no conciliadas de vigencias anteriores</v>
      </c>
      <c r="V20" s="221">
        <f t="shared" si="15"/>
        <v>80000000000</v>
      </c>
      <c r="W20" s="222" t="s">
        <v>116</v>
      </c>
      <c r="X20" s="289">
        <v>0.25</v>
      </c>
      <c r="Y20" s="290" t="s">
        <v>173</v>
      </c>
      <c r="Z20" s="291">
        <v>20000000000</v>
      </c>
      <c r="AA20" s="287"/>
      <c r="AB20" s="287"/>
      <c r="AC20" s="288">
        <f t="shared" si="16"/>
        <v>0</v>
      </c>
      <c r="AD20" s="288">
        <f t="shared" si="17"/>
        <v>0</v>
      </c>
      <c r="AE20" s="288">
        <f t="shared" si="0"/>
        <v>0</v>
      </c>
      <c r="AF20" s="288">
        <f t="shared" si="1"/>
        <v>0</v>
      </c>
      <c r="AG20" s="289">
        <v>0.25</v>
      </c>
      <c r="AH20" s="290" t="s">
        <v>173</v>
      </c>
      <c r="AI20" s="291">
        <v>20000000000</v>
      </c>
      <c r="AJ20" s="287"/>
      <c r="AK20" s="287"/>
      <c r="AL20" s="288">
        <f t="shared" si="18"/>
        <v>0</v>
      </c>
      <c r="AM20" s="288">
        <f t="shared" si="2"/>
        <v>0</v>
      </c>
      <c r="AN20" s="288">
        <f t="shared" si="3"/>
        <v>0</v>
      </c>
      <c r="AO20" s="288">
        <f t="shared" si="4"/>
        <v>0</v>
      </c>
      <c r="AP20" s="289">
        <v>0.25</v>
      </c>
      <c r="AQ20" s="290" t="s">
        <v>173</v>
      </c>
      <c r="AR20" s="291">
        <v>20000000000</v>
      </c>
      <c r="AS20" s="287"/>
      <c r="AT20" s="287"/>
      <c r="AU20" s="288">
        <f t="shared" si="19"/>
        <v>0</v>
      </c>
      <c r="AV20" s="288">
        <f t="shared" si="20"/>
        <v>0</v>
      </c>
      <c r="AW20" s="288">
        <f t="shared" si="21"/>
        <v>0</v>
      </c>
      <c r="AX20" s="288">
        <f t="shared" si="22"/>
        <v>0</v>
      </c>
      <c r="AY20" s="289">
        <v>0.25</v>
      </c>
      <c r="AZ20" s="290" t="s">
        <v>173</v>
      </c>
      <c r="BA20" s="291">
        <v>20000000000</v>
      </c>
      <c r="BB20" s="287"/>
      <c r="BC20" s="287"/>
      <c r="BD20" s="289">
        <f t="shared" si="23"/>
        <v>0</v>
      </c>
      <c r="BE20" s="289">
        <f t="shared" si="24"/>
        <v>0</v>
      </c>
      <c r="BF20" s="289">
        <f t="shared" si="25"/>
        <v>0</v>
      </c>
      <c r="BG20" s="289">
        <f t="shared" si="26"/>
        <v>0</v>
      </c>
      <c r="BH20" s="213">
        <f t="shared" si="7"/>
        <v>0</v>
      </c>
      <c r="BI20" s="213">
        <f t="shared" si="8"/>
        <v>0</v>
      </c>
      <c r="BJ20" s="213">
        <f t="shared" si="9"/>
        <v>0</v>
      </c>
      <c r="BK20" s="213">
        <f t="shared" si="10"/>
        <v>0</v>
      </c>
      <c r="BL20" s="213">
        <f t="shared" si="27"/>
        <v>0</v>
      </c>
      <c r="BM20" s="213">
        <f t="shared" si="28"/>
        <v>0</v>
      </c>
      <c r="BN20" s="213">
        <f t="shared" si="11"/>
        <v>0</v>
      </c>
      <c r="BO20" s="213">
        <f t="shared" si="12"/>
        <v>0</v>
      </c>
      <c r="BP20" s="214"/>
      <c r="BQ20" s="285">
        <v>1</v>
      </c>
      <c r="BR20" s="216">
        <f t="shared" si="14"/>
        <v>0.58333333333333337</v>
      </c>
      <c r="BS20" s="227" t="str">
        <f t="shared" si="29"/>
        <v>Devolución de Aportes y Cotizaciones no conciliadas de vigencias anteriores</v>
      </c>
      <c r="BT20" s="203">
        <f t="shared" si="13"/>
        <v>46666666666.666664</v>
      </c>
      <c r="BU20" s="204"/>
      <c r="BV20" s="204"/>
      <c r="BW20" s="204"/>
      <c r="BX20" s="204"/>
      <c r="BY20" s="204"/>
      <c r="BZ20" s="204"/>
      <c r="CA20" s="146"/>
      <c r="CB20" s="146"/>
      <c r="CC20" s="146"/>
      <c r="CD20" s="146"/>
      <c r="CE20" s="146"/>
      <c r="CF20" s="146"/>
      <c r="CG20" s="146"/>
      <c r="CH20" s="146"/>
      <c r="CI20" s="146"/>
      <c r="CJ20" s="146"/>
      <c r="CK20" s="146"/>
      <c r="CL20" s="146"/>
      <c r="CM20" s="146"/>
      <c r="CN20" s="146"/>
      <c r="CO20" s="146"/>
      <c r="CP20" s="146"/>
      <c r="CQ20" s="146"/>
      <c r="CR20" s="146"/>
      <c r="CS20" s="146"/>
      <c r="CT20" s="146"/>
      <c r="CU20" s="146"/>
      <c r="CV20" s="146"/>
      <c r="CW20" s="146"/>
      <c r="CX20" s="146"/>
      <c r="CY20" s="146"/>
      <c r="CZ20" s="146"/>
      <c r="DA20" s="146"/>
      <c r="DB20" s="146"/>
      <c r="DC20" s="146"/>
      <c r="DD20" s="146"/>
      <c r="DE20" s="146"/>
      <c r="DF20" s="146"/>
      <c r="DG20" s="146"/>
      <c r="DH20" s="146"/>
      <c r="DI20" s="146"/>
      <c r="DJ20" s="146"/>
      <c r="DK20" s="146"/>
      <c r="DL20" s="146"/>
      <c r="DM20" s="146"/>
      <c r="DN20" s="146"/>
      <c r="DO20" s="146"/>
      <c r="DP20" s="146"/>
      <c r="DQ20" s="146"/>
      <c r="DR20" s="146"/>
      <c r="DS20" s="146"/>
      <c r="DT20" s="146"/>
      <c r="DU20" s="146"/>
      <c r="DV20" s="146"/>
      <c r="DW20" s="146"/>
      <c r="DX20" s="146"/>
      <c r="DY20" s="146"/>
      <c r="DZ20" s="146"/>
      <c r="EA20" s="146"/>
      <c r="EB20" s="146"/>
      <c r="EC20" s="146"/>
      <c r="ED20" s="146"/>
      <c r="EE20" s="146"/>
      <c r="EF20" s="146"/>
      <c r="EG20" s="146"/>
      <c r="EH20" s="146"/>
      <c r="EI20" s="146"/>
      <c r="EJ20" s="146"/>
      <c r="EK20" s="146"/>
      <c r="EL20" s="146"/>
      <c r="EM20" s="146"/>
      <c r="EN20" s="146"/>
      <c r="EO20" s="146"/>
      <c r="EP20" s="146"/>
      <c r="EQ20" s="146"/>
      <c r="ER20" s="146"/>
      <c r="ES20" s="146"/>
      <c r="ET20" s="146"/>
      <c r="EU20" s="146"/>
      <c r="EV20" s="146"/>
      <c r="EW20" s="146"/>
      <c r="EX20" s="146"/>
      <c r="EY20" s="146"/>
      <c r="EZ20" s="146"/>
      <c r="FA20" s="146"/>
      <c r="FB20" s="146"/>
      <c r="FC20" s="146"/>
      <c r="FD20" s="146"/>
      <c r="FE20" s="146"/>
      <c r="FF20" s="146"/>
      <c r="FG20" s="146"/>
      <c r="FH20" s="146"/>
      <c r="FI20" s="146"/>
      <c r="FJ20" s="146"/>
      <c r="FK20" s="146"/>
      <c r="FL20" s="146"/>
      <c r="FM20" s="146"/>
      <c r="FN20" s="146"/>
      <c r="FO20" s="146"/>
      <c r="FP20" s="146"/>
      <c r="FQ20" s="146"/>
      <c r="FR20" s="146"/>
      <c r="FS20" s="146"/>
      <c r="FT20" s="146"/>
      <c r="FU20" s="146"/>
      <c r="FV20" s="146"/>
      <c r="FW20" s="146"/>
      <c r="FX20" s="146"/>
      <c r="FY20" s="146"/>
      <c r="FZ20" s="146"/>
      <c r="GA20" s="146"/>
      <c r="GB20" s="146"/>
      <c r="GC20" s="146"/>
      <c r="GD20" s="146"/>
      <c r="GE20" s="146"/>
      <c r="GF20" s="146"/>
      <c r="GG20" s="146"/>
      <c r="GH20" s="146"/>
      <c r="GI20" s="146"/>
      <c r="GJ20" s="146"/>
      <c r="GK20" s="146"/>
      <c r="GL20" s="146"/>
      <c r="GM20" s="146"/>
      <c r="GN20" s="146"/>
      <c r="GO20" s="146"/>
      <c r="GP20" s="146"/>
      <c r="GQ20" s="146"/>
      <c r="GR20" s="146"/>
      <c r="GS20" s="146"/>
      <c r="GT20" s="146"/>
      <c r="GU20" s="146"/>
      <c r="GV20" s="146"/>
      <c r="GW20" s="146"/>
      <c r="GX20" s="146"/>
      <c r="GY20" s="146"/>
      <c r="GZ20" s="146"/>
      <c r="HA20" s="146"/>
      <c r="HB20" s="146"/>
      <c r="HC20" s="146"/>
      <c r="HD20" s="146"/>
      <c r="HE20" s="146"/>
      <c r="HF20" s="146"/>
      <c r="HG20" s="146"/>
      <c r="HH20" s="146"/>
      <c r="HI20" s="146"/>
      <c r="HJ20" s="146"/>
      <c r="HK20" s="146"/>
      <c r="HL20" s="146"/>
      <c r="HM20" s="146"/>
      <c r="HN20" s="146"/>
      <c r="HO20" s="146"/>
      <c r="HP20" s="146"/>
      <c r="HQ20" s="146"/>
      <c r="HR20" s="146"/>
      <c r="HS20" s="146"/>
      <c r="HT20" s="146"/>
      <c r="HU20" s="146"/>
      <c r="HV20" s="146"/>
      <c r="HW20" s="146"/>
      <c r="HX20" s="146"/>
      <c r="HY20" s="146"/>
      <c r="HZ20" s="146"/>
      <c r="IA20" s="146"/>
    </row>
    <row r="21" spans="1:235" s="159" customFormat="1" ht="55.2" x14ac:dyDescent="0.3">
      <c r="A21" s="205">
        <v>11300</v>
      </c>
      <c r="B21" s="202" t="s">
        <v>4</v>
      </c>
      <c r="C21" s="206" t="s">
        <v>160</v>
      </c>
      <c r="D21" s="202" t="s">
        <v>145</v>
      </c>
      <c r="E21" s="206" t="s">
        <v>161</v>
      </c>
      <c r="F21" s="202" t="s">
        <v>162</v>
      </c>
      <c r="G21" s="217" t="s">
        <v>123</v>
      </c>
      <c r="H21" s="224">
        <v>1</v>
      </c>
      <c r="I21" s="206" t="s">
        <v>301</v>
      </c>
      <c r="J21" s="202" t="s">
        <v>174</v>
      </c>
      <c r="K21" s="218">
        <v>7000000000</v>
      </c>
      <c r="L21" s="228">
        <v>1.6383102498022489E-4</v>
      </c>
      <c r="M21" s="202" t="s">
        <v>46</v>
      </c>
      <c r="N21" s="202" t="s">
        <v>68</v>
      </c>
      <c r="O21" s="202" t="s">
        <v>21</v>
      </c>
      <c r="P21" s="202" t="s">
        <v>36</v>
      </c>
      <c r="Q21" s="202" t="s">
        <v>213</v>
      </c>
      <c r="R21" s="202" t="s">
        <v>182</v>
      </c>
      <c r="S21" s="202" t="s">
        <v>99</v>
      </c>
      <c r="T21" s="219">
        <v>1</v>
      </c>
      <c r="U21" s="220" t="str">
        <f t="shared" si="15"/>
        <v>Rendimientos Financieros saldo de Aportes Patronales no compensados - Art, 12 Decreto 1363 de 2016</v>
      </c>
      <c r="V21" s="221">
        <f t="shared" si="15"/>
        <v>7000000000</v>
      </c>
      <c r="W21" s="222" t="s">
        <v>116</v>
      </c>
      <c r="X21" s="289">
        <v>0.25</v>
      </c>
      <c r="Y21" s="290" t="s">
        <v>174</v>
      </c>
      <c r="Z21" s="291">
        <v>1750000000</v>
      </c>
      <c r="AA21" s="287"/>
      <c r="AB21" s="287"/>
      <c r="AC21" s="288">
        <f t="shared" si="16"/>
        <v>0</v>
      </c>
      <c r="AD21" s="288">
        <f t="shared" si="17"/>
        <v>0</v>
      </c>
      <c r="AE21" s="288">
        <f t="shared" si="0"/>
        <v>0</v>
      </c>
      <c r="AF21" s="288">
        <f t="shared" si="1"/>
        <v>0</v>
      </c>
      <c r="AG21" s="289">
        <v>0.25</v>
      </c>
      <c r="AH21" s="290" t="s">
        <v>174</v>
      </c>
      <c r="AI21" s="291">
        <v>1750000000</v>
      </c>
      <c r="AJ21" s="287"/>
      <c r="AK21" s="287"/>
      <c r="AL21" s="288">
        <f t="shared" si="18"/>
        <v>0</v>
      </c>
      <c r="AM21" s="288">
        <f t="shared" si="2"/>
        <v>0</v>
      </c>
      <c r="AN21" s="288">
        <f t="shared" si="3"/>
        <v>0</v>
      </c>
      <c r="AO21" s="288">
        <f t="shared" si="4"/>
        <v>0</v>
      </c>
      <c r="AP21" s="289">
        <v>0.25</v>
      </c>
      <c r="AQ21" s="290" t="s">
        <v>174</v>
      </c>
      <c r="AR21" s="291">
        <v>1750000000</v>
      </c>
      <c r="AS21" s="287"/>
      <c r="AT21" s="287"/>
      <c r="AU21" s="288">
        <f t="shared" si="19"/>
        <v>0</v>
      </c>
      <c r="AV21" s="288">
        <f t="shared" si="20"/>
        <v>0</v>
      </c>
      <c r="AW21" s="288">
        <f t="shared" si="21"/>
        <v>0</v>
      </c>
      <c r="AX21" s="288">
        <f t="shared" si="22"/>
        <v>0</v>
      </c>
      <c r="AY21" s="289">
        <v>0.25</v>
      </c>
      <c r="AZ21" s="290" t="s">
        <v>174</v>
      </c>
      <c r="BA21" s="291">
        <v>1750000000</v>
      </c>
      <c r="BB21" s="287"/>
      <c r="BC21" s="287"/>
      <c r="BD21" s="289">
        <f t="shared" si="23"/>
        <v>0</v>
      </c>
      <c r="BE21" s="289">
        <f t="shared" si="24"/>
        <v>0</v>
      </c>
      <c r="BF21" s="289">
        <f t="shared" si="25"/>
        <v>0</v>
      </c>
      <c r="BG21" s="289">
        <f t="shared" si="26"/>
        <v>0</v>
      </c>
      <c r="BH21" s="213">
        <f t="shared" si="7"/>
        <v>0</v>
      </c>
      <c r="BI21" s="213">
        <f t="shared" si="8"/>
        <v>0</v>
      </c>
      <c r="BJ21" s="213">
        <f t="shared" si="9"/>
        <v>0</v>
      </c>
      <c r="BK21" s="213">
        <f t="shared" si="10"/>
        <v>0</v>
      </c>
      <c r="BL21" s="213">
        <f t="shared" si="27"/>
        <v>0</v>
      </c>
      <c r="BM21" s="213">
        <f t="shared" si="28"/>
        <v>0</v>
      </c>
      <c r="BN21" s="213">
        <f t="shared" si="11"/>
        <v>0</v>
      </c>
      <c r="BO21" s="213">
        <f t="shared" si="12"/>
        <v>0</v>
      </c>
      <c r="BP21" s="214"/>
      <c r="BQ21" s="285">
        <v>1</v>
      </c>
      <c r="BR21" s="216">
        <f t="shared" si="14"/>
        <v>0.58333333333333337</v>
      </c>
      <c r="BS21" s="227" t="str">
        <f t="shared" si="29"/>
        <v>Rendimientos Financieros saldo de Aportes Patronales no compensados - Art, 12 Decreto 1363 de 2016</v>
      </c>
      <c r="BT21" s="203">
        <f t="shared" si="13"/>
        <v>4083333333.3333335</v>
      </c>
      <c r="BU21" s="204"/>
      <c r="BV21" s="204"/>
      <c r="BW21" s="204"/>
      <c r="BX21" s="204"/>
      <c r="BY21" s="204"/>
      <c r="BZ21" s="204"/>
      <c r="CA21" s="146"/>
      <c r="CB21" s="146"/>
      <c r="CC21" s="146"/>
      <c r="CD21" s="146"/>
      <c r="CE21" s="146"/>
      <c r="CF21" s="146"/>
      <c r="CG21" s="146"/>
      <c r="CH21" s="146"/>
      <c r="CI21" s="146"/>
      <c r="CJ21" s="146"/>
      <c r="CK21" s="146"/>
      <c r="CL21" s="146"/>
      <c r="CM21" s="146"/>
      <c r="CN21" s="146"/>
      <c r="CO21" s="146"/>
      <c r="CP21" s="146"/>
      <c r="CQ21" s="146"/>
      <c r="CR21" s="146"/>
      <c r="CS21" s="146"/>
      <c r="CT21" s="146"/>
      <c r="CU21" s="146"/>
      <c r="CV21" s="146"/>
      <c r="CW21" s="146"/>
      <c r="CX21" s="146"/>
      <c r="CY21" s="146"/>
      <c r="CZ21" s="146"/>
      <c r="DA21" s="146"/>
      <c r="DB21" s="146"/>
      <c r="DC21" s="146"/>
      <c r="DD21" s="146"/>
      <c r="DE21" s="146"/>
      <c r="DF21" s="146"/>
      <c r="DG21" s="146"/>
      <c r="DH21" s="146"/>
      <c r="DI21" s="146"/>
      <c r="DJ21" s="146"/>
      <c r="DK21" s="146"/>
      <c r="DL21" s="146"/>
      <c r="DM21" s="146"/>
      <c r="DN21" s="146"/>
      <c r="DO21" s="146"/>
      <c r="DP21" s="146"/>
      <c r="DQ21" s="146"/>
      <c r="DR21" s="146"/>
      <c r="DS21" s="146"/>
      <c r="DT21" s="146"/>
      <c r="DU21" s="146"/>
      <c r="DV21" s="146"/>
      <c r="DW21" s="146"/>
      <c r="DX21" s="146"/>
      <c r="DY21" s="146"/>
      <c r="DZ21" s="146"/>
      <c r="EA21" s="146"/>
      <c r="EB21" s="146"/>
      <c r="EC21" s="146"/>
      <c r="ED21" s="146"/>
      <c r="EE21" s="146"/>
      <c r="EF21" s="146"/>
      <c r="EG21" s="146"/>
      <c r="EH21" s="146"/>
      <c r="EI21" s="146"/>
      <c r="EJ21" s="146"/>
      <c r="EK21" s="146"/>
      <c r="EL21" s="146"/>
      <c r="EM21" s="146"/>
      <c r="EN21" s="146"/>
      <c r="EO21" s="146"/>
      <c r="EP21" s="146"/>
      <c r="EQ21" s="146"/>
      <c r="ER21" s="146"/>
      <c r="ES21" s="146"/>
      <c r="ET21" s="146"/>
      <c r="EU21" s="146"/>
      <c r="EV21" s="146"/>
      <c r="EW21" s="146"/>
      <c r="EX21" s="146"/>
      <c r="EY21" s="146"/>
      <c r="EZ21" s="146"/>
      <c r="FA21" s="146"/>
      <c r="FB21" s="146"/>
      <c r="FC21" s="146"/>
      <c r="FD21" s="146"/>
      <c r="FE21" s="146"/>
      <c r="FF21" s="146"/>
      <c r="FG21" s="146"/>
      <c r="FH21" s="146"/>
      <c r="FI21" s="146"/>
      <c r="FJ21" s="146"/>
      <c r="FK21" s="146"/>
      <c r="FL21" s="146"/>
      <c r="FM21" s="146"/>
      <c r="FN21" s="146"/>
      <c r="FO21" s="146"/>
      <c r="FP21" s="146"/>
      <c r="FQ21" s="146"/>
      <c r="FR21" s="146"/>
      <c r="FS21" s="146"/>
      <c r="FT21" s="146"/>
      <c r="FU21" s="146"/>
      <c r="FV21" s="146"/>
      <c r="FW21" s="146"/>
      <c r="FX21" s="146"/>
      <c r="FY21" s="146"/>
      <c r="FZ21" s="146"/>
      <c r="GA21" s="146"/>
      <c r="GB21" s="146"/>
      <c r="GC21" s="146"/>
      <c r="GD21" s="146"/>
      <c r="GE21" s="146"/>
      <c r="GF21" s="146"/>
      <c r="GG21" s="146"/>
      <c r="GH21" s="146"/>
      <c r="GI21" s="146"/>
      <c r="GJ21" s="146"/>
      <c r="GK21" s="146"/>
      <c r="GL21" s="146"/>
      <c r="GM21" s="146"/>
      <c r="GN21" s="146"/>
      <c r="GO21" s="146"/>
      <c r="GP21" s="146"/>
      <c r="GQ21" s="146"/>
      <c r="GR21" s="146"/>
      <c r="GS21" s="146"/>
      <c r="GT21" s="146"/>
      <c r="GU21" s="146"/>
      <c r="GV21" s="146"/>
      <c r="GW21" s="146"/>
      <c r="GX21" s="146"/>
      <c r="GY21" s="146"/>
      <c r="GZ21" s="146"/>
      <c r="HA21" s="146"/>
      <c r="HB21" s="146"/>
      <c r="HC21" s="146"/>
      <c r="HD21" s="146"/>
      <c r="HE21" s="146"/>
      <c r="HF21" s="146"/>
      <c r="HG21" s="146"/>
      <c r="HH21" s="146"/>
      <c r="HI21" s="146"/>
      <c r="HJ21" s="146"/>
      <c r="HK21" s="146"/>
      <c r="HL21" s="146"/>
      <c r="HM21" s="146"/>
      <c r="HN21" s="146"/>
      <c r="HO21" s="146"/>
      <c r="HP21" s="146"/>
      <c r="HQ21" s="146"/>
      <c r="HR21" s="146"/>
      <c r="HS21" s="146"/>
      <c r="HT21" s="146"/>
      <c r="HU21" s="146"/>
      <c r="HV21" s="146"/>
      <c r="HW21" s="146"/>
      <c r="HX21" s="146"/>
      <c r="HY21" s="146"/>
      <c r="HZ21" s="146"/>
      <c r="IA21" s="146"/>
    </row>
    <row r="22" spans="1:235" s="159" customFormat="1" ht="55.2" x14ac:dyDescent="0.3">
      <c r="A22" s="205">
        <v>11300</v>
      </c>
      <c r="B22" s="202" t="s">
        <v>4</v>
      </c>
      <c r="C22" s="206" t="s">
        <v>160</v>
      </c>
      <c r="D22" s="202" t="s">
        <v>145</v>
      </c>
      <c r="E22" s="206" t="s">
        <v>161</v>
      </c>
      <c r="F22" s="202" t="s">
        <v>162</v>
      </c>
      <c r="G22" s="217" t="s">
        <v>123</v>
      </c>
      <c r="H22" s="224">
        <v>1</v>
      </c>
      <c r="I22" s="206" t="s">
        <v>302</v>
      </c>
      <c r="J22" s="202" t="s">
        <v>757</v>
      </c>
      <c r="K22" s="218">
        <v>483767006000</v>
      </c>
      <c r="L22" s="228">
        <v>1.1322292063513515E-2</v>
      </c>
      <c r="M22" s="202" t="s">
        <v>46</v>
      </c>
      <c r="N22" s="202" t="s">
        <v>68</v>
      </c>
      <c r="O22" s="202" t="s">
        <v>21</v>
      </c>
      <c r="P22" s="202" t="s">
        <v>36</v>
      </c>
      <c r="Q22" s="202" t="s">
        <v>213</v>
      </c>
      <c r="R22" s="202" t="s">
        <v>182</v>
      </c>
      <c r="S22" s="202" t="s">
        <v>99</v>
      </c>
      <c r="T22" s="219">
        <v>1</v>
      </c>
      <c r="U22" s="220" t="str">
        <f t="shared" si="15"/>
        <v>Per cápita Programas de Promoción y Prevención</v>
      </c>
      <c r="V22" s="221">
        <f t="shared" si="15"/>
        <v>483767006000</v>
      </c>
      <c r="W22" s="222" t="s">
        <v>116</v>
      </c>
      <c r="X22" s="289">
        <v>0.25</v>
      </c>
      <c r="Y22" s="290" t="s">
        <v>68</v>
      </c>
      <c r="Z22" s="291">
        <v>120941751500</v>
      </c>
      <c r="AA22" s="287"/>
      <c r="AB22" s="287"/>
      <c r="AC22" s="288">
        <f t="shared" si="16"/>
        <v>0</v>
      </c>
      <c r="AD22" s="288">
        <f t="shared" si="17"/>
        <v>0</v>
      </c>
      <c r="AE22" s="288">
        <f t="shared" si="0"/>
        <v>0</v>
      </c>
      <c r="AF22" s="288">
        <f t="shared" si="1"/>
        <v>0</v>
      </c>
      <c r="AG22" s="289">
        <v>0.25</v>
      </c>
      <c r="AH22" s="290">
        <v>483767006000</v>
      </c>
      <c r="AI22" s="291">
        <v>120941751500</v>
      </c>
      <c r="AJ22" s="287"/>
      <c r="AK22" s="287"/>
      <c r="AL22" s="288">
        <f t="shared" si="18"/>
        <v>0</v>
      </c>
      <c r="AM22" s="288">
        <f t="shared" si="2"/>
        <v>0</v>
      </c>
      <c r="AN22" s="288">
        <f t="shared" si="3"/>
        <v>0</v>
      </c>
      <c r="AO22" s="288">
        <f t="shared" si="4"/>
        <v>0</v>
      </c>
      <c r="AP22" s="289">
        <v>0.25</v>
      </c>
      <c r="AQ22" s="290">
        <v>0</v>
      </c>
      <c r="AR22" s="291">
        <v>120941751500</v>
      </c>
      <c r="AS22" s="287"/>
      <c r="AT22" s="287"/>
      <c r="AU22" s="288">
        <f t="shared" si="19"/>
        <v>0</v>
      </c>
      <c r="AV22" s="288">
        <f t="shared" si="20"/>
        <v>0</v>
      </c>
      <c r="AW22" s="288">
        <f t="shared" si="21"/>
        <v>0</v>
      </c>
      <c r="AX22" s="288">
        <f t="shared" si="22"/>
        <v>0</v>
      </c>
      <c r="AY22" s="289">
        <v>0.25</v>
      </c>
      <c r="AZ22" s="290">
        <v>0</v>
      </c>
      <c r="BA22" s="291">
        <v>120941751500</v>
      </c>
      <c r="BB22" s="287"/>
      <c r="BC22" s="287"/>
      <c r="BD22" s="289">
        <f t="shared" si="23"/>
        <v>0</v>
      </c>
      <c r="BE22" s="289">
        <f t="shared" si="24"/>
        <v>0</v>
      </c>
      <c r="BF22" s="289">
        <f t="shared" si="25"/>
        <v>0</v>
      </c>
      <c r="BG22" s="289">
        <f t="shared" si="26"/>
        <v>0</v>
      </c>
      <c r="BH22" s="213">
        <f t="shared" si="7"/>
        <v>0</v>
      </c>
      <c r="BI22" s="213">
        <f t="shared" si="8"/>
        <v>0</v>
      </c>
      <c r="BJ22" s="213">
        <f t="shared" si="9"/>
        <v>0</v>
      </c>
      <c r="BK22" s="213">
        <f t="shared" si="10"/>
        <v>0</v>
      </c>
      <c r="BL22" s="213">
        <f t="shared" si="27"/>
        <v>0</v>
      </c>
      <c r="BM22" s="213">
        <f t="shared" si="28"/>
        <v>0</v>
      </c>
      <c r="BN22" s="213">
        <f t="shared" si="11"/>
        <v>0</v>
      </c>
      <c r="BO22" s="213">
        <f t="shared" si="12"/>
        <v>0</v>
      </c>
      <c r="BP22" s="214"/>
      <c r="BQ22" s="285">
        <v>1</v>
      </c>
      <c r="BR22" s="216">
        <f t="shared" si="14"/>
        <v>0.58333333333333337</v>
      </c>
      <c r="BS22" s="227" t="str">
        <f t="shared" si="29"/>
        <v>Per cápita Programas de Promoción y Prevención</v>
      </c>
      <c r="BT22" s="203">
        <f t="shared" si="13"/>
        <v>282197420166.66669</v>
      </c>
      <c r="BU22" s="204"/>
      <c r="BV22" s="204"/>
      <c r="BW22" s="204"/>
      <c r="BX22" s="204"/>
      <c r="BY22" s="204"/>
      <c r="BZ22" s="204"/>
      <c r="CA22" s="146"/>
      <c r="CB22" s="146"/>
      <c r="CC22" s="146"/>
      <c r="CD22" s="14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6"/>
      <c r="DH22" s="146"/>
      <c r="DI22" s="146"/>
      <c r="DJ22" s="146"/>
      <c r="DK22" s="146"/>
      <c r="DL22" s="146"/>
      <c r="DM22" s="146"/>
      <c r="DN22" s="146"/>
      <c r="DO22" s="146"/>
      <c r="DP22" s="146"/>
      <c r="DQ22" s="146"/>
      <c r="DR22" s="146"/>
      <c r="DS22" s="146"/>
      <c r="DT22" s="146"/>
      <c r="DU22" s="146"/>
      <c r="DV22" s="146"/>
      <c r="DW22" s="146"/>
      <c r="DX22" s="146"/>
      <c r="DY22" s="146"/>
      <c r="DZ22" s="146"/>
      <c r="EA22" s="146"/>
      <c r="EB22" s="146"/>
      <c r="EC22" s="146"/>
      <c r="ED22" s="146"/>
      <c r="EE22" s="146"/>
      <c r="EF22" s="146"/>
      <c r="EG22" s="146"/>
      <c r="EH22" s="146"/>
      <c r="EI22" s="146"/>
      <c r="EJ22" s="146"/>
      <c r="EK22" s="146"/>
      <c r="EL22" s="146"/>
      <c r="EM22" s="146"/>
      <c r="EN22" s="146"/>
      <c r="EO22" s="146"/>
      <c r="EP22" s="146"/>
      <c r="EQ22" s="146"/>
      <c r="ER22" s="146"/>
      <c r="ES22" s="146"/>
      <c r="ET22" s="146"/>
      <c r="EU22" s="146"/>
      <c r="EV22" s="146"/>
      <c r="EW22" s="146"/>
      <c r="EX22" s="146"/>
      <c r="EY22" s="146"/>
      <c r="EZ22" s="146"/>
      <c r="FA22" s="146"/>
      <c r="FB22" s="146"/>
      <c r="FC22" s="146"/>
      <c r="FD22" s="146"/>
      <c r="FE22" s="146"/>
      <c r="FF22" s="146"/>
      <c r="FG22" s="146"/>
      <c r="FH22" s="146"/>
      <c r="FI22" s="146"/>
      <c r="FJ22" s="146"/>
      <c r="FK22" s="146"/>
      <c r="FL22" s="146"/>
      <c r="FM22" s="146"/>
      <c r="FN22" s="146"/>
      <c r="FO22" s="146"/>
      <c r="FP22" s="146"/>
      <c r="FQ22" s="146"/>
      <c r="FR22" s="146"/>
      <c r="FS22" s="146"/>
      <c r="FT22" s="146"/>
      <c r="FU22" s="146"/>
      <c r="FV22" s="146"/>
      <c r="FW22" s="146"/>
      <c r="FX22" s="146"/>
      <c r="FY22" s="146"/>
      <c r="FZ22" s="146"/>
      <c r="GA22" s="146"/>
      <c r="GB22" s="146"/>
      <c r="GC22" s="146"/>
      <c r="GD22" s="146"/>
      <c r="GE22" s="146"/>
      <c r="GF22" s="146"/>
      <c r="GG22" s="146"/>
      <c r="GH22" s="146"/>
      <c r="GI22" s="146"/>
      <c r="GJ22" s="146"/>
      <c r="GK22" s="146"/>
      <c r="GL22" s="146"/>
      <c r="GM22" s="146"/>
      <c r="GN22" s="146"/>
      <c r="GO22" s="146"/>
      <c r="GP22" s="146"/>
      <c r="GQ22" s="146"/>
      <c r="GR22" s="146"/>
      <c r="GS22" s="146"/>
      <c r="GT22" s="146"/>
      <c r="GU22" s="146"/>
      <c r="GV22" s="146"/>
      <c r="GW22" s="146"/>
      <c r="GX22" s="146"/>
      <c r="GY22" s="146"/>
      <c r="GZ22" s="146"/>
      <c r="HA22" s="146"/>
      <c r="HB22" s="146"/>
      <c r="HC22" s="146"/>
      <c r="HD22" s="146"/>
      <c r="HE22" s="146"/>
      <c r="HF22" s="146"/>
      <c r="HG22" s="146"/>
      <c r="HH22" s="146"/>
      <c r="HI22" s="146"/>
      <c r="HJ22" s="146"/>
      <c r="HK22" s="146"/>
      <c r="HL22" s="146"/>
      <c r="HM22" s="146"/>
      <c r="HN22" s="146"/>
      <c r="HO22" s="146"/>
      <c r="HP22" s="146"/>
      <c r="HQ22" s="146"/>
      <c r="HR22" s="146"/>
      <c r="HS22" s="146"/>
      <c r="HT22" s="146"/>
      <c r="HU22" s="146"/>
      <c r="HV22" s="146"/>
      <c r="HW22" s="146"/>
      <c r="HX22" s="146"/>
      <c r="HY22" s="146"/>
      <c r="HZ22" s="146"/>
      <c r="IA22" s="146"/>
    </row>
    <row r="23" spans="1:235" s="159" customFormat="1" ht="55.2" x14ac:dyDescent="0.3">
      <c r="A23" s="205">
        <v>11300</v>
      </c>
      <c r="B23" s="202" t="s">
        <v>4</v>
      </c>
      <c r="C23" s="206" t="s">
        <v>160</v>
      </c>
      <c r="D23" s="202" t="s">
        <v>145</v>
      </c>
      <c r="E23" s="206" t="s">
        <v>161</v>
      </c>
      <c r="F23" s="202" t="s">
        <v>162</v>
      </c>
      <c r="G23" s="217" t="s">
        <v>123</v>
      </c>
      <c r="H23" s="224">
        <v>1</v>
      </c>
      <c r="I23" s="206" t="s">
        <v>303</v>
      </c>
      <c r="J23" s="202" t="s">
        <v>168</v>
      </c>
      <c r="K23" s="218">
        <v>799680177000</v>
      </c>
      <c r="L23" s="228">
        <v>1.8716060436325382E-2</v>
      </c>
      <c r="M23" s="202" t="s">
        <v>46</v>
      </c>
      <c r="N23" s="202" t="s">
        <v>68</v>
      </c>
      <c r="O23" s="202" t="s">
        <v>21</v>
      </c>
      <c r="P23" s="202" t="s">
        <v>36</v>
      </c>
      <c r="Q23" s="202" t="s">
        <v>213</v>
      </c>
      <c r="R23" s="202" t="s">
        <v>182</v>
      </c>
      <c r="S23" s="202" t="s">
        <v>99</v>
      </c>
      <c r="T23" s="219">
        <v>1</v>
      </c>
      <c r="U23" s="220" t="str">
        <f t="shared" si="15"/>
        <v>Incapacidades</v>
      </c>
      <c r="V23" s="221">
        <f t="shared" si="15"/>
        <v>799680177000</v>
      </c>
      <c r="W23" s="222" t="s">
        <v>116</v>
      </c>
      <c r="X23" s="289">
        <v>0.25</v>
      </c>
      <c r="Y23" s="290" t="s">
        <v>168</v>
      </c>
      <c r="Z23" s="291">
        <v>199920044250</v>
      </c>
      <c r="AA23" s="287"/>
      <c r="AB23" s="287"/>
      <c r="AC23" s="288">
        <f t="shared" si="16"/>
        <v>0</v>
      </c>
      <c r="AD23" s="288">
        <f t="shared" si="17"/>
        <v>0</v>
      </c>
      <c r="AE23" s="288">
        <f t="shared" si="0"/>
        <v>0</v>
      </c>
      <c r="AF23" s="288">
        <f t="shared" si="1"/>
        <v>0</v>
      </c>
      <c r="AG23" s="289">
        <v>0.25</v>
      </c>
      <c r="AH23" s="290" t="s">
        <v>168</v>
      </c>
      <c r="AI23" s="291">
        <v>199920044250</v>
      </c>
      <c r="AJ23" s="287"/>
      <c r="AK23" s="287"/>
      <c r="AL23" s="288">
        <f t="shared" si="18"/>
        <v>0</v>
      </c>
      <c r="AM23" s="288">
        <f t="shared" si="2"/>
        <v>0</v>
      </c>
      <c r="AN23" s="288">
        <f t="shared" si="3"/>
        <v>0</v>
      </c>
      <c r="AO23" s="288">
        <f t="shared" si="4"/>
        <v>0</v>
      </c>
      <c r="AP23" s="289">
        <v>0.25</v>
      </c>
      <c r="AQ23" s="290" t="s">
        <v>168</v>
      </c>
      <c r="AR23" s="291">
        <v>199920044250</v>
      </c>
      <c r="AS23" s="287"/>
      <c r="AT23" s="287"/>
      <c r="AU23" s="288">
        <f t="shared" si="19"/>
        <v>0</v>
      </c>
      <c r="AV23" s="288">
        <f t="shared" si="20"/>
        <v>0</v>
      </c>
      <c r="AW23" s="288">
        <f t="shared" si="21"/>
        <v>0</v>
      </c>
      <c r="AX23" s="288">
        <f t="shared" si="22"/>
        <v>0</v>
      </c>
      <c r="AY23" s="289">
        <v>0.25</v>
      </c>
      <c r="AZ23" s="290" t="s">
        <v>168</v>
      </c>
      <c r="BA23" s="291">
        <v>199920044250</v>
      </c>
      <c r="BB23" s="287"/>
      <c r="BC23" s="287"/>
      <c r="BD23" s="289">
        <f t="shared" si="23"/>
        <v>0</v>
      </c>
      <c r="BE23" s="289">
        <f t="shared" si="24"/>
        <v>0</v>
      </c>
      <c r="BF23" s="289">
        <f t="shared" si="25"/>
        <v>0</v>
      </c>
      <c r="BG23" s="289">
        <f t="shared" si="26"/>
        <v>0</v>
      </c>
      <c r="BH23" s="213">
        <f t="shared" si="7"/>
        <v>0</v>
      </c>
      <c r="BI23" s="213">
        <f t="shared" si="8"/>
        <v>0</v>
      </c>
      <c r="BJ23" s="213">
        <f t="shared" si="9"/>
        <v>0</v>
      </c>
      <c r="BK23" s="213">
        <f t="shared" si="10"/>
        <v>0</v>
      </c>
      <c r="BL23" s="213">
        <f t="shared" si="27"/>
        <v>0</v>
      </c>
      <c r="BM23" s="213">
        <f t="shared" si="28"/>
        <v>0</v>
      </c>
      <c r="BN23" s="213">
        <f t="shared" si="11"/>
        <v>0</v>
      </c>
      <c r="BO23" s="213">
        <f t="shared" si="12"/>
        <v>0</v>
      </c>
      <c r="BP23" s="214"/>
      <c r="BQ23" s="285">
        <v>1</v>
      </c>
      <c r="BR23" s="216">
        <f t="shared" si="14"/>
        <v>0.58333333333333337</v>
      </c>
      <c r="BS23" s="227" t="str">
        <f t="shared" si="29"/>
        <v>Incapacidades</v>
      </c>
      <c r="BT23" s="203">
        <f t="shared" si="13"/>
        <v>466480103250</v>
      </c>
      <c r="BU23" s="204"/>
      <c r="BV23" s="204"/>
      <c r="BW23" s="204"/>
      <c r="BX23" s="204"/>
      <c r="BY23" s="204"/>
      <c r="BZ23" s="204"/>
      <c r="CA23" s="146"/>
      <c r="CB23" s="146"/>
      <c r="CC23" s="146"/>
      <c r="CD23" s="14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6"/>
      <c r="DI23" s="146"/>
      <c r="DJ23" s="146"/>
      <c r="DK23" s="146"/>
      <c r="DL23" s="146"/>
      <c r="DM23" s="146"/>
      <c r="DN23" s="146"/>
      <c r="DO23" s="146"/>
      <c r="DP23" s="146"/>
      <c r="DQ23" s="146"/>
      <c r="DR23" s="146"/>
      <c r="DS23" s="146"/>
      <c r="DT23" s="146"/>
      <c r="DU23" s="146"/>
      <c r="DV23" s="146"/>
      <c r="DW23" s="146"/>
      <c r="DX23" s="146"/>
      <c r="DY23" s="146"/>
      <c r="DZ23" s="146"/>
      <c r="EA23" s="146"/>
      <c r="EB23" s="146"/>
      <c r="EC23" s="146"/>
      <c r="ED23" s="146"/>
      <c r="EE23" s="146"/>
      <c r="EF23" s="146"/>
      <c r="EG23" s="146"/>
      <c r="EH23" s="146"/>
      <c r="EI23" s="146"/>
      <c r="EJ23" s="146"/>
      <c r="EK23" s="146"/>
      <c r="EL23" s="146"/>
      <c r="EM23" s="146"/>
      <c r="EN23" s="146"/>
      <c r="EO23" s="146"/>
      <c r="EP23" s="146"/>
      <c r="EQ23" s="146"/>
      <c r="ER23" s="146"/>
      <c r="ES23" s="146"/>
      <c r="ET23" s="146"/>
      <c r="EU23" s="146"/>
      <c r="EV23" s="146"/>
      <c r="EW23" s="146"/>
      <c r="EX23" s="146"/>
      <c r="EY23" s="146"/>
      <c r="EZ23" s="146"/>
      <c r="FA23" s="146"/>
      <c r="FB23" s="146"/>
      <c r="FC23" s="146"/>
      <c r="FD23" s="146"/>
      <c r="FE23" s="146"/>
      <c r="FF23" s="146"/>
      <c r="FG23" s="146"/>
      <c r="FH23" s="146"/>
      <c r="FI23" s="146"/>
      <c r="FJ23" s="146"/>
      <c r="FK23" s="146"/>
      <c r="FL23" s="146"/>
      <c r="FM23" s="146"/>
      <c r="FN23" s="146"/>
      <c r="FO23" s="146"/>
      <c r="FP23" s="146"/>
      <c r="FQ23" s="146"/>
      <c r="FR23" s="146"/>
      <c r="FS23" s="146"/>
      <c r="FT23" s="146"/>
      <c r="FU23" s="146"/>
      <c r="FV23" s="146"/>
      <c r="FW23" s="146"/>
      <c r="FX23" s="146"/>
      <c r="FY23" s="146"/>
      <c r="FZ23" s="146"/>
      <c r="GA23" s="146"/>
      <c r="GB23" s="146"/>
      <c r="GC23" s="146"/>
      <c r="GD23" s="146"/>
      <c r="GE23" s="146"/>
      <c r="GF23" s="146"/>
      <c r="GG23" s="146"/>
      <c r="GH23" s="146"/>
      <c r="GI23" s="146"/>
      <c r="GJ23" s="146"/>
      <c r="GK23" s="146"/>
      <c r="GL23" s="146"/>
      <c r="GM23" s="146"/>
      <c r="GN23" s="146"/>
      <c r="GO23" s="146"/>
      <c r="GP23" s="146"/>
      <c r="GQ23" s="146"/>
      <c r="GR23" s="146"/>
      <c r="GS23" s="146"/>
      <c r="GT23" s="146"/>
      <c r="GU23" s="146"/>
      <c r="GV23" s="146"/>
      <c r="GW23" s="146"/>
      <c r="GX23" s="146"/>
      <c r="GY23" s="146"/>
      <c r="GZ23" s="146"/>
      <c r="HA23" s="146"/>
      <c r="HB23" s="146"/>
      <c r="HC23" s="146"/>
      <c r="HD23" s="146"/>
      <c r="HE23" s="146"/>
      <c r="HF23" s="146"/>
      <c r="HG23" s="146"/>
      <c r="HH23" s="146"/>
      <c r="HI23" s="146"/>
      <c r="HJ23" s="146"/>
      <c r="HK23" s="146"/>
      <c r="HL23" s="146"/>
      <c r="HM23" s="146"/>
      <c r="HN23" s="146"/>
      <c r="HO23" s="146"/>
      <c r="HP23" s="146"/>
      <c r="HQ23" s="146"/>
      <c r="HR23" s="146"/>
      <c r="HS23" s="146"/>
      <c r="HT23" s="146"/>
      <c r="HU23" s="146"/>
      <c r="HV23" s="146"/>
      <c r="HW23" s="146"/>
      <c r="HX23" s="146"/>
      <c r="HY23" s="146"/>
      <c r="HZ23" s="146"/>
      <c r="IA23" s="146"/>
    </row>
    <row r="24" spans="1:235" s="159" customFormat="1" ht="55.2" x14ac:dyDescent="0.3">
      <c r="A24" s="205">
        <v>11300</v>
      </c>
      <c r="B24" s="202" t="s">
        <v>4</v>
      </c>
      <c r="C24" s="206" t="s">
        <v>160</v>
      </c>
      <c r="D24" s="202" t="s">
        <v>145</v>
      </c>
      <c r="E24" s="206" t="s">
        <v>161</v>
      </c>
      <c r="F24" s="202" t="s">
        <v>162</v>
      </c>
      <c r="G24" s="217" t="s">
        <v>123</v>
      </c>
      <c r="H24" s="224">
        <v>1</v>
      </c>
      <c r="I24" s="206" t="s">
        <v>304</v>
      </c>
      <c r="J24" s="202" t="s">
        <v>169</v>
      </c>
      <c r="K24" s="218">
        <v>720776535000</v>
      </c>
      <c r="L24" s="228">
        <v>1.6869365501534991E-2</v>
      </c>
      <c r="M24" s="202" t="s">
        <v>46</v>
      </c>
      <c r="N24" s="202" t="s">
        <v>68</v>
      </c>
      <c r="O24" s="202" t="s">
        <v>21</v>
      </c>
      <c r="P24" s="202" t="s">
        <v>36</v>
      </c>
      <c r="Q24" s="202" t="s">
        <v>213</v>
      </c>
      <c r="R24" s="202" t="s">
        <v>182</v>
      </c>
      <c r="S24" s="202" t="s">
        <v>99</v>
      </c>
      <c r="T24" s="219">
        <v>1</v>
      </c>
      <c r="U24" s="220" t="str">
        <f t="shared" si="15"/>
        <v>Licencias de Maternidad y Paternidad</v>
      </c>
      <c r="V24" s="221">
        <f t="shared" si="15"/>
        <v>720776535000</v>
      </c>
      <c r="W24" s="222" t="s">
        <v>116</v>
      </c>
      <c r="X24" s="289">
        <v>0.25</v>
      </c>
      <c r="Y24" s="290" t="s">
        <v>169</v>
      </c>
      <c r="Z24" s="291">
        <v>180194133750</v>
      </c>
      <c r="AA24" s="287"/>
      <c r="AB24" s="287"/>
      <c r="AC24" s="288">
        <f t="shared" si="16"/>
        <v>0</v>
      </c>
      <c r="AD24" s="288">
        <f t="shared" si="17"/>
        <v>0</v>
      </c>
      <c r="AE24" s="288">
        <f t="shared" si="0"/>
        <v>0</v>
      </c>
      <c r="AF24" s="288">
        <f t="shared" si="1"/>
        <v>0</v>
      </c>
      <c r="AG24" s="289">
        <v>0.25</v>
      </c>
      <c r="AH24" s="290" t="s">
        <v>169</v>
      </c>
      <c r="AI24" s="291">
        <v>180194133750</v>
      </c>
      <c r="AJ24" s="287"/>
      <c r="AK24" s="287"/>
      <c r="AL24" s="288">
        <f t="shared" si="18"/>
        <v>0</v>
      </c>
      <c r="AM24" s="288">
        <f t="shared" si="2"/>
        <v>0</v>
      </c>
      <c r="AN24" s="288">
        <f t="shared" si="3"/>
        <v>0</v>
      </c>
      <c r="AO24" s="288">
        <f t="shared" si="4"/>
        <v>0</v>
      </c>
      <c r="AP24" s="289">
        <v>0.25</v>
      </c>
      <c r="AQ24" s="290" t="s">
        <v>169</v>
      </c>
      <c r="AR24" s="291">
        <v>180194133750</v>
      </c>
      <c r="AS24" s="287"/>
      <c r="AT24" s="287"/>
      <c r="AU24" s="288">
        <f t="shared" si="19"/>
        <v>0</v>
      </c>
      <c r="AV24" s="288">
        <f t="shared" si="20"/>
        <v>0</v>
      </c>
      <c r="AW24" s="288">
        <f t="shared" si="21"/>
        <v>0</v>
      </c>
      <c r="AX24" s="288">
        <f t="shared" si="22"/>
        <v>0</v>
      </c>
      <c r="AY24" s="289">
        <v>0.25</v>
      </c>
      <c r="AZ24" s="290" t="s">
        <v>169</v>
      </c>
      <c r="BA24" s="291">
        <v>180194133750</v>
      </c>
      <c r="BB24" s="287"/>
      <c r="BC24" s="287"/>
      <c r="BD24" s="289">
        <f t="shared" si="23"/>
        <v>0</v>
      </c>
      <c r="BE24" s="289">
        <f t="shared" si="24"/>
        <v>0</v>
      </c>
      <c r="BF24" s="289">
        <f t="shared" si="25"/>
        <v>0</v>
      </c>
      <c r="BG24" s="289">
        <f t="shared" si="26"/>
        <v>0</v>
      </c>
      <c r="BH24" s="213">
        <f t="shared" si="7"/>
        <v>0</v>
      </c>
      <c r="BI24" s="213">
        <f t="shared" si="8"/>
        <v>0</v>
      </c>
      <c r="BJ24" s="213">
        <f t="shared" si="9"/>
        <v>0</v>
      </c>
      <c r="BK24" s="213">
        <f t="shared" si="10"/>
        <v>0</v>
      </c>
      <c r="BL24" s="213">
        <f t="shared" si="27"/>
        <v>0</v>
      </c>
      <c r="BM24" s="213">
        <f t="shared" si="28"/>
        <v>0</v>
      </c>
      <c r="BN24" s="213">
        <f t="shared" si="11"/>
        <v>0</v>
      </c>
      <c r="BO24" s="213">
        <f t="shared" si="12"/>
        <v>0</v>
      </c>
      <c r="BP24" s="214"/>
      <c r="BQ24" s="285">
        <v>1</v>
      </c>
      <c r="BR24" s="216">
        <f t="shared" si="14"/>
        <v>0.58333333333333337</v>
      </c>
      <c r="BS24" s="227" t="str">
        <f t="shared" si="29"/>
        <v>Licencias de Maternidad y Paternidad</v>
      </c>
      <c r="BT24" s="203">
        <f t="shared" si="13"/>
        <v>420452978750</v>
      </c>
      <c r="BU24" s="204"/>
      <c r="BV24" s="204"/>
      <c r="BW24" s="204"/>
      <c r="BX24" s="204"/>
      <c r="BY24" s="204"/>
      <c r="BZ24" s="204"/>
      <c r="CA24" s="146"/>
      <c r="CB24" s="146"/>
      <c r="CC24" s="146"/>
      <c r="CD24" s="146"/>
      <c r="CE24" s="146"/>
      <c r="CF24" s="146"/>
      <c r="CG24" s="146"/>
      <c r="CH24" s="146"/>
      <c r="CI24" s="146"/>
      <c r="CJ24" s="146"/>
      <c r="CK24" s="146"/>
      <c r="CL24" s="146"/>
      <c r="CM24" s="146"/>
      <c r="CN24" s="146"/>
      <c r="CO24" s="146"/>
      <c r="CP24" s="146"/>
      <c r="CQ24" s="146"/>
      <c r="CR24" s="146"/>
      <c r="CS24" s="146"/>
      <c r="CT24" s="146"/>
      <c r="CU24" s="146"/>
      <c r="CV24" s="146"/>
      <c r="CW24" s="146"/>
      <c r="CX24" s="146"/>
      <c r="CY24" s="146"/>
      <c r="CZ24" s="146"/>
      <c r="DA24" s="146"/>
      <c r="DB24" s="146"/>
      <c r="DC24" s="146"/>
      <c r="DD24" s="146"/>
      <c r="DE24" s="146"/>
      <c r="DF24" s="146"/>
      <c r="DG24" s="146"/>
      <c r="DH24" s="146"/>
      <c r="DI24" s="146"/>
      <c r="DJ24" s="146"/>
      <c r="DK24" s="146"/>
      <c r="DL24" s="146"/>
      <c r="DM24" s="146"/>
      <c r="DN24" s="146"/>
      <c r="DO24" s="146"/>
      <c r="DP24" s="146"/>
      <c r="DQ24" s="146"/>
      <c r="DR24" s="146"/>
      <c r="DS24" s="146"/>
      <c r="DT24" s="146"/>
      <c r="DU24" s="146"/>
      <c r="DV24" s="146"/>
      <c r="DW24" s="146"/>
      <c r="DX24" s="146"/>
      <c r="DY24" s="146"/>
      <c r="DZ24" s="146"/>
      <c r="EA24" s="146"/>
      <c r="EB24" s="146"/>
      <c r="EC24" s="146"/>
      <c r="ED24" s="146"/>
      <c r="EE24" s="146"/>
      <c r="EF24" s="146"/>
      <c r="EG24" s="146"/>
      <c r="EH24" s="146"/>
      <c r="EI24" s="146"/>
      <c r="EJ24" s="146"/>
      <c r="EK24" s="146"/>
      <c r="EL24" s="146"/>
      <c r="EM24" s="146"/>
      <c r="EN24" s="146"/>
      <c r="EO24" s="146"/>
      <c r="EP24" s="146"/>
      <c r="EQ24" s="146"/>
      <c r="ER24" s="146"/>
      <c r="ES24" s="146"/>
      <c r="ET24" s="146"/>
      <c r="EU24" s="146"/>
      <c r="EV24" s="146"/>
      <c r="EW24" s="146"/>
      <c r="EX24" s="146"/>
      <c r="EY24" s="146"/>
      <c r="EZ24" s="146"/>
      <c r="FA24" s="146"/>
      <c r="FB24" s="146"/>
      <c r="FC24" s="146"/>
      <c r="FD24" s="146"/>
      <c r="FE24" s="146"/>
      <c r="FF24" s="146"/>
      <c r="FG24" s="146"/>
      <c r="FH24" s="146"/>
      <c r="FI24" s="146"/>
      <c r="FJ24" s="146"/>
      <c r="FK24" s="146"/>
      <c r="FL24" s="146"/>
      <c r="FM24" s="146"/>
      <c r="FN24" s="146"/>
      <c r="FO24" s="146"/>
      <c r="FP24" s="146"/>
      <c r="FQ24" s="146"/>
      <c r="FR24" s="146"/>
      <c r="FS24" s="146"/>
      <c r="FT24" s="146"/>
      <c r="FU24" s="146"/>
      <c r="FV24" s="146"/>
      <c r="FW24" s="146"/>
      <c r="FX24" s="146"/>
      <c r="FY24" s="146"/>
      <c r="FZ24" s="146"/>
      <c r="GA24" s="146"/>
      <c r="GB24" s="146"/>
      <c r="GC24" s="146"/>
      <c r="GD24" s="146"/>
      <c r="GE24" s="146"/>
      <c r="GF24" s="146"/>
      <c r="GG24" s="146"/>
      <c r="GH24" s="146"/>
      <c r="GI24" s="146"/>
      <c r="GJ24" s="146"/>
      <c r="GK24" s="146"/>
      <c r="GL24" s="146"/>
      <c r="GM24" s="146"/>
      <c r="GN24" s="146"/>
      <c r="GO24" s="146"/>
      <c r="GP24" s="146"/>
      <c r="GQ24" s="146"/>
      <c r="GR24" s="146"/>
      <c r="GS24" s="146"/>
      <c r="GT24" s="146"/>
      <c r="GU24" s="146"/>
      <c r="GV24" s="146"/>
      <c r="GW24" s="146"/>
      <c r="GX24" s="146"/>
      <c r="GY24" s="146"/>
      <c r="GZ24" s="146"/>
      <c r="HA24" s="146"/>
      <c r="HB24" s="146"/>
      <c r="HC24" s="146"/>
      <c r="HD24" s="146"/>
      <c r="HE24" s="146"/>
      <c r="HF24" s="146"/>
      <c r="HG24" s="146"/>
      <c r="HH24" s="146"/>
      <c r="HI24" s="146"/>
      <c r="HJ24" s="146"/>
      <c r="HK24" s="146"/>
      <c r="HL24" s="146"/>
      <c r="HM24" s="146"/>
      <c r="HN24" s="146"/>
      <c r="HO24" s="146"/>
      <c r="HP24" s="146"/>
      <c r="HQ24" s="146"/>
      <c r="HR24" s="146"/>
      <c r="HS24" s="146"/>
      <c r="HT24" s="146"/>
      <c r="HU24" s="146"/>
      <c r="HV24" s="146"/>
      <c r="HW24" s="146"/>
      <c r="HX24" s="146"/>
      <c r="HY24" s="146"/>
      <c r="HZ24" s="146"/>
      <c r="IA24" s="146"/>
    </row>
    <row r="25" spans="1:235" s="159" customFormat="1" ht="55.2" x14ac:dyDescent="0.3">
      <c r="A25" s="205">
        <v>11300</v>
      </c>
      <c r="B25" s="202" t="s">
        <v>4</v>
      </c>
      <c r="C25" s="206" t="s">
        <v>160</v>
      </c>
      <c r="D25" s="202" t="s">
        <v>145</v>
      </c>
      <c r="E25" s="206" t="s">
        <v>161</v>
      </c>
      <c r="F25" s="202" t="s">
        <v>162</v>
      </c>
      <c r="G25" s="217" t="s">
        <v>123</v>
      </c>
      <c r="H25" s="224">
        <v>1</v>
      </c>
      <c r="I25" s="206" t="s">
        <v>305</v>
      </c>
      <c r="J25" s="202" t="s">
        <v>561</v>
      </c>
      <c r="K25" s="218">
        <v>1500000000</v>
      </c>
      <c r="L25" s="228">
        <v>3.5106648210048191E-5</v>
      </c>
      <c r="M25" s="202" t="s">
        <v>46</v>
      </c>
      <c r="N25" s="202" t="s">
        <v>68</v>
      </c>
      <c r="O25" s="202" t="s">
        <v>21</v>
      </c>
      <c r="P25" s="202" t="s">
        <v>36</v>
      </c>
      <c r="Q25" s="202" t="s">
        <v>213</v>
      </c>
      <c r="R25" s="202" t="s">
        <v>182</v>
      </c>
      <c r="S25" s="202" t="s">
        <v>99</v>
      </c>
      <c r="T25" s="219">
        <v>1</v>
      </c>
      <c r="U25" s="220" t="str">
        <f t="shared" si="15"/>
        <v>Prestaciones Económicas Regímenes Especiales de Excepción</v>
      </c>
      <c r="V25" s="221">
        <f t="shared" si="15"/>
        <v>1500000000</v>
      </c>
      <c r="W25" s="222" t="s">
        <v>116</v>
      </c>
      <c r="X25" s="289">
        <v>0.25</v>
      </c>
      <c r="Y25" s="290" t="s">
        <v>561</v>
      </c>
      <c r="Z25" s="291">
        <v>375000000</v>
      </c>
      <c r="AA25" s="287"/>
      <c r="AB25" s="287"/>
      <c r="AC25" s="288">
        <f t="shared" si="16"/>
        <v>0</v>
      </c>
      <c r="AD25" s="288">
        <f t="shared" si="17"/>
        <v>0</v>
      </c>
      <c r="AE25" s="288">
        <f t="shared" si="0"/>
        <v>0</v>
      </c>
      <c r="AF25" s="288">
        <f t="shared" si="1"/>
        <v>0</v>
      </c>
      <c r="AG25" s="289">
        <v>0.25</v>
      </c>
      <c r="AH25" s="290" t="s">
        <v>561</v>
      </c>
      <c r="AI25" s="291">
        <v>375000000</v>
      </c>
      <c r="AJ25" s="287"/>
      <c r="AK25" s="287"/>
      <c r="AL25" s="288">
        <f t="shared" si="18"/>
        <v>0</v>
      </c>
      <c r="AM25" s="288">
        <f t="shared" si="2"/>
        <v>0</v>
      </c>
      <c r="AN25" s="288">
        <f t="shared" si="3"/>
        <v>0</v>
      </c>
      <c r="AO25" s="288">
        <f t="shared" si="4"/>
        <v>0</v>
      </c>
      <c r="AP25" s="289">
        <v>0.25</v>
      </c>
      <c r="AQ25" s="290" t="s">
        <v>561</v>
      </c>
      <c r="AR25" s="291">
        <v>375000000</v>
      </c>
      <c r="AS25" s="287"/>
      <c r="AT25" s="287"/>
      <c r="AU25" s="288">
        <f t="shared" si="19"/>
        <v>0</v>
      </c>
      <c r="AV25" s="288">
        <f t="shared" si="20"/>
        <v>0</v>
      </c>
      <c r="AW25" s="288">
        <f t="shared" si="21"/>
        <v>0</v>
      </c>
      <c r="AX25" s="288">
        <f t="shared" si="22"/>
        <v>0</v>
      </c>
      <c r="AY25" s="289">
        <v>0.25</v>
      </c>
      <c r="AZ25" s="290" t="s">
        <v>561</v>
      </c>
      <c r="BA25" s="291">
        <v>375000000</v>
      </c>
      <c r="BB25" s="287"/>
      <c r="BC25" s="287"/>
      <c r="BD25" s="289">
        <f t="shared" si="23"/>
        <v>0</v>
      </c>
      <c r="BE25" s="289">
        <f t="shared" si="24"/>
        <v>0</v>
      </c>
      <c r="BF25" s="289">
        <f t="shared" si="25"/>
        <v>0</v>
      </c>
      <c r="BG25" s="289">
        <f t="shared" si="26"/>
        <v>0</v>
      </c>
      <c r="BH25" s="213">
        <f t="shared" si="7"/>
        <v>0</v>
      </c>
      <c r="BI25" s="213">
        <f t="shared" si="8"/>
        <v>0</v>
      </c>
      <c r="BJ25" s="213">
        <f t="shared" si="9"/>
        <v>0</v>
      </c>
      <c r="BK25" s="213">
        <f t="shared" si="10"/>
        <v>0</v>
      </c>
      <c r="BL25" s="213">
        <f t="shared" si="27"/>
        <v>0</v>
      </c>
      <c r="BM25" s="213">
        <f t="shared" si="28"/>
        <v>0</v>
      </c>
      <c r="BN25" s="213">
        <f t="shared" si="11"/>
        <v>0</v>
      </c>
      <c r="BO25" s="213">
        <f t="shared" si="12"/>
        <v>0</v>
      </c>
      <c r="BP25" s="214"/>
      <c r="BQ25" s="285">
        <v>1</v>
      </c>
      <c r="BR25" s="216">
        <f t="shared" si="14"/>
        <v>0.58333333333333337</v>
      </c>
      <c r="BS25" s="227" t="str">
        <f t="shared" si="29"/>
        <v>Prestaciones Económicas Regímenes Especiales de Excepción</v>
      </c>
      <c r="BT25" s="203">
        <f t="shared" si="13"/>
        <v>875000000</v>
      </c>
      <c r="BU25" s="204"/>
      <c r="BV25" s="204"/>
      <c r="BW25" s="204"/>
      <c r="BX25" s="204"/>
      <c r="BY25" s="204"/>
      <c r="BZ25" s="204"/>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6"/>
      <c r="DI25" s="146"/>
      <c r="DJ25" s="146"/>
      <c r="DK25" s="146"/>
      <c r="DL25" s="146"/>
      <c r="DM25" s="146"/>
      <c r="DN25" s="146"/>
      <c r="DO25" s="146"/>
      <c r="DP25" s="146"/>
      <c r="DQ25" s="146"/>
      <c r="DR25" s="146"/>
      <c r="DS25" s="146"/>
      <c r="DT25" s="146"/>
      <c r="DU25" s="146"/>
      <c r="DV25" s="146"/>
      <c r="DW25" s="146"/>
      <c r="DX25" s="146"/>
      <c r="DY25" s="146"/>
      <c r="DZ25" s="146"/>
      <c r="EA25" s="146"/>
      <c r="EB25" s="146"/>
      <c r="EC25" s="146"/>
      <c r="ED25" s="146"/>
      <c r="EE25" s="146"/>
      <c r="EF25" s="146"/>
      <c r="EG25" s="146"/>
      <c r="EH25" s="146"/>
      <c r="EI25" s="146"/>
      <c r="EJ25" s="146"/>
      <c r="EK25" s="146"/>
      <c r="EL25" s="146"/>
      <c r="EM25" s="146"/>
      <c r="EN25" s="146"/>
      <c r="EO25" s="146"/>
      <c r="EP25" s="146"/>
      <c r="EQ25" s="146"/>
      <c r="ER25" s="146"/>
      <c r="ES25" s="146"/>
      <c r="ET25" s="146"/>
      <c r="EU25" s="146"/>
      <c r="EV25" s="146"/>
      <c r="EW25" s="146"/>
      <c r="EX25" s="146"/>
      <c r="EY25" s="146"/>
      <c r="EZ25" s="146"/>
      <c r="FA25" s="146"/>
      <c r="FB25" s="146"/>
      <c r="FC25" s="146"/>
      <c r="FD25" s="146"/>
      <c r="FE25" s="146"/>
      <c r="FF25" s="146"/>
      <c r="FG25" s="146"/>
      <c r="FH25" s="146"/>
      <c r="FI25" s="146"/>
      <c r="FJ25" s="146"/>
      <c r="FK25" s="146"/>
      <c r="FL25" s="146"/>
      <c r="FM25" s="146"/>
      <c r="FN25" s="146"/>
      <c r="FO25" s="146"/>
      <c r="FP25" s="146"/>
      <c r="FQ25" s="146"/>
      <c r="FR25" s="146"/>
      <c r="FS25" s="146"/>
      <c r="FT25" s="146"/>
      <c r="FU25" s="146"/>
      <c r="FV25" s="146"/>
      <c r="FW25" s="146"/>
      <c r="FX25" s="146"/>
      <c r="FY25" s="146"/>
      <c r="FZ25" s="146"/>
      <c r="GA25" s="146"/>
      <c r="GB25" s="146"/>
      <c r="GC25" s="146"/>
      <c r="GD25" s="146"/>
      <c r="GE25" s="146"/>
      <c r="GF25" s="146"/>
      <c r="GG25" s="146"/>
      <c r="GH25" s="146"/>
      <c r="GI25" s="146"/>
      <c r="GJ25" s="146"/>
      <c r="GK25" s="146"/>
      <c r="GL25" s="146"/>
      <c r="GM25" s="146"/>
      <c r="GN25" s="146"/>
      <c r="GO25" s="146"/>
      <c r="GP25" s="146"/>
      <c r="GQ25" s="146"/>
      <c r="GR25" s="146"/>
      <c r="GS25" s="146"/>
      <c r="GT25" s="146"/>
      <c r="GU25" s="146"/>
      <c r="GV25" s="146"/>
      <c r="GW25" s="146"/>
      <c r="GX25" s="146"/>
      <c r="GY25" s="146"/>
      <c r="GZ25" s="146"/>
      <c r="HA25" s="146"/>
      <c r="HB25" s="146"/>
      <c r="HC25" s="146"/>
      <c r="HD25" s="146"/>
      <c r="HE25" s="146"/>
      <c r="HF25" s="146"/>
      <c r="HG25" s="146"/>
      <c r="HH25" s="146"/>
      <c r="HI25" s="146"/>
      <c r="HJ25" s="146"/>
      <c r="HK25" s="146"/>
      <c r="HL25" s="146"/>
      <c r="HM25" s="146"/>
      <c r="HN25" s="146"/>
      <c r="HO25" s="146"/>
      <c r="HP25" s="146"/>
      <c r="HQ25" s="146"/>
      <c r="HR25" s="146"/>
      <c r="HS25" s="146"/>
      <c r="HT25" s="146"/>
      <c r="HU25" s="146"/>
      <c r="HV25" s="146"/>
      <c r="HW25" s="146"/>
      <c r="HX25" s="146"/>
      <c r="HY25" s="146"/>
      <c r="HZ25" s="146"/>
      <c r="IA25" s="146"/>
    </row>
    <row r="26" spans="1:235" s="159" customFormat="1" ht="55.2" x14ac:dyDescent="0.3">
      <c r="A26" s="205">
        <v>11300</v>
      </c>
      <c r="B26" s="202" t="s">
        <v>4</v>
      </c>
      <c r="C26" s="206" t="s">
        <v>160</v>
      </c>
      <c r="D26" s="202" t="s">
        <v>145</v>
      </c>
      <c r="E26" s="206" t="s">
        <v>161</v>
      </c>
      <c r="F26" s="202" t="s">
        <v>162</v>
      </c>
      <c r="G26" s="217" t="s">
        <v>123</v>
      </c>
      <c r="H26" s="224">
        <v>1</v>
      </c>
      <c r="I26" s="206" t="s">
        <v>306</v>
      </c>
      <c r="J26" s="202" t="s">
        <v>170</v>
      </c>
      <c r="K26" s="218">
        <v>18712351563000</v>
      </c>
      <c r="L26" s="228">
        <v>0.43795196233665762</v>
      </c>
      <c r="M26" s="202" t="s">
        <v>46</v>
      </c>
      <c r="N26" s="202" t="s">
        <v>68</v>
      </c>
      <c r="O26" s="202" t="s">
        <v>21</v>
      </c>
      <c r="P26" s="202" t="s">
        <v>36</v>
      </c>
      <c r="Q26" s="202" t="s">
        <v>213</v>
      </c>
      <c r="R26" s="202" t="s">
        <v>182</v>
      </c>
      <c r="S26" s="202" t="s">
        <v>99</v>
      </c>
      <c r="T26" s="219">
        <v>1</v>
      </c>
      <c r="U26" s="220" t="str">
        <f t="shared" si="15"/>
        <v>Financiación UPC Régimen Subsidiado CSF</v>
      </c>
      <c r="V26" s="221">
        <f t="shared" si="15"/>
        <v>18712351563000</v>
      </c>
      <c r="W26" s="222" t="s">
        <v>116</v>
      </c>
      <c r="X26" s="289">
        <v>0.25</v>
      </c>
      <c r="Y26" s="290" t="s">
        <v>170</v>
      </c>
      <c r="Z26" s="291">
        <v>4678087890750</v>
      </c>
      <c r="AA26" s="287"/>
      <c r="AB26" s="287"/>
      <c r="AC26" s="288">
        <f t="shared" si="16"/>
        <v>0</v>
      </c>
      <c r="AD26" s="288">
        <f t="shared" si="17"/>
        <v>0</v>
      </c>
      <c r="AE26" s="288">
        <f t="shared" si="0"/>
        <v>0</v>
      </c>
      <c r="AF26" s="288">
        <f t="shared" si="1"/>
        <v>0</v>
      </c>
      <c r="AG26" s="289">
        <v>0.25</v>
      </c>
      <c r="AH26" s="290" t="s">
        <v>170</v>
      </c>
      <c r="AI26" s="291">
        <v>4678087890750</v>
      </c>
      <c r="AJ26" s="287"/>
      <c r="AK26" s="287"/>
      <c r="AL26" s="288">
        <f t="shared" si="18"/>
        <v>0</v>
      </c>
      <c r="AM26" s="288">
        <f t="shared" si="2"/>
        <v>0</v>
      </c>
      <c r="AN26" s="288">
        <f t="shared" si="3"/>
        <v>0</v>
      </c>
      <c r="AO26" s="288">
        <f t="shared" si="4"/>
        <v>0</v>
      </c>
      <c r="AP26" s="289">
        <v>0.25</v>
      </c>
      <c r="AQ26" s="290" t="s">
        <v>170</v>
      </c>
      <c r="AR26" s="291">
        <v>4678087890750</v>
      </c>
      <c r="AS26" s="287"/>
      <c r="AT26" s="287"/>
      <c r="AU26" s="288">
        <f t="shared" si="19"/>
        <v>0</v>
      </c>
      <c r="AV26" s="288">
        <f t="shared" si="20"/>
        <v>0</v>
      </c>
      <c r="AW26" s="288">
        <f t="shared" si="21"/>
        <v>0</v>
      </c>
      <c r="AX26" s="288">
        <f t="shared" si="22"/>
        <v>0</v>
      </c>
      <c r="AY26" s="289">
        <v>0.25</v>
      </c>
      <c r="AZ26" s="290" t="s">
        <v>170</v>
      </c>
      <c r="BA26" s="291">
        <v>4678087890750</v>
      </c>
      <c r="BB26" s="287"/>
      <c r="BC26" s="287"/>
      <c r="BD26" s="289">
        <f t="shared" si="23"/>
        <v>0</v>
      </c>
      <c r="BE26" s="289">
        <f t="shared" si="24"/>
        <v>0</v>
      </c>
      <c r="BF26" s="289">
        <f t="shared" si="25"/>
        <v>0</v>
      </c>
      <c r="BG26" s="289">
        <f t="shared" si="26"/>
        <v>0</v>
      </c>
      <c r="BH26" s="213">
        <f t="shared" si="7"/>
        <v>0</v>
      </c>
      <c r="BI26" s="213">
        <f t="shared" si="8"/>
        <v>0</v>
      </c>
      <c r="BJ26" s="213">
        <f t="shared" si="9"/>
        <v>0</v>
      </c>
      <c r="BK26" s="213">
        <f t="shared" si="10"/>
        <v>0</v>
      </c>
      <c r="BL26" s="213">
        <f t="shared" si="27"/>
        <v>0</v>
      </c>
      <c r="BM26" s="213">
        <f t="shared" si="28"/>
        <v>0</v>
      </c>
      <c r="BN26" s="213">
        <f t="shared" si="11"/>
        <v>0</v>
      </c>
      <c r="BO26" s="213">
        <f t="shared" si="12"/>
        <v>0</v>
      </c>
      <c r="BP26" s="214"/>
      <c r="BQ26" s="285">
        <v>1</v>
      </c>
      <c r="BR26" s="216">
        <f t="shared" si="14"/>
        <v>0.58333333333333337</v>
      </c>
      <c r="BS26" s="227" t="str">
        <f t="shared" si="29"/>
        <v>Financiación UPC Régimen Subsidiado CSF</v>
      </c>
      <c r="BT26" s="203">
        <f t="shared" si="13"/>
        <v>10915538411750</v>
      </c>
      <c r="BU26" s="204"/>
      <c r="BV26" s="204"/>
      <c r="BW26" s="204"/>
      <c r="BX26" s="204"/>
      <c r="BY26" s="204"/>
      <c r="BZ26" s="204"/>
      <c r="CA26" s="146"/>
      <c r="CB26" s="146"/>
      <c r="CC26" s="146"/>
      <c r="CD26" s="146"/>
      <c r="CE26" s="146"/>
      <c r="CF26" s="146"/>
      <c r="CG26" s="146"/>
      <c r="CH26" s="146"/>
      <c r="CI26" s="146"/>
      <c r="CJ26" s="146"/>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6"/>
      <c r="GB26" s="146"/>
      <c r="GC26" s="146"/>
      <c r="GD26" s="146"/>
      <c r="GE26" s="146"/>
      <c r="GF26" s="146"/>
      <c r="GG26" s="146"/>
      <c r="GH26" s="146"/>
      <c r="GI26" s="146"/>
      <c r="GJ26" s="146"/>
      <c r="GK26" s="146"/>
      <c r="GL26" s="146"/>
      <c r="GM26" s="146"/>
      <c r="GN26" s="146"/>
      <c r="GO26" s="146"/>
      <c r="GP26" s="146"/>
      <c r="GQ26" s="146"/>
      <c r="GR26" s="146"/>
      <c r="GS26" s="146"/>
      <c r="GT26" s="146"/>
      <c r="GU26" s="146"/>
      <c r="GV26" s="146"/>
      <c r="GW26" s="146"/>
      <c r="GX26" s="146"/>
      <c r="GY26" s="146"/>
      <c r="GZ26" s="146"/>
      <c r="HA26" s="146"/>
      <c r="HB26" s="146"/>
      <c r="HC26" s="146"/>
      <c r="HD26" s="146"/>
      <c r="HE26" s="146"/>
      <c r="HF26" s="146"/>
      <c r="HG26" s="146"/>
      <c r="HH26" s="146"/>
      <c r="HI26" s="146"/>
      <c r="HJ26" s="146"/>
      <c r="HK26" s="146"/>
      <c r="HL26" s="146"/>
      <c r="HM26" s="146"/>
      <c r="HN26" s="146"/>
      <c r="HO26" s="146"/>
      <c r="HP26" s="146"/>
      <c r="HQ26" s="146"/>
      <c r="HR26" s="146"/>
      <c r="HS26" s="146"/>
      <c r="HT26" s="146"/>
      <c r="HU26" s="146"/>
      <c r="HV26" s="146"/>
      <c r="HW26" s="146"/>
      <c r="HX26" s="146"/>
      <c r="HY26" s="146"/>
      <c r="HZ26" s="146"/>
      <c r="IA26" s="146"/>
    </row>
    <row r="27" spans="1:235" s="159" customFormat="1" ht="55.2" x14ac:dyDescent="0.3">
      <c r="A27" s="205">
        <v>11300</v>
      </c>
      <c r="B27" s="202" t="s">
        <v>4</v>
      </c>
      <c r="C27" s="206" t="s">
        <v>160</v>
      </c>
      <c r="D27" s="202" t="s">
        <v>145</v>
      </c>
      <c r="E27" s="206" t="s">
        <v>161</v>
      </c>
      <c r="F27" s="202" t="s">
        <v>162</v>
      </c>
      <c r="G27" s="217" t="s">
        <v>123</v>
      </c>
      <c r="H27" s="224">
        <v>1</v>
      </c>
      <c r="I27" s="206" t="s">
        <v>307</v>
      </c>
      <c r="J27" s="202" t="s">
        <v>171</v>
      </c>
      <c r="K27" s="218">
        <v>26475329000</v>
      </c>
      <c r="L27" s="228">
        <v>6.1964004096552467E-4</v>
      </c>
      <c r="M27" s="202" t="s">
        <v>46</v>
      </c>
      <c r="N27" s="202" t="s">
        <v>68</v>
      </c>
      <c r="O27" s="202" t="s">
        <v>21</v>
      </c>
      <c r="P27" s="202" t="s">
        <v>36</v>
      </c>
      <c r="Q27" s="202" t="s">
        <v>213</v>
      </c>
      <c r="R27" s="202" t="s">
        <v>182</v>
      </c>
      <c r="S27" s="202" t="s">
        <v>99</v>
      </c>
      <c r="T27" s="219">
        <v>1</v>
      </c>
      <c r="U27" s="220" t="str">
        <f t="shared" si="15"/>
        <v>Financiación UPC Régimen Subsidiado - CCF - SSF</v>
      </c>
      <c r="V27" s="221">
        <f t="shared" si="15"/>
        <v>26475329000</v>
      </c>
      <c r="W27" s="222" t="s">
        <v>116</v>
      </c>
      <c r="X27" s="289">
        <v>0.25</v>
      </c>
      <c r="Y27" s="290" t="s">
        <v>171</v>
      </c>
      <c r="Z27" s="291">
        <v>6618832250</v>
      </c>
      <c r="AA27" s="287"/>
      <c r="AB27" s="287"/>
      <c r="AC27" s="288">
        <f t="shared" si="16"/>
        <v>0</v>
      </c>
      <c r="AD27" s="288">
        <f t="shared" si="17"/>
        <v>0</v>
      </c>
      <c r="AE27" s="288">
        <f t="shared" si="0"/>
        <v>0</v>
      </c>
      <c r="AF27" s="288">
        <f t="shared" si="1"/>
        <v>0</v>
      </c>
      <c r="AG27" s="289">
        <v>0.25</v>
      </c>
      <c r="AH27" s="290" t="s">
        <v>171</v>
      </c>
      <c r="AI27" s="291">
        <v>6618832250</v>
      </c>
      <c r="AJ27" s="287"/>
      <c r="AK27" s="287"/>
      <c r="AL27" s="288">
        <f t="shared" si="18"/>
        <v>0</v>
      </c>
      <c r="AM27" s="288">
        <f t="shared" si="2"/>
        <v>0</v>
      </c>
      <c r="AN27" s="288">
        <f t="shared" si="3"/>
        <v>0</v>
      </c>
      <c r="AO27" s="288">
        <f t="shared" si="4"/>
        <v>0</v>
      </c>
      <c r="AP27" s="289">
        <v>0.25</v>
      </c>
      <c r="AQ27" s="290" t="s">
        <v>171</v>
      </c>
      <c r="AR27" s="291">
        <v>6618832250</v>
      </c>
      <c r="AS27" s="287"/>
      <c r="AT27" s="287"/>
      <c r="AU27" s="288">
        <f t="shared" si="19"/>
        <v>0</v>
      </c>
      <c r="AV27" s="288">
        <f t="shared" si="20"/>
        <v>0</v>
      </c>
      <c r="AW27" s="288">
        <f t="shared" si="21"/>
        <v>0</v>
      </c>
      <c r="AX27" s="288">
        <f t="shared" si="22"/>
        <v>0</v>
      </c>
      <c r="AY27" s="289">
        <v>0.25</v>
      </c>
      <c r="AZ27" s="290" t="s">
        <v>171</v>
      </c>
      <c r="BA27" s="291">
        <v>6618832250</v>
      </c>
      <c r="BB27" s="287"/>
      <c r="BC27" s="287"/>
      <c r="BD27" s="289">
        <f t="shared" si="23"/>
        <v>0</v>
      </c>
      <c r="BE27" s="289">
        <f t="shared" si="24"/>
        <v>0</v>
      </c>
      <c r="BF27" s="289">
        <f t="shared" si="25"/>
        <v>0</v>
      </c>
      <c r="BG27" s="289">
        <f t="shared" si="26"/>
        <v>0</v>
      </c>
      <c r="BH27" s="213">
        <f t="shared" si="7"/>
        <v>0</v>
      </c>
      <c r="BI27" s="213">
        <f t="shared" si="8"/>
        <v>0</v>
      </c>
      <c r="BJ27" s="213">
        <f t="shared" si="9"/>
        <v>0</v>
      </c>
      <c r="BK27" s="213">
        <f t="shared" si="10"/>
        <v>0</v>
      </c>
      <c r="BL27" s="213">
        <f t="shared" si="27"/>
        <v>0</v>
      </c>
      <c r="BM27" s="213">
        <f t="shared" si="28"/>
        <v>0</v>
      </c>
      <c r="BN27" s="213">
        <f t="shared" si="11"/>
        <v>0</v>
      </c>
      <c r="BO27" s="213">
        <f t="shared" si="12"/>
        <v>0</v>
      </c>
      <c r="BP27" s="214"/>
      <c r="BQ27" s="285">
        <v>1</v>
      </c>
      <c r="BR27" s="216">
        <f t="shared" si="14"/>
        <v>0.58333333333333337</v>
      </c>
      <c r="BS27" s="227" t="str">
        <f t="shared" si="29"/>
        <v>Financiación UPC Régimen Subsidiado - CCF - SSF</v>
      </c>
      <c r="BT27" s="203">
        <f t="shared" si="13"/>
        <v>15443941916.666666</v>
      </c>
      <c r="BU27" s="204"/>
      <c r="BV27" s="204"/>
      <c r="BW27" s="204"/>
      <c r="BX27" s="204"/>
      <c r="BY27" s="204"/>
      <c r="BZ27" s="204"/>
      <c r="CA27" s="146"/>
      <c r="CB27" s="146"/>
      <c r="CC27" s="146"/>
      <c r="CD27" s="146"/>
      <c r="CE27" s="146"/>
      <c r="CF27" s="146"/>
      <c r="CG27" s="146"/>
      <c r="CH27" s="146"/>
      <c r="CI27" s="146"/>
      <c r="CJ27" s="146"/>
      <c r="CK27" s="146"/>
      <c r="CL27" s="146"/>
      <c r="CM27" s="146"/>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6"/>
      <c r="GB27" s="146"/>
      <c r="GC27" s="146"/>
      <c r="GD27" s="146"/>
      <c r="GE27" s="146"/>
      <c r="GF27" s="146"/>
      <c r="GG27" s="146"/>
      <c r="GH27" s="146"/>
      <c r="GI27" s="146"/>
      <c r="GJ27" s="146"/>
      <c r="GK27" s="146"/>
      <c r="GL27" s="146"/>
      <c r="GM27" s="146"/>
      <c r="GN27" s="146"/>
      <c r="GO27" s="146"/>
      <c r="GP27" s="146"/>
      <c r="GQ27" s="146"/>
      <c r="GR27" s="146"/>
      <c r="GS27" s="146"/>
      <c r="GT27" s="146"/>
      <c r="GU27" s="146"/>
      <c r="GV27" s="146"/>
      <c r="GW27" s="146"/>
      <c r="GX27" s="146"/>
      <c r="GY27" s="146"/>
      <c r="GZ27" s="146"/>
      <c r="HA27" s="146"/>
      <c r="HB27" s="146"/>
      <c r="HC27" s="146"/>
      <c r="HD27" s="146"/>
      <c r="HE27" s="146"/>
      <c r="HF27" s="146"/>
      <c r="HG27" s="146"/>
      <c r="HH27" s="146"/>
      <c r="HI27" s="146"/>
      <c r="HJ27" s="146"/>
      <c r="HK27" s="146"/>
      <c r="HL27" s="146"/>
      <c r="HM27" s="146"/>
      <c r="HN27" s="146"/>
      <c r="HO27" s="146"/>
      <c r="HP27" s="146"/>
      <c r="HQ27" s="146"/>
      <c r="HR27" s="146"/>
      <c r="HS27" s="146"/>
      <c r="HT27" s="146"/>
      <c r="HU27" s="146"/>
      <c r="HV27" s="146"/>
      <c r="HW27" s="146"/>
      <c r="HX27" s="146"/>
      <c r="HY27" s="146"/>
      <c r="HZ27" s="146"/>
      <c r="IA27" s="146"/>
    </row>
    <row r="28" spans="1:235" s="159" customFormat="1" ht="55.2" x14ac:dyDescent="0.3">
      <c r="A28" s="205">
        <v>11300</v>
      </c>
      <c r="B28" s="202" t="s">
        <v>4</v>
      </c>
      <c r="C28" s="206" t="s">
        <v>160</v>
      </c>
      <c r="D28" s="202" t="s">
        <v>145</v>
      </c>
      <c r="E28" s="206" t="s">
        <v>161</v>
      </c>
      <c r="F28" s="202" t="s">
        <v>162</v>
      </c>
      <c r="G28" s="217" t="s">
        <v>123</v>
      </c>
      <c r="H28" s="224">
        <v>1</v>
      </c>
      <c r="I28" s="206" t="s">
        <v>308</v>
      </c>
      <c r="J28" s="202" t="s">
        <v>175</v>
      </c>
      <c r="K28" s="218">
        <v>210070791000</v>
      </c>
      <c r="L28" s="228">
        <v>4.9165875725623717E-3</v>
      </c>
      <c r="M28" s="202" t="s">
        <v>46</v>
      </c>
      <c r="N28" s="202" t="s">
        <v>68</v>
      </c>
      <c r="O28" s="202" t="s">
        <v>21</v>
      </c>
      <c r="P28" s="202" t="s">
        <v>36</v>
      </c>
      <c r="Q28" s="202" t="s">
        <v>213</v>
      </c>
      <c r="R28" s="202" t="s">
        <v>182</v>
      </c>
      <c r="S28" s="202" t="s">
        <v>99</v>
      </c>
      <c r="T28" s="219">
        <v>1</v>
      </c>
      <c r="U28" s="220" t="str">
        <f t="shared" si="15"/>
        <v>Prestaciones Excepcionales - Recobros</v>
      </c>
      <c r="V28" s="221">
        <f t="shared" si="15"/>
        <v>210070791000</v>
      </c>
      <c r="W28" s="222" t="s">
        <v>116</v>
      </c>
      <c r="X28" s="289">
        <v>0.25</v>
      </c>
      <c r="Y28" s="290" t="s">
        <v>175</v>
      </c>
      <c r="Z28" s="291">
        <v>52517697750</v>
      </c>
      <c r="AA28" s="287"/>
      <c r="AB28" s="287"/>
      <c r="AC28" s="288">
        <f t="shared" si="16"/>
        <v>0</v>
      </c>
      <c r="AD28" s="288">
        <f t="shared" si="17"/>
        <v>0</v>
      </c>
      <c r="AE28" s="288">
        <f t="shared" si="0"/>
        <v>0</v>
      </c>
      <c r="AF28" s="288">
        <f t="shared" si="1"/>
        <v>0</v>
      </c>
      <c r="AG28" s="289">
        <v>0.25</v>
      </c>
      <c r="AH28" s="290" t="s">
        <v>175</v>
      </c>
      <c r="AI28" s="291">
        <v>52517697750</v>
      </c>
      <c r="AJ28" s="287"/>
      <c r="AK28" s="287"/>
      <c r="AL28" s="288">
        <f t="shared" si="18"/>
        <v>0</v>
      </c>
      <c r="AM28" s="288">
        <f t="shared" si="2"/>
        <v>0</v>
      </c>
      <c r="AN28" s="288">
        <f t="shared" si="3"/>
        <v>0</v>
      </c>
      <c r="AO28" s="288">
        <f t="shared" si="4"/>
        <v>0</v>
      </c>
      <c r="AP28" s="289">
        <v>0.25</v>
      </c>
      <c r="AQ28" s="290" t="s">
        <v>175</v>
      </c>
      <c r="AR28" s="291">
        <v>52517697750</v>
      </c>
      <c r="AS28" s="287"/>
      <c r="AT28" s="287"/>
      <c r="AU28" s="288">
        <f t="shared" si="19"/>
        <v>0</v>
      </c>
      <c r="AV28" s="288">
        <f t="shared" si="20"/>
        <v>0</v>
      </c>
      <c r="AW28" s="288">
        <f t="shared" si="21"/>
        <v>0</v>
      </c>
      <c r="AX28" s="288">
        <f t="shared" si="22"/>
        <v>0</v>
      </c>
      <c r="AY28" s="289">
        <v>0.25</v>
      </c>
      <c r="AZ28" s="290" t="s">
        <v>175</v>
      </c>
      <c r="BA28" s="291">
        <v>52517697750</v>
      </c>
      <c r="BB28" s="287"/>
      <c r="BC28" s="287"/>
      <c r="BD28" s="289">
        <f t="shared" si="23"/>
        <v>0</v>
      </c>
      <c r="BE28" s="289">
        <f t="shared" si="24"/>
        <v>0</v>
      </c>
      <c r="BF28" s="289">
        <f t="shared" si="25"/>
        <v>0</v>
      </c>
      <c r="BG28" s="289">
        <f t="shared" si="26"/>
        <v>0</v>
      </c>
      <c r="BH28" s="213">
        <f t="shared" si="7"/>
        <v>0</v>
      </c>
      <c r="BI28" s="213">
        <f t="shared" si="8"/>
        <v>0</v>
      </c>
      <c r="BJ28" s="213">
        <f t="shared" si="9"/>
        <v>0</v>
      </c>
      <c r="BK28" s="213">
        <f t="shared" si="10"/>
        <v>0</v>
      </c>
      <c r="BL28" s="213">
        <f t="shared" si="27"/>
        <v>0</v>
      </c>
      <c r="BM28" s="213">
        <f t="shared" si="28"/>
        <v>0</v>
      </c>
      <c r="BN28" s="213">
        <f t="shared" si="11"/>
        <v>0</v>
      </c>
      <c r="BO28" s="213">
        <f t="shared" si="12"/>
        <v>0</v>
      </c>
      <c r="BP28" s="214"/>
      <c r="BQ28" s="285">
        <v>10</v>
      </c>
      <c r="BR28" s="216">
        <f t="shared" si="14"/>
        <v>0.58333333333333337</v>
      </c>
      <c r="BS28" s="227" t="str">
        <f t="shared" si="29"/>
        <v>Prestaciones Excepcionales - Recobros</v>
      </c>
      <c r="BT28" s="203">
        <f t="shared" si="13"/>
        <v>122541294750</v>
      </c>
      <c r="BU28" s="204"/>
      <c r="BV28" s="204"/>
      <c r="BW28" s="204"/>
      <c r="BX28" s="204"/>
      <c r="BY28" s="204"/>
      <c r="BZ28" s="204"/>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46"/>
      <c r="DJ28" s="146"/>
      <c r="DK28" s="146"/>
      <c r="DL28" s="146"/>
      <c r="DM28" s="146"/>
      <c r="DN28" s="146"/>
      <c r="DO28" s="146"/>
      <c r="DP28" s="146"/>
      <c r="DQ28" s="146"/>
      <c r="DR28" s="146"/>
      <c r="DS28" s="146"/>
      <c r="DT28" s="146"/>
      <c r="DU28" s="146"/>
      <c r="DV28" s="146"/>
      <c r="DW28" s="146"/>
      <c r="DX28" s="146"/>
      <c r="DY28" s="146"/>
      <c r="DZ28" s="146"/>
      <c r="EA28" s="146"/>
      <c r="EB28" s="146"/>
      <c r="EC28" s="146"/>
      <c r="ED28" s="146"/>
      <c r="EE28" s="146"/>
      <c r="EF28" s="146"/>
      <c r="EG28" s="146"/>
      <c r="EH28" s="146"/>
      <c r="EI28" s="146"/>
      <c r="EJ28" s="146"/>
      <c r="EK28" s="146"/>
      <c r="EL28" s="146"/>
      <c r="EM28" s="146"/>
      <c r="EN28" s="146"/>
      <c r="EO28" s="146"/>
      <c r="EP28" s="146"/>
      <c r="EQ28" s="146"/>
      <c r="ER28" s="146"/>
      <c r="ES28" s="146"/>
      <c r="ET28" s="146"/>
      <c r="EU28" s="146"/>
      <c r="EV28" s="146"/>
      <c r="EW28" s="146"/>
      <c r="EX28" s="146"/>
      <c r="EY28" s="146"/>
      <c r="EZ28" s="146"/>
      <c r="FA28" s="146"/>
      <c r="FB28" s="146"/>
      <c r="FC28" s="146"/>
      <c r="FD28" s="146"/>
      <c r="FE28" s="146"/>
      <c r="FF28" s="146"/>
      <c r="FG28" s="146"/>
      <c r="FH28" s="146"/>
      <c r="FI28" s="146"/>
      <c r="FJ28" s="146"/>
      <c r="FK28" s="146"/>
      <c r="FL28" s="146"/>
      <c r="FM28" s="146"/>
      <c r="FN28" s="146"/>
      <c r="FO28" s="146"/>
      <c r="FP28" s="146"/>
      <c r="FQ28" s="146"/>
      <c r="FR28" s="146"/>
      <c r="FS28" s="146"/>
      <c r="FT28" s="146"/>
      <c r="FU28" s="146"/>
      <c r="FV28" s="146"/>
      <c r="FW28" s="146"/>
      <c r="FX28" s="146"/>
      <c r="FY28" s="146"/>
      <c r="FZ28" s="146"/>
      <c r="GA28" s="146"/>
      <c r="GB28" s="146"/>
      <c r="GC28" s="146"/>
      <c r="GD28" s="146"/>
      <c r="GE28" s="146"/>
      <c r="GF28" s="146"/>
      <c r="GG28" s="146"/>
      <c r="GH28" s="146"/>
      <c r="GI28" s="146"/>
      <c r="GJ28" s="146"/>
      <c r="GK28" s="146"/>
      <c r="GL28" s="146"/>
      <c r="GM28" s="146"/>
      <c r="GN28" s="146"/>
      <c r="GO28" s="146"/>
      <c r="GP28" s="146"/>
      <c r="GQ28" s="146"/>
      <c r="GR28" s="146"/>
      <c r="GS28" s="146"/>
      <c r="GT28" s="146"/>
      <c r="GU28" s="146"/>
      <c r="GV28" s="146"/>
      <c r="GW28" s="146"/>
      <c r="GX28" s="146"/>
      <c r="GY28" s="146"/>
      <c r="GZ28" s="146"/>
      <c r="HA28" s="146"/>
      <c r="HB28" s="146"/>
      <c r="HC28" s="146"/>
      <c r="HD28" s="146"/>
      <c r="HE28" s="146"/>
      <c r="HF28" s="146"/>
      <c r="HG28" s="146"/>
      <c r="HH28" s="146"/>
      <c r="HI28" s="146"/>
      <c r="HJ28" s="146"/>
      <c r="HK28" s="146"/>
      <c r="HL28" s="146"/>
      <c r="HM28" s="146"/>
      <c r="HN28" s="146"/>
      <c r="HO28" s="146"/>
      <c r="HP28" s="146"/>
      <c r="HQ28" s="146"/>
      <c r="HR28" s="146"/>
      <c r="HS28" s="146"/>
      <c r="HT28" s="146"/>
      <c r="HU28" s="146"/>
      <c r="HV28" s="146"/>
      <c r="HW28" s="146"/>
      <c r="HX28" s="146"/>
      <c r="HY28" s="146"/>
      <c r="HZ28" s="146"/>
      <c r="IA28" s="146"/>
    </row>
    <row r="29" spans="1:235" s="159" customFormat="1" ht="55.2" x14ac:dyDescent="0.3">
      <c r="A29" s="205">
        <v>11300</v>
      </c>
      <c r="B29" s="202" t="s">
        <v>4</v>
      </c>
      <c r="C29" s="206" t="s">
        <v>160</v>
      </c>
      <c r="D29" s="202" t="s">
        <v>145</v>
      </c>
      <c r="E29" s="206" t="s">
        <v>161</v>
      </c>
      <c r="F29" s="202" t="s">
        <v>162</v>
      </c>
      <c r="G29" s="217" t="s">
        <v>123</v>
      </c>
      <c r="H29" s="224">
        <v>1</v>
      </c>
      <c r="I29" s="206" t="s">
        <v>309</v>
      </c>
      <c r="J29" s="202" t="s">
        <v>172</v>
      </c>
      <c r="K29" s="218">
        <v>165927919000</v>
      </c>
      <c r="L29" s="228">
        <v>3.8834487203722474E-3</v>
      </c>
      <c r="M29" s="202" t="s">
        <v>46</v>
      </c>
      <c r="N29" s="202" t="s">
        <v>68</v>
      </c>
      <c r="O29" s="202" t="s">
        <v>21</v>
      </c>
      <c r="P29" s="202" t="s">
        <v>36</v>
      </c>
      <c r="Q29" s="202" t="s">
        <v>213</v>
      </c>
      <c r="R29" s="202" t="s">
        <v>182</v>
      </c>
      <c r="S29" s="202" t="s">
        <v>99</v>
      </c>
      <c r="T29" s="219">
        <v>1</v>
      </c>
      <c r="U29" s="220" t="str">
        <f t="shared" si="15"/>
        <v>Atención en salud, transporte primario, indemnizaciones y auxilios funerarios víctimas</v>
      </c>
      <c r="V29" s="221">
        <f t="shared" si="15"/>
        <v>165927919000</v>
      </c>
      <c r="W29" s="222" t="s">
        <v>116</v>
      </c>
      <c r="X29" s="289">
        <v>0.25</v>
      </c>
      <c r="Y29" s="290" t="s">
        <v>172</v>
      </c>
      <c r="Z29" s="291">
        <v>41481979750</v>
      </c>
      <c r="AA29" s="287"/>
      <c r="AB29" s="287"/>
      <c r="AC29" s="288">
        <f t="shared" si="16"/>
        <v>0</v>
      </c>
      <c r="AD29" s="288">
        <f t="shared" si="17"/>
        <v>0</v>
      </c>
      <c r="AE29" s="288">
        <f t="shared" si="0"/>
        <v>0</v>
      </c>
      <c r="AF29" s="288">
        <f t="shared" si="1"/>
        <v>0</v>
      </c>
      <c r="AG29" s="289">
        <v>0.25</v>
      </c>
      <c r="AH29" s="290" t="s">
        <v>172</v>
      </c>
      <c r="AI29" s="291">
        <v>41481979750</v>
      </c>
      <c r="AJ29" s="287"/>
      <c r="AK29" s="287"/>
      <c r="AL29" s="288">
        <f t="shared" si="18"/>
        <v>0</v>
      </c>
      <c r="AM29" s="288">
        <f t="shared" si="2"/>
        <v>0</v>
      </c>
      <c r="AN29" s="288">
        <f t="shared" si="3"/>
        <v>0</v>
      </c>
      <c r="AO29" s="288">
        <f t="shared" si="4"/>
        <v>0</v>
      </c>
      <c r="AP29" s="289">
        <v>0.25</v>
      </c>
      <c r="AQ29" s="290" t="s">
        <v>172</v>
      </c>
      <c r="AR29" s="291">
        <v>41481979750</v>
      </c>
      <c r="AS29" s="287"/>
      <c r="AT29" s="287"/>
      <c r="AU29" s="288">
        <f t="shared" si="19"/>
        <v>0</v>
      </c>
      <c r="AV29" s="288">
        <f t="shared" si="20"/>
        <v>0</v>
      </c>
      <c r="AW29" s="288">
        <f t="shared" si="21"/>
        <v>0</v>
      </c>
      <c r="AX29" s="288">
        <f t="shared" si="22"/>
        <v>0</v>
      </c>
      <c r="AY29" s="289">
        <v>0.25</v>
      </c>
      <c r="AZ29" s="290" t="s">
        <v>172</v>
      </c>
      <c r="BA29" s="291">
        <v>41481979750</v>
      </c>
      <c r="BB29" s="287"/>
      <c r="BC29" s="287"/>
      <c r="BD29" s="289">
        <f t="shared" si="23"/>
        <v>0</v>
      </c>
      <c r="BE29" s="289">
        <f t="shared" si="24"/>
        <v>0</v>
      </c>
      <c r="BF29" s="289">
        <f t="shared" si="25"/>
        <v>0</v>
      </c>
      <c r="BG29" s="289">
        <f t="shared" si="26"/>
        <v>0</v>
      </c>
      <c r="BH29" s="213">
        <f t="shared" si="7"/>
        <v>0</v>
      </c>
      <c r="BI29" s="213">
        <f t="shared" si="8"/>
        <v>0</v>
      </c>
      <c r="BJ29" s="213">
        <f t="shared" si="9"/>
        <v>0</v>
      </c>
      <c r="BK29" s="213">
        <f t="shared" si="10"/>
        <v>0</v>
      </c>
      <c r="BL29" s="213">
        <f t="shared" si="27"/>
        <v>0</v>
      </c>
      <c r="BM29" s="213">
        <f t="shared" si="28"/>
        <v>0</v>
      </c>
      <c r="BN29" s="213">
        <f t="shared" si="11"/>
        <v>0</v>
      </c>
      <c r="BO29" s="213">
        <f t="shared" si="12"/>
        <v>0</v>
      </c>
      <c r="BP29" s="214"/>
      <c r="BQ29" s="285">
        <v>10</v>
      </c>
      <c r="BR29" s="216">
        <f t="shared" si="14"/>
        <v>0.58333333333333337</v>
      </c>
      <c r="BS29" s="227" t="str">
        <f t="shared" si="29"/>
        <v>Atención en salud, transporte primario, indemnizaciones y auxilios funerarios víctimas</v>
      </c>
      <c r="BT29" s="203">
        <f t="shared" si="13"/>
        <v>96791286083.333328</v>
      </c>
      <c r="BU29" s="204"/>
      <c r="BV29" s="204"/>
      <c r="BW29" s="204"/>
      <c r="BX29" s="204"/>
      <c r="BY29" s="204"/>
      <c r="BZ29" s="204"/>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146"/>
      <c r="CX29" s="146"/>
      <c r="CY29" s="146"/>
      <c r="CZ29" s="146"/>
      <c r="DA29" s="146"/>
      <c r="DB29" s="146"/>
      <c r="DC29" s="146"/>
      <c r="DD29" s="146"/>
      <c r="DE29" s="146"/>
      <c r="DF29" s="146"/>
      <c r="DG29" s="146"/>
      <c r="DH29" s="146"/>
      <c r="DI29" s="146"/>
      <c r="DJ29" s="146"/>
      <c r="DK29" s="146"/>
      <c r="DL29" s="146"/>
      <c r="DM29" s="146"/>
      <c r="DN29" s="146"/>
      <c r="DO29" s="146"/>
      <c r="DP29" s="146"/>
      <c r="DQ29" s="146"/>
      <c r="DR29" s="146"/>
      <c r="DS29" s="146"/>
      <c r="DT29" s="146"/>
      <c r="DU29" s="146"/>
      <c r="DV29" s="146"/>
      <c r="DW29" s="146"/>
      <c r="DX29" s="146"/>
      <c r="DY29" s="146"/>
      <c r="DZ29" s="146"/>
      <c r="EA29" s="146"/>
      <c r="EB29" s="146"/>
      <c r="EC29" s="146"/>
      <c r="ED29" s="146"/>
      <c r="EE29" s="146"/>
      <c r="EF29" s="146"/>
      <c r="EG29" s="146"/>
      <c r="EH29" s="146"/>
      <c r="EI29" s="146"/>
      <c r="EJ29" s="146"/>
      <c r="EK29" s="146"/>
      <c r="EL29" s="146"/>
      <c r="EM29" s="146"/>
      <c r="EN29" s="146"/>
      <c r="EO29" s="146"/>
      <c r="EP29" s="146"/>
      <c r="EQ29" s="146"/>
      <c r="ER29" s="146"/>
      <c r="ES29" s="146"/>
      <c r="ET29" s="146"/>
      <c r="EU29" s="146"/>
      <c r="EV29" s="146"/>
      <c r="EW29" s="146"/>
      <c r="EX29" s="146"/>
      <c r="EY29" s="146"/>
      <c r="EZ29" s="146"/>
      <c r="FA29" s="146"/>
      <c r="FB29" s="146"/>
      <c r="FC29" s="146"/>
      <c r="FD29" s="146"/>
      <c r="FE29" s="146"/>
      <c r="FF29" s="146"/>
      <c r="FG29" s="146"/>
      <c r="FH29" s="146"/>
      <c r="FI29" s="146"/>
      <c r="FJ29" s="146"/>
      <c r="FK29" s="146"/>
      <c r="FL29" s="146"/>
      <c r="FM29" s="146"/>
      <c r="FN29" s="146"/>
      <c r="FO29" s="146"/>
      <c r="FP29" s="146"/>
      <c r="FQ29" s="146"/>
      <c r="FR29" s="146"/>
      <c r="FS29" s="146"/>
      <c r="FT29" s="146"/>
      <c r="FU29" s="146"/>
      <c r="FV29" s="146"/>
      <c r="FW29" s="146"/>
      <c r="FX29" s="146"/>
      <c r="FY29" s="146"/>
      <c r="FZ29" s="146"/>
      <c r="GA29" s="146"/>
      <c r="GB29" s="146"/>
      <c r="GC29" s="146"/>
      <c r="GD29" s="146"/>
      <c r="GE29" s="146"/>
      <c r="GF29" s="146"/>
      <c r="GG29" s="146"/>
      <c r="GH29" s="146"/>
      <c r="GI29" s="146"/>
      <c r="GJ29" s="146"/>
      <c r="GK29" s="146"/>
      <c r="GL29" s="146"/>
      <c r="GM29" s="146"/>
      <c r="GN29" s="146"/>
      <c r="GO29" s="146"/>
      <c r="GP29" s="146"/>
      <c r="GQ29" s="146"/>
      <c r="GR29" s="146"/>
      <c r="GS29" s="146"/>
      <c r="GT29" s="146"/>
      <c r="GU29" s="146"/>
      <c r="GV29" s="146"/>
      <c r="GW29" s="146"/>
      <c r="GX29" s="146"/>
      <c r="GY29" s="146"/>
      <c r="GZ29" s="146"/>
      <c r="HA29" s="146"/>
      <c r="HB29" s="146"/>
      <c r="HC29" s="146"/>
      <c r="HD29" s="146"/>
      <c r="HE29" s="146"/>
      <c r="HF29" s="146"/>
      <c r="HG29" s="146"/>
      <c r="HH29" s="146"/>
      <c r="HI29" s="146"/>
      <c r="HJ29" s="146"/>
      <c r="HK29" s="146"/>
      <c r="HL29" s="146"/>
      <c r="HM29" s="146"/>
      <c r="HN29" s="146"/>
      <c r="HO29" s="146"/>
      <c r="HP29" s="146"/>
      <c r="HQ29" s="146"/>
      <c r="HR29" s="146"/>
      <c r="HS29" s="146"/>
      <c r="HT29" s="146"/>
      <c r="HU29" s="146"/>
      <c r="HV29" s="146"/>
      <c r="HW29" s="146"/>
      <c r="HX29" s="146"/>
      <c r="HY29" s="146"/>
      <c r="HZ29" s="146"/>
      <c r="IA29" s="146"/>
    </row>
    <row r="30" spans="1:235" s="159" customFormat="1" ht="55.2" x14ac:dyDescent="0.3">
      <c r="A30" s="205">
        <v>11300</v>
      </c>
      <c r="B30" s="202" t="s">
        <v>4</v>
      </c>
      <c r="C30" s="206" t="s">
        <v>160</v>
      </c>
      <c r="D30" s="202" t="s">
        <v>145</v>
      </c>
      <c r="E30" s="206" t="s">
        <v>161</v>
      </c>
      <c r="F30" s="202" t="s">
        <v>162</v>
      </c>
      <c r="G30" s="217" t="s">
        <v>123</v>
      </c>
      <c r="H30" s="224">
        <v>1</v>
      </c>
      <c r="I30" s="206" t="s">
        <v>310</v>
      </c>
      <c r="J30" s="202" t="s">
        <v>176</v>
      </c>
      <c r="K30" s="218">
        <v>3872113000</v>
      </c>
      <c r="L30" s="228">
        <v>9.0624605947036218E-5</v>
      </c>
      <c r="M30" s="202" t="s">
        <v>46</v>
      </c>
      <c r="N30" s="202" t="s">
        <v>68</v>
      </c>
      <c r="O30" s="202" t="s">
        <v>21</v>
      </c>
      <c r="P30" s="202" t="s">
        <v>36</v>
      </c>
      <c r="Q30" s="202" t="s">
        <v>213</v>
      </c>
      <c r="R30" s="202" t="s">
        <v>182</v>
      </c>
      <c r="S30" s="202" t="s">
        <v>99</v>
      </c>
      <c r="T30" s="219">
        <v>1</v>
      </c>
      <c r="U30" s="220" t="str">
        <f t="shared" si="15"/>
        <v>Fortalecimiento red de urgencias nacional, emergencias sanitarias y eventos catastróficos</v>
      </c>
      <c r="V30" s="221">
        <f t="shared" si="15"/>
        <v>3872113000</v>
      </c>
      <c r="W30" s="222" t="s">
        <v>116</v>
      </c>
      <c r="X30" s="289">
        <v>0.25</v>
      </c>
      <c r="Y30" s="290" t="s">
        <v>176</v>
      </c>
      <c r="Z30" s="291">
        <v>968028250</v>
      </c>
      <c r="AA30" s="287"/>
      <c r="AB30" s="287"/>
      <c r="AC30" s="288">
        <f t="shared" si="16"/>
        <v>0</v>
      </c>
      <c r="AD30" s="288">
        <f t="shared" si="17"/>
        <v>0</v>
      </c>
      <c r="AE30" s="288">
        <f t="shared" si="0"/>
        <v>0</v>
      </c>
      <c r="AF30" s="288">
        <f t="shared" si="1"/>
        <v>0</v>
      </c>
      <c r="AG30" s="289">
        <v>0.25</v>
      </c>
      <c r="AH30" s="290" t="s">
        <v>176</v>
      </c>
      <c r="AI30" s="291">
        <v>968028250</v>
      </c>
      <c r="AJ30" s="287"/>
      <c r="AK30" s="287"/>
      <c r="AL30" s="288">
        <f t="shared" si="18"/>
        <v>0</v>
      </c>
      <c r="AM30" s="288">
        <f t="shared" si="2"/>
        <v>0</v>
      </c>
      <c r="AN30" s="288">
        <f t="shared" si="3"/>
        <v>0</v>
      </c>
      <c r="AO30" s="288">
        <f t="shared" si="4"/>
        <v>0</v>
      </c>
      <c r="AP30" s="289">
        <v>0.25</v>
      </c>
      <c r="AQ30" s="290" t="s">
        <v>176</v>
      </c>
      <c r="AR30" s="291">
        <v>968028250</v>
      </c>
      <c r="AS30" s="287"/>
      <c r="AT30" s="287"/>
      <c r="AU30" s="288">
        <f t="shared" si="19"/>
        <v>0</v>
      </c>
      <c r="AV30" s="288">
        <f t="shared" si="20"/>
        <v>0</v>
      </c>
      <c r="AW30" s="288">
        <f t="shared" si="21"/>
        <v>0</v>
      </c>
      <c r="AX30" s="288">
        <f t="shared" si="22"/>
        <v>0</v>
      </c>
      <c r="AY30" s="289">
        <v>0.25</v>
      </c>
      <c r="AZ30" s="290" t="s">
        <v>176</v>
      </c>
      <c r="BA30" s="291">
        <v>968028250</v>
      </c>
      <c r="BB30" s="287"/>
      <c r="BC30" s="287"/>
      <c r="BD30" s="289">
        <f t="shared" si="23"/>
        <v>0</v>
      </c>
      <c r="BE30" s="289">
        <f t="shared" si="24"/>
        <v>0</v>
      </c>
      <c r="BF30" s="289">
        <f t="shared" si="25"/>
        <v>0</v>
      </c>
      <c r="BG30" s="289">
        <f t="shared" si="26"/>
        <v>0</v>
      </c>
      <c r="BH30" s="213">
        <f t="shared" si="7"/>
        <v>0</v>
      </c>
      <c r="BI30" s="213">
        <f t="shared" si="8"/>
        <v>0</v>
      </c>
      <c r="BJ30" s="213">
        <f t="shared" si="9"/>
        <v>0</v>
      </c>
      <c r="BK30" s="213">
        <f t="shared" si="10"/>
        <v>0</v>
      </c>
      <c r="BL30" s="213">
        <f t="shared" si="27"/>
        <v>0</v>
      </c>
      <c r="BM30" s="213">
        <f t="shared" si="28"/>
        <v>0</v>
      </c>
      <c r="BN30" s="213">
        <f t="shared" si="11"/>
        <v>0</v>
      </c>
      <c r="BO30" s="213">
        <f t="shared" si="12"/>
        <v>0</v>
      </c>
      <c r="BP30" s="214"/>
      <c r="BQ30" s="285">
        <v>10</v>
      </c>
      <c r="BR30" s="216">
        <f t="shared" si="14"/>
        <v>0.58333333333333337</v>
      </c>
      <c r="BS30" s="227" t="str">
        <f t="shared" si="29"/>
        <v>Fortalecimiento red de urgencias nacional, emergencias sanitarias y eventos catastróficos</v>
      </c>
      <c r="BT30" s="203">
        <f t="shared" si="13"/>
        <v>2258732583.3333335</v>
      </c>
      <c r="BU30" s="204"/>
      <c r="BV30" s="204"/>
      <c r="BW30" s="204"/>
      <c r="BX30" s="204"/>
      <c r="BY30" s="204"/>
      <c r="BZ30" s="204"/>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46"/>
      <c r="DY30" s="146"/>
      <c r="DZ30" s="146"/>
      <c r="EA30" s="146"/>
      <c r="EB30" s="146"/>
      <c r="EC30" s="146"/>
      <c r="ED30" s="146"/>
      <c r="EE30" s="146"/>
      <c r="EF30" s="146"/>
      <c r="EG30" s="146"/>
      <c r="EH30" s="146"/>
      <c r="EI30" s="146"/>
      <c r="EJ30" s="146"/>
      <c r="EK30" s="146"/>
      <c r="EL30" s="146"/>
      <c r="EM30" s="146"/>
      <c r="EN30" s="146"/>
      <c r="EO30" s="146"/>
      <c r="EP30" s="146"/>
      <c r="EQ30" s="146"/>
      <c r="ER30" s="146"/>
      <c r="ES30" s="146"/>
      <c r="ET30" s="146"/>
      <c r="EU30" s="146"/>
      <c r="EV30" s="146"/>
      <c r="EW30" s="146"/>
      <c r="EX30" s="146"/>
      <c r="EY30" s="146"/>
      <c r="EZ30" s="146"/>
      <c r="FA30" s="146"/>
      <c r="FB30" s="146"/>
      <c r="FC30" s="146"/>
      <c r="FD30" s="146"/>
      <c r="FE30" s="146"/>
      <c r="FF30" s="146"/>
      <c r="FG30" s="146"/>
      <c r="FH30" s="146"/>
      <c r="FI30" s="146"/>
      <c r="FJ30" s="146"/>
      <c r="FK30" s="146"/>
      <c r="FL30" s="146"/>
      <c r="FM30" s="146"/>
      <c r="FN30" s="146"/>
      <c r="FO30" s="146"/>
      <c r="FP30" s="146"/>
      <c r="FQ30" s="146"/>
      <c r="FR30" s="146"/>
      <c r="FS30" s="146"/>
      <c r="FT30" s="146"/>
      <c r="FU30" s="146"/>
      <c r="FV30" s="146"/>
      <c r="FW30" s="146"/>
      <c r="FX30" s="146"/>
      <c r="FY30" s="146"/>
      <c r="FZ30" s="146"/>
      <c r="GA30" s="146"/>
      <c r="GB30" s="146"/>
      <c r="GC30" s="146"/>
      <c r="GD30" s="146"/>
      <c r="GE30" s="146"/>
      <c r="GF30" s="146"/>
      <c r="GG30" s="146"/>
      <c r="GH30" s="146"/>
      <c r="GI30" s="146"/>
      <c r="GJ30" s="146"/>
      <c r="GK30" s="146"/>
      <c r="GL30" s="146"/>
      <c r="GM30" s="146"/>
      <c r="GN30" s="146"/>
      <c r="GO30" s="146"/>
      <c r="GP30" s="146"/>
      <c r="GQ30" s="146"/>
      <c r="GR30" s="146"/>
      <c r="GS30" s="146"/>
      <c r="GT30" s="146"/>
      <c r="GU30" s="146"/>
      <c r="GV30" s="146"/>
      <c r="GW30" s="146"/>
      <c r="GX30" s="146"/>
      <c r="GY30" s="146"/>
      <c r="GZ30" s="146"/>
      <c r="HA30" s="146"/>
      <c r="HB30" s="146"/>
      <c r="HC30" s="146"/>
      <c r="HD30" s="146"/>
      <c r="HE30" s="146"/>
      <c r="HF30" s="146"/>
      <c r="HG30" s="146"/>
      <c r="HH30" s="146"/>
      <c r="HI30" s="146"/>
      <c r="HJ30" s="146"/>
      <c r="HK30" s="146"/>
      <c r="HL30" s="146"/>
      <c r="HM30" s="146"/>
      <c r="HN30" s="146"/>
      <c r="HO30" s="146"/>
      <c r="HP30" s="146"/>
      <c r="HQ30" s="146"/>
      <c r="HR30" s="146"/>
      <c r="HS30" s="146"/>
      <c r="HT30" s="146"/>
      <c r="HU30" s="146"/>
      <c r="HV30" s="146"/>
      <c r="HW30" s="146"/>
      <c r="HX30" s="146"/>
      <c r="HY30" s="146"/>
      <c r="HZ30" s="146"/>
      <c r="IA30" s="146"/>
    </row>
    <row r="31" spans="1:235" s="159" customFormat="1" ht="55.2" x14ac:dyDescent="0.3">
      <c r="A31" s="205">
        <v>11300</v>
      </c>
      <c r="B31" s="202" t="s">
        <v>4</v>
      </c>
      <c r="C31" s="206" t="s">
        <v>160</v>
      </c>
      <c r="D31" s="202" t="s">
        <v>145</v>
      </c>
      <c r="E31" s="206" t="s">
        <v>161</v>
      </c>
      <c r="F31" s="202" t="s">
        <v>162</v>
      </c>
      <c r="G31" s="217" t="s">
        <v>123</v>
      </c>
      <c r="H31" s="224">
        <v>1</v>
      </c>
      <c r="I31" s="206" t="s">
        <v>311</v>
      </c>
      <c r="J31" s="202" t="s">
        <v>177</v>
      </c>
      <c r="K31" s="218">
        <v>20994082000</v>
      </c>
      <c r="L31" s="228">
        <v>4.9135456751127002E-4</v>
      </c>
      <c r="M31" s="202" t="s">
        <v>46</v>
      </c>
      <c r="N31" s="202" t="s">
        <v>68</v>
      </c>
      <c r="O31" s="202" t="s">
        <v>21</v>
      </c>
      <c r="P31" s="202" t="s">
        <v>36</v>
      </c>
      <c r="Q31" s="202" t="s">
        <v>213</v>
      </c>
      <c r="R31" s="202" t="s">
        <v>182</v>
      </c>
      <c r="S31" s="202" t="s">
        <v>99</v>
      </c>
      <c r="T31" s="219">
        <v>1</v>
      </c>
      <c r="U31" s="220" t="str">
        <f t="shared" si="15"/>
        <v>Otros programas de salud promoción y prevención</v>
      </c>
      <c r="V31" s="221">
        <f t="shared" si="15"/>
        <v>20994082000</v>
      </c>
      <c r="W31" s="222" t="s">
        <v>116</v>
      </c>
      <c r="X31" s="289">
        <v>0.25</v>
      </c>
      <c r="Y31" s="290" t="s">
        <v>177</v>
      </c>
      <c r="Z31" s="291">
        <v>5248520500</v>
      </c>
      <c r="AA31" s="287"/>
      <c r="AB31" s="287"/>
      <c r="AC31" s="288">
        <f t="shared" si="16"/>
        <v>0</v>
      </c>
      <c r="AD31" s="288">
        <f t="shared" si="17"/>
        <v>0</v>
      </c>
      <c r="AE31" s="288">
        <f t="shared" si="0"/>
        <v>0</v>
      </c>
      <c r="AF31" s="288">
        <f t="shared" si="1"/>
        <v>0</v>
      </c>
      <c r="AG31" s="289">
        <v>0.25</v>
      </c>
      <c r="AH31" s="290" t="s">
        <v>177</v>
      </c>
      <c r="AI31" s="291">
        <v>5248520500</v>
      </c>
      <c r="AJ31" s="287"/>
      <c r="AK31" s="287"/>
      <c r="AL31" s="288">
        <f t="shared" si="18"/>
        <v>0</v>
      </c>
      <c r="AM31" s="288">
        <f t="shared" si="2"/>
        <v>0</v>
      </c>
      <c r="AN31" s="288">
        <f t="shared" si="3"/>
        <v>0</v>
      </c>
      <c r="AO31" s="288">
        <f t="shared" si="4"/>
        <v>0</v>
      </c>
      <c r="AP31" s="289">
        <v>0.25</v>
      </c>
      <c r="AQ31" s="290" t="s">
        <v>177</v>
      </c>
      <c r="AR31" s="291">
        <v>5248520500</v>
      </c>
      <c r="AS31" s="287"/>
      <c r="AT31" s="287"/>
      <c r="AU31" s="288">
        <f t="shared" si="19"/>
        <v>0</v>
      </c>
      <c r="AV31" s="288">
        <f t="shared" si="20"/>
        <v>0</v>
      </c>
      <c r="AW31" s="288">
        <f t="shared" si="21"/>
        <v>0</v>
      </c>
      <c r="AX31" s="288">
        <f t="shared" si="22"/>
        <v>0</v>
      </c>
      <c r="AY31" s="289">
        <v>0.25</v>
      </c>
      <c r="AZ31" s="290" t="s">
        <v>177</v>
      </c>
      <c r="BA31" s="291">
        <v>5248520500</v>
      </c>
      <c r="BB31" s="287"/>
      <c r="BC31" s="287"/>
      <c r="BD31" s="289">
        <f t="shared" si="23"/>
        <v>0</v>
      </c>
      <c r="BE31" s="289">
        <f t="shared" si="24"/>
        <v>0</v>
      </c>
      <c r="BF31" s="289">
        <f t="shared" si="25"/>
        <v>0</v>
      </c>
      <c r="BG31" s="289">
        <f t="shared" si="26"/>
        <v>0</v>
      </c>
      <c r="BH31" s="213">
        <f t="shared" si="7"/>
        <v>0</v>
      </c>
      <c r="BI31" s="213">
        <f t="shared" si="8"/>
        <v>0</v>
      </c>
      <c r="BJ31" s="213">
        <f t="shared" si="9"/>
        <v>0</v>
      </c>
      <c r="BK31" s="213">
        <f t="shared" si="10"/>
        <v>0</v>
      </c>
      <c r="BL31" s="213">
        <f t="shared" si="27"/>
        <v>0</v>
      </c>
      <c r="BM31" s="213">
        <f t="shared" si="28"/>
        <v>0</v>
      </c>
      <c r="BN31" s="213">
        <f t="shared" si="11"/>
        <v>0</v>
      </c>
      <c r="BO31" s="213">
        <f t="shared" si="12"/>
        <v>0</v>
      </c>
      <c r="BP31" s="214"/>
      <c r="BQ31" s="285">
        <v>1</v>
      </c>
      <c r="BR31" s="216">
        <f t="shared" si="14"/>
        <v>0.58333333333333337</v>
      </c>
      <c r="BS31" s="227" t="str">
        <f t="shared" si="29"/>
        <v>Otros programas de salud promoción y prevención</v>
      </c>
      <c r="BT31" s="203">
        <f t="shared" si="13"/>
        <v>12246547833.333334</v>
      </c>
      <c r="BU31" s="204"/>
      <c r="BV31" s="204"/>
      <c r="BW31" s="204"/>
      <c r="BX31" s="204"/>
      <c r="BY31" s="204"/>
      <c r="BZ31" s="204"/>
      <c r="CA31" s="146"/>
      <c r="CB31" s="146"/>
      <c r="CC31" s="146"/>
      <c r="CD31" s="146"/>
      <c r="CE31" s="146"/>
      <c r="CF31" s="146"/>
      <c r="CG31" s="146"/>
      <c r="CH31" s="146"/>
      <c r="CI31" s="146"/>
      <c r="CJ31" s="146"/>
      <c r="CK31" s="146"/>
      <c r="CL31" s="146"/>
      <c r="CM31" s="146"/>
      <c r="CN31" s="146"/>
      <c r="CO31" s="146"/>
      <c r="CP31" s="146"/>
      <c r="CQ31" s="146"/>
      <c r="CR31" s="146"/>
      <c r="CS31" s="146"/>
      <c r="CT31" s="146"/>
      <c r="CU31" s="146"/>
      <c r="CV31" s="146"/>
      <c r="CW31" s="146"/>
      <c r="CX31" s="146"/>
      <c r="CY31" s="146"/>
      <c r="CZ31" s="146"/>
      <c r="DA31" s="146"/>
      <c r="DB31" s="146"/>
      <c r="DC31" s="146"/>
      <c r="DD31" s="146"/>
      <c r="DE31" s="146"/>
      <c r="DF31" s="146"/>
      <c r="DG31" s="146"/>
      <c r="DH31" s="146"/>
      <c r="DI31" s="146"/>
      <c r="DJ31" s="146"/>
      <c r="DK31" s="146"/>
      <c r="DL31" s="146"/>
      <c r="DM31" s="146"/>
      <c r="DN31" s="146"/>
      <c r="DO31" s="146"/>
      <c r="DP31" s="146"/>
      <c r="DQ31" s="146"/>
      <c r="DR31" s="146"/>
      <c r="DS31" s="146"/>
      <c r="DT31" s="146"/>
      <c r="DU31" s="146"/>
      <c r="DV31" s="146"/>
      <c r="DW31" s="146"/>
      <c r="DX31" s="146"/>
      <c r="DY31" s="146"/>
      <c r="DZ31" s="146"/>
      <c r="EA31" s="146"/>
      <c r="EB31" s="146"/>
      <c r="EC31" s="146"/>
      <c r="ED31" s="146"/>
      <c r="EE31" s="146"/>
      <c r="EF31" s="146"/>
      <c r="EG31" s="146"/>
      <c r="EH31" s="146"/>
      <c r="EI31" s="146"/>
      <c r="EJ31" s="146"/>
      <c r="EK31" s="146"/>
      <c r="EL31" s="146"/>
      <c r="EM31" s="146"/>
      <c r="EN31" s="146"/>
      <c r="EO31" s="146"/>
      <c r="EP31" s="146"/>
      <c r="EQ31" s="146"/>
      <c r="ER31" s="146"/>
      <c r="ES31" s="146"/>
      <c r="ET31" s="146"/>
      <c r="EU31" s="146"/>
      <c r="EV31" s="146"/>
      <c r="EW31" s="146"/>
      <c r="EX31" s="146"/>
      <c r="EY31" s="146"/>
      <c r="EZ31" s="146"/>
      <c r="FA31" s="146"/>
      <c r="FB31" s="146"/>
      <c r="FC31" s="146"/>
      <c r="FD31" s="146"/>
      <c r="FE31" s="146"/>
      <c r="FF31" s="146"/>
      <c r="FG31" s="146"/>
      <c r="FH31" s="146"/>
      <c r="FI31" s="146"/>
      <c r="FJ31" s="146"/>
      <c r="FK31" s="146"/>
      <c r="FL31" s="146"/>
      <c r="FM31" s="146"/>
      <c r="FN31" s="146"/>
      <c r="FO31" s="146"/>
      <c r="FP31" s="146"/>
      <c r="FQ31" s="146"/>
      <c r="FR31" s="146"/>
      <c r="FS31" s="146"/>
      <c r="FT31" s="146"/>
      <c r="FU31" s="146"/>
      <c r="FV31" s="146"/>
      <c r="FW31" s="146"/>
      <c r="FX31" s="146"/>
      <c r="FY31" s="146"/>
      <c r="FZ31" s="146"/>
      <c r="GA31" s="146"/>
      <c r="GB31" s="146"/>
      <c r="GC31" s="146"/>
      <c r="GD31" s="146"/>
      <c r="GE31" s="146"/>
      <c r="GF31" s="146"/>
      <c r="GG31" s="146"/>
      <c r="GH31" s="146"/>
      <c r="GI31" s="146"/>
      <c r="GJ31" s="146"/>
      <c r="GK31" s="146"/>
      <c r="GL31" s="146"/>
      <c r="GM31" s="146"/>
      <c r="GN31" s="146"/>
      <c r="GO31" s="146"/>
      <c r="GP31" s="146"/>
      <c r="GQ31" s="146"/>
      <c r="GR31" s="146"/>
      <c r="GS31" s="146"/>
      <c r="GT31" s="146"/>
      <c r="GU31" s="146"/>
      <c r="GV31" s="146"/>
      <c r="GW31" s="146"/>
      <c r="GX31" s="146"/>
      <c r="GY31" s="146"/>
      <c r="GZ31" s="146"/>
      <c r="HA31" s="146"/>
      <c r="HB31" s="146"/>
      <c r="HC31" s="146"/>
      <c r="HD31" s="146"/>
      <c r="HE31" s="146"/>
      <c r="HF31" s="146"/>
      <c r="HG31" s="146"/>
      <c r="HH31" s="146"/>
      <c r="HI31" s="146"/>
      <c r="HJ31" s="146"/>
      <c r="HK31" s="146"/>
      <c r="HL31" s="146"/>
      <c r="HM31" s="146"/>
      <c r="HN31" s="146"/>
      <c r="HO31" s="146"/>
      <c r="HP31" s="146"/>
      <c r="HQ31" s="146"/>
      <c r="HR31" s="146"/>
      <c r="HS31" s="146"/>
      <c r="HT31" s="146"/>
      <c r="HU31" s="146"/>
      <c r="HV31" s="146"/>
      <c r="HW31" s="146"/>
      <c r="HX31" s="146"/>
      <c r="HY31" s="146"/>
      <c r="HZ31" s="146"/>
      <c r="IA31" s="146"/>
    </row>
    <row r="32" spans="1:235" s="159" customFormat="1" ht="55.2" x14ac:dyDescent="0.3">
      <c r="A32" s="205">
        <v>11300</v>
      </c>
      <c r="B32" s="202" t="s">
        <v>4</v>
      </c>
      <c r="C32" s="206" t="s">
        <v>160</v>
      </c>
      <c r="D32" s="202" t="s">
        <v>145</v>
      </c>
      <c r="E32" s="206" t="s">
        <v>161</v>
      </c>
      <c r="F32" s="202" t="s">
        <v>162</v>
      </c>
      <c r="G32" s="217" t="s">
        <v>123</v>
      </c>
      <c r="H32" s="224">
        <v>1</v>
      </c>
      <c r="I32" s="206" t="s">
        <v>312</v>
      </c>
      <c r="J32" s="202" t="s">
        <v>178</v>
      </c>
      <c r="K32" s="218">
        <v>161564182000</v>
      </c>
      <c r="L32" s="228">
        <v>3.7813179338788E-3</v>
      </c>
      <c r="M32" s="202" t="s">
        <v>46</v>
      </c>
      <c r="N32" s="202" t="s">
        <v>68</v>
      </c>
      <c r="O32" s="202" t="s">
        <v>21</v>
      </c>
      <c r="P32" s="202" t="s">
        <v>36</v>
      </c>
      <c r="Q32" s="202" t="s">
        <v>213</v>
      </c>
      <c r="R32" s="202" t="s">
        <v>182</v>
      </c>
      <c r="S32" s="202" t="s">
        <v>99</v>
      </c>
      <c r="T32" s="219">
        <v>1</v>
      </c>
      <c r="U32" s="220" t="str">
        <f t="shared" si="15"/>
        <v>Recursos con destinación especifica</v>
      </c>
      <c r="V32" s="221">
        <f t="shared" si="15"/>
        <v>161564182000</v>
      </c>
      <c r="W32" s="222" t="s">
        <v>116</v>
      </c>
      <c r="X32" s="289">
        <v>0.25</v>
      </c>
      <c r="Y32" s="290" t="s">
        <v>178</v>
      </c>
      <c r="Z32" s="291">
        <v>40391045500</v>
      </c>
      <c r="AA32" s="287"/>
      <c r="AB32" s="287"/>
      <c r="AC32" s="288">
        <f t="shared" si="16"/>
        <v>0</v>
      </c>
      <c r="AD32" s="288">
        <f t="shared" si="17"/>
        <v>0</v>
      </c>
      <c r="AE32" s="288">
        <f t="shared" si="0"/>
        <v>0</v>
      </c>
      <c r="AF32" s="288">
        <f t="shared" si="1"/>
        <v>0</v>
      </c>
      <c r="AG32" s="289">
        <v>0.25</v>
      </c>
      <c r="AH32" s="290" t="s">
        <v>178</v>
      </c>
      <c r="AI32" s="291">
        <v>40391045500</v>
      </c>
      <c r="AJ32" s="287"/>
      <c r="AK32" s="287"/>
      <c r="AL32" s="288">
        <f t="shared" si="18"/>
        <v>0</v>
      </c>
      <c r="AM32" s="288">
        <f t="shared" si="2"/>
        <v>0</v>
      </c>
      <c r="AN32" s="288">
        <f t="shared" si="3"/>
        <v>0</v>
      </c>
      <c r="AO32" s="288">
        <f t="shared" si="4"/>
        <v>0</v>
      </c>
      <c r="AP32" s="289">
        <v>0.25</v>
      </c>
      <c r="AQ32" s="290" t="s">
        <v>178</v>
      </c>
      <c r="AR32" s="291">
        <v>40391045500</v>
      </c>
      <c r="AS32" s="287"/>
      <c r="AT32" s="287"/>
      <c r="AU32" s="288">
        <f t="shared" si="19"/>
        <v>0</v>
      </c>
      <c r="AV32" s="288">
        <f t="shared" si="20"/>
        <v>0</v>
      </c>
      <c r="AW32" s="288">
        <f t="shared" si="21"/>
        <v>0</v>
      </c>
      <c r="AX32" s="288">
        <f t="shared" si="22"/>
        <v>0</v>
      </c>
      <c r="AY32" s="289">
        <v>0.25</v>
      </c>
      <c r="AZ32" s="290" t="s">
        <v>178</v>
      </c>
      <c r="BA32" s="291">
        <v>40391045500</v>
      </c>
      <c r="BB32" s="287"/>
      <c r="BC32" s="287"/>
      <c r="BD32" s="289">
        <f t="shared" si="23"/>
        <v>0</v>
      </c>
      <c r="BE32" s="289">
        <f t="shared" si="24"/>
        <v>0</v>
      </c>
      <c r="BF32" s="289">
        <f t="shared" si="25"/>
        <v>0</v>
      </c>
      <c r="BG32" s="289">
        <f t="shared" si="26"/>
        <v>0</v>
      </c>
      <c r="BH32" s="213">
        <f t="shared" si="7"/>
        <v>0</v>
      </c>
      <c r="BI32" s="213">
        <f t="shared" si="8"/>
        <v>0</v>
      </c>
      <c r="BJ32" s="213">
        <f t="shared" si="9"/>
        <v>0</v>
      </c>
      <c r="BK32" s="213">
        <f t="shared" si="10"/>
        <v>0</v>
      </c>
      <c r="BL32" s="213">
        <f t="shared" si="27"/>
        <v>0</v>
      </c>
      <c r="BM32" s="213">
        <f t="shared" si="28"/>
        <v>0</v>
      </c>
      <c r="BN32" s="213">
        <f t="shared" si="11"/>
        <v>0</v>
      </c>
      <c r="BO32" s="213">
        <f t="shared" si="12"/>
        <v>0</v>
      </c>
      <c r="BP32" s="214"/>
      <c r="BQ32" s="285">
        <v>1</v>
      </c>
      <c r="BR32" s="216">
        <f t="shared" si="14"/>
        <v>0.58333333333333337</v>
      </c>
      <c r="BS32" s="227" t="str">
        <f t="shared" si="29"/>
        <v>Recursos con destinación especifica</v>
      </c>
      <c r="BT32" s="203">
        <f t="shared" si="13"/>
        <v>94245772833.333328</v>
      </c>
      <c r="BU32" s="204"/>
      <c r="BV32" s="204"/>
      <c r="BW32" s="204"/>
      <c r="BX32" s="204"/>
      <c r="BY32" s="204"/>
      <c r="BZ32" s="204"/>
      <c r="CA32" s="146"/>
      <c r="CB32" s="146"/>
      <c r="CC32" s="146"/>
      <c r="CD32" s="146"/>
      <c r="CE32" s="146"/>
      <c r="CF32" s="146"/>
      <c r="CG32" s="146"/>
      <c r="CH32" s="146"/>
      <c r="CI32" s="146"/>
      <c r="CJ32" s="146"/>
      <c r="CK32" s="146"/>
      <c r="CL32" s="146"/>
      <c r="CM32" s="146"/>
      <c r="CN32" s="146"/>
      <c r="CO32" s="146"/>
      <c r="CP32" s="146"/>
      <c r="CQ32" s="146"/>
      <c r="CR32" s="146"/>
      <c r="CS32" s="146"/>
      <c r="CT32" s="146"/>
      <c r="CU32" s="146"/>
      <c r="CV32" s="146"/>
      <c r="CW32" s="146"/>
      <c r="CX32" s="146"/>
      <c r="CY32" s="146"/>
      <c r="CZ32" s="146"/>
      <c r="DA32" s="146"/>
      <c r="DB32" s="146"/>
      <c r="DC32" s="146"/>
      <c r="DD32" s="146"/>
      <c r="DE32" s="146"/>
      <c r="DF32" s="146"/>
      <c r="DG32" s="146"/>
      <c r="DH32" s="146"/>
      <c r="DI32" s="146"/>
      <c r="DJ32" s="146"/>
      <c r="DK32" s="146"/>
      <c r="DL32" s="146"/>
      <c r="DM32" s="146"/>
      <c r="DN32" s="146"/>
      <c r="DO32" s="146"/>
      <c r="DP32" s="146"/>
      <c r="DQ32" s="146"/>
      <c r="DR32" s="146"/>
      <c r="DS32" s="146"/>
      <c r="DT32" s="146"/>
      <c r="DU32" s="146"/>
      <c r="DV32" s="146"/>
      <c r="DW32" s="146"/>
      <c r="DX32" s="146"/>
      <c r="DY32" s="146"/>
      <c r="DZ32" s="146"/>
      <c r="EA32" s="146"/>
      <c r="EB32" s="146"/>
      <c r="EC32" s="146"/>
      <c r="ED32" s="146"/>
      <c r="EE32" s="146"/>
      <c r="EF32" s="146"/>
      <c r="EG32" s="146"/>
      <c r="EH32" s="146"/>
      <c r="EI32" s="146"/>
      <c r="EJ32" s="146"/>
      <c r="EK32" s="146"/>
      <c r="EL32" s="146"/>
      <c r="EM32" s="146"/>
      <c r="EN32" s="146"/>
      <c r="EO32" s="146"/>
      <c r="EP32" s="146"/>
      <c r="EQ32" s="146"/>
      <c r="ER32" s="146"/>
      <c r="ES32" s="146"/>
      <c r="ET32" s="146"/>
      <c r="EU32" s="146"/>
      <c r="EV32" s="146"/>
      <c r="EW32" s="146"/>
      <c r="EX32" s="146"/>
      <c r="EY32" s="146"/>
      <c r="EZ32" s="146"/>
      <c r="FA32" s="146"/>
      <c r="FB32" s="146"/>
      <c r="FC32" s="146"/>
      <c r="FD32" s="146"/>
      <c r="FE32" s="146"/>
      <c r="FF32" s="146"/>
      <c r="FG32" s="146"/>
      <c r="FH32" s="146"/>
      <c r="FI32" s="146"/>
      <c r="FJ32" s="146"/>
      <c r="FK32" s="146"/>
      <c r="FL32" s="146"/>
      <c r="FM32" s="146"/>
      <c r="FN32" s="146"/>
      <c r="FO32" s="146"/>
      <c r="FP32" s="146"/>
      <c r="FQ32" s="146"/>
      <c r="FR32" s="146"/>
      <c r="FS32" s="146"/>
      <c r="FT32" s="146"/>
      <c r="FU32" s="146"/>
      <c r="FV32" s="146"/>
      <c r="FW32" s="146"/>
      <c r="FX32" s="146"/>
      <c r="FY32" s="146"/>
      <c r="FZ32" s="146"/>
      <c r="GA32" s="146"/>
      <c r="GB32" s="146"/>
      <c r="GC32" s="146"/>
      <c r="GD32" s="146"/>
      <c r="GE32" s="146"/>
      <c r="GF32" s="146"/>
      <c r="GG32" s="146"/>
      <c r="GH32" s="146"/>
      <c r="GI32" s="146"/>
      <c r="GJ32" s="146"/>
      <c r="GK32" s="146"/>
      <c r="GL32" s="146"/>
      <c r="GM32" s="146"/>
      <c r="GN32" s="146"/>
      <c r="GO32" s="146"/>
      <c r="GP32" s="146"/>
      <c r="GQ32" s="146"/>
      <c r="GR32" s="146"/>
      <c r="GS32" s="146"/>
      <c r="GT32" s="146"/>
      <c r="GU32" s="146"/>
      <c r="GV32" s="146"/>
      <c r="GW32" s="146"/>
      <c r="GX32" s="146"/>
      <c r="GY32" s="146"/>
      <c r="GZ32" s="146"/>
      <c r="HA32" s="146"/>
      <c r="HB32" s="146"/>
      <c r="HC32" s="146"/>
      <c r="HD32" s="146"/>
      <c r="HE32" s="146"/>
      <c r="HF32" s="146"/>
      <c r="HG32" s="146"/>
      <c r="HH32" s="146"/>
      <c r="HI32" s="146"/>
      <c r="HJ32" s="146"/>
      <c r="HK32" s="146"/>
      <c r="HL32" s="146"/>
      <c r="HM32" s="146"/>
      <c r="HN32" s="146"/>
      <c r="HO32" s="146"/>
      <c r="HP32" s="146"/>
      <c r="HQ32" s="146"/>
      <c r="HR32" s="146"/>
      <c r="HS32" s="146"/>
      <c r="HT32" s="146"/>
      <c r="HU32" s="146"/>
      <c r="HV32" s="146"/>
      <c r="HW32" s="146"/>
      <c r="HX32" s="146"/>
      <c r="HY32" s="146"/>
      <c r="HZ32" s="146"/>
      <c r="IA32" s="146"/>
    </row>
    <row r="33" spans="1:235" s="159" customFormat="1" ht="55.2" x14ac:dyDescent="0.3">
      <c r="A33" s="205">
        <v>11300</v>
      </c>
      <c r="B33" s="202" t="s">
        <v>4</v>
      </c>
      <c r="C33" s="206" t="s">
        <v>160</v>
      </c>
      <c r="D33" s="202" t="s">
        <v>145</v>
      </c>
      <c r="E33" s="206" t="s">
        <v>161</v>
      </c>
      <c r="F33" s="202" t="s">
        <v>162</v>
      </c>
      <c r="G33" s="217" t="s">
        <v>123</v>
      </c>
      <c r="H33" s="224">
        <v>1</v>
      </c>
      <c r="I33" s="206" t="s">
        <v>313</v>
      </c>
      <c r="J33" s="202" t="s">
        <v>179</v>
      </c>
      <c r="K33" s="218">
        <v>51737471000</v>
      </c>
      <c r="L33" s="228">
        <v>1.2108861291163801E-3</v>
      </c>
      <c r="M33" s="202" t="s">
        <v>46</v>
      </c>
      <c r="N33" s="202" t="s">
        <v>68</v>
      </c>
      <c r="O33" s="202" t="s">
        <v>21</v>
      </c>
      <c r="P33" s="202" t="s">
        <v>36</v>
      </c>
      <c r="Q33" s="202" t="s">
        <v>213</v>
      </c>
      <c r="R33" s="202" t="s">
        <v>182</v>
      </c>
      <c r="S33" s="202" t="s">
        <v>99</v>
      </c>
      <c r="T33" s="219">
        <v>1</v>
      </c>
      <c r="U33" s="220" t="str">
        <f t="shared" si="15"/>
        <v>FONSAET</v>
      </c>
      <c r="V33" s="221">
        <f t="shared" si="15"/>
        <v>51737471000</v>
      </c>
      <c r="W33" s="222" t="s">
        <v>116</v>
      </c>
      <c r="X33" s="289">
        <v>0.25</v>
      </c>
      <c r="Y33" s="290" t="s">
        <v>179</v>
      </c>
      <c r="Z33" s="291">
        <v>12934367750</v>
      </c>
      <c r="AA33" s="287"/>
      <c r="AB33" s="287"/>
      <c r="AC33" s="288">
        <f t="shared" si="16"/>
        <v>0</v>
      </c>
      <c r="AD33" s="288">
        <f t="shared" si="17"/>
        <v>0</v>
      </c>
      <c r="AE33" s="288">
        <f t="shared" si="0"/>
        <v>0</v>
      </c>
      <c r="AF33" s="288">
        <f t="shared" si="1"/>
        <v>0</v>
      </c>
      <c r="AG33" s="289">
        <v>0.25</v>
      </c>
      <c r="AH33" s="290" t="s">
        <v>179</v>
      </c>
      <c r="AI33" s="291">
        <v>12934367750</v>
      </c>
      <c r="AJ33" s="287"/>
      <c r="AK33" s="287"/>
      <c r="AL33" s="288">
        <f>+(AJ33/AG33)</f>
        <v>0</v>
      </c>
      <c r="AM33" s="288">
        <f>+(AK33/AI33)</f>
        <v>0</v>
      </c>
      <c r="AN33" s="288">
        <f>+(AJ33+AA33)/T33</f>
        <v>0</v>
      </c>
      <c r="AO33" s="288">
        <f>+(AK33+AB33)/V33</f>
        <v>0</v>
      </c>
      <c r="AP33" s="289">
        <v>0.25</v>
      </c>
      <c r="AQ33" s="290" t="s">
        <v>179</v>
      </c>
      <c r="AR33" s="291">
        <v>12934367750</v>
      </c>
      <c r="AS33" s="287"/>
      <c r="AT33" s="287"/>
      <c r="AU33" s="288">
        <f t="shared" si="19"/>
        <v>0</v>
      </c>
      <c r="AV33" s="288">
        <f t="shared" si="20"/>
        <v>0</v>
      </c>
      <c r="AW33" s="288">
        <f t="shared" si="21"/>
        <v>0</v>
      </c>
      <c r="AX33" s="288">
        <f t="shared" si="22"/>
        <v>0</v>
      </c>
      <c r="AY33" s="289">
        <v>0.25</v>
      </c>
      <c r="AZ33" s="290" t="s">
        <v>179</v>
      </c>
      <c r="BA33" s="291">
        <v>12934367750</v>
      </c>
      <c r="BB33" s="287"/>
      <c r="BC33" s="287"/>
      <c r="BD33" s="289">
        <f t="shared" si="23"/>
        <v>0</v>
      </c>
      <c r="BE33" s="289">
        <f t="shared" si="24"/>
        <v>0</v>
      </c>
      <c r="BF33" s="289">
        <f>+(AJ33+AA33+AS33+BB33)/T33</f>
        <v>0</v>
      </c>
      <c r="BG33" s="289">
        <f>+(AK33+AB33+AT33+BC33)/V33</f>
        <v>0</v>
      </c>
      <c r="BH33" s="213">
        <f>IF(AND(X33=0,AA33=0),"No Prog ni Ejec",IF(X33=0,CONCATENATE("No Prog, Ejec=  ",AA33),AA33/X33))</f>
        <v>0</v>
      </c>
      <c r="BI33" s="213">
        <f>IF(AND(Z33=0,AB33=0),"No Prog ni Ejec",IF(Z33=0,CONCATENATE("No Prog, Ejec=  ",AB33),AB33/Z33))</f>
        <v>0</v>
      </c>
      <c r="BJ33" s="213">
        <f>IF(AND(AG33=0,AJ33=0),"No Prog ni Ejec",IF(AG33=0,CONCATENATE("No Prog, Ejec=  ",AJ33),AJ33/AG33))</f>
        <v>0</v>
      </c>
      <c r="BK33" s="213">
        <f>IF(AND(AI33=0,AK33=0),"No Prog ni Ejec",IF(AI33=0,CONCATENATE("No Prog, Ejec=  ",AK33),AK33/AI33))</f>
        <v>0</v>
      </c>
      <c r="BL33" s="213">
        <f>IF(AND(AP33=0,AS33=0),"No Prog ni Ejec",IF(AP33=0,CONCATENATE("No Prog, Ejec=  ",AS33),AS33/AP33))</f>
        <v>0</v>
      </c>
      <c r="BM33" s="213">
        <f t="shared" si="28"/>
        <v>0</v>
      </c>
      <c r="BN33" s="213">
        <f>IF(AND(AY33=0,BB33=0),"No Prog ni Ejec",IF(AY33=0,CONCATENATE("No Prog, Ejec=  ",BB33),BB33/AY33))</f>
        <v>0</v>
      </c>
      <c r="BO33" s="213">
        <f>IF(AND(BA33=0,BC33=0),"No Prog ni Ejec",IF(BA33=0,CONCATENATE("No Prog, Ejec=  ",BC33),BC33/BA33))</f>
        <v>0</v>
      </c>
      <c r="BP33" s="214"/>
      <c r="BQ33" s="285">
        <v>1</v>
      </c>
      <c r="BR33" s="216">
        <f t="shared" si="14"/>
        <v>0.58333333333333337</v>
      </c>
      <c r="BS33" s="227" t="str">
        <f t="shared" si="29"/>
        <v>FONSAET</v>
      </c>
      <c r="BT33" s="203">
        <f t="shared" si="13"/>
        <v>30180191416.666668</v>
      </c>
      <c r="BU33" s="204"/>
      <c r="BV33" s="204"/>
      <c r="BW33" s="204"/>
      <c r="BX33" s="204"/>
      <c r="BY33" s="204"/>
      <c r="BZ33" s="204"/>
      <c r="CA33" s="146"/>
      <c r="CB33" s="146"/>
      <c r="CC33" s="146"/>
      <c r="CD33" s="146"/>
      <c r="CE33" s="146"/>
      <c r="CF33" s="146"/>
      <c r="CG33" s="146"/>
      <c r="CH33" s="146"/>
      <c r="CI33" s="146"/>
      <c r="CJ33" s="146"/>
      <c r="CK33" s="146"/>
      <c r="CL33" s="146"/>
      <c r="CM33" s="146"/>
      <c r="CN33" s="146"/>
      <c r="CO33" s="146"/>
      <c r="CP33" s="146"/>
      <c r="CQ33" s="146"/>
      <c r="CR33" s="146"/>
      <c r="CS33" s="146"/>
      <c r="CT33" s="146"/>
      <c r="CU33" s="146"/>
      <c r="CV33" s="146"/>
      <c r="CW33" s="146"/>
      <c r="CX33" s="146"/>
      <c r="CY33" s="146"/>
      <c r="CZ33" s="146"/>
      <c r="DA33" s="146"/>
      <c r="DB33" s="146"/>
      <c r="DC33" s="146"/>
      <c r="DD33" s="146"/>
      <c r="DE33" s="146"/>
      <c r="DF33" s="146"/>
      <c r="DG33" s="146"/>
      <c r="DH33" s="146"/>
      <c r="DI33" s="146"/>
      <c r="DJ33" s="146"/>
      <c r="DK33" s="146"/>
      <c r="DL33" s="146"/>
      <c r="DM33" s="146"/>
      <c r="DN33" s="146"/>
      <c r="DO33" s="146"/>
      <c r="DP33" s="146"/>
      <c r="DQ33" s="146"/>
      <c r="DR33" s="146"/>
      <c r="DS33" s="146"/>
      <c r="DT33" s="146"/>
      <c r="DU33" s="146"/>
      <c r="DV33" s="146"/>
      <c r="DW33" s="146"/>
      <c r="DX33" s="146"/>
      <c r="DY33" s="146"/>
      <c r="DZ33" s="146"/>
      <c r="EA33" s="146"/>
      <c r="EB33" s="146"/>
      <c r="EC33" s="146"/>
      <c r="ED33" s="146"/>
      <c r="EE33" s="146"/>
      <c r="EF33" s="146"/>
      <c r="EG33" s="146"/>
      <c r="EH33" s="146"/>
      <c r="EI33" s="146"/>
      <c r="EJ33" s="146"/>
      <c r="EK33" s="146"/>
      <c r="EL33" s="146"/>
      <c r="EM33" s="146"/>
      <c r="EN33" s="146"/>
      <c r="EO33" s="146"/>
      <c r="EP33" s="146"/>
      <c r="EQ33" s="146"/>
      <c r="ER33" s="146"/>
      <c r="ES33" s="146"/>
      <c r="ET33" s="146"/>
      <c r="EU33" s="146"/>
      <c r="EV33" s="146"/>
      <c r="EW33" s="146"/>
      <c r="EX33" s="146"/>
      <c r="EY33" s="146"/>
      <c r="EZ33" s="146"/>
      <c r="FA33" s="146"/>
      <c r="FB33" s="146"/>
      <c r="FC33" s="146"/>
      <c r="FD33" s="146"/>
      <c r="FE33" s="146"/>
      <c r="FF33" s="146"/>
      <c r="FG33" s="146"/>
      <c r="FH33" s="146"/>
      <c r="FI33" s="146"/>
      <c r="FJ33" s="146"/>
      <c r="FK33" s="146"/>
      <c r="FL33" s="146"/>
      <c r="FM33" s="146"/>
      <c r="FN33" s="146"/>
      <c r="FO33" s="146"/>
      <c r="FP33" s="146"/>
      <c r="FQ33" s="146"/>
      <c r="FR33" s="146"/>
      <c r="FS33" s="146"/>
      <c r="FT33" s="146"/>
      <c r="FU33" s="146"/>
      <c r="FV33" s="146"/>
      <c r="FW33" s="146"/>
      <c r="FX33" s="146"/>
      <c r="FY33" s="146"/>
      <c r="FZ33" s="146"/>
      <c r="GA33" s="146"/>
      <c r="GB33" s="146"/>
      <c r="GC33" s="146"/>
      <c r="GD33" s="146"/>
      <c r="GE33" s="146"/>
      <c r="GF33" s="146"/>
      <c r="GG33" s="146"/>
      <c r="GH33" s="146"/>
      <c r="GI33" s="146"/>
      <c r="GJ33" s="146"/>
      <c r="GK33" s="146"/>
      <c r="GL33" s="146"/>
      <c r="GM33" s="146"/>
      <c r="GN33" s="146"/>
      <c r="GO33" s="146"/>
      <c r="GP33" s="146"/>
      <c r="GQ33" s="146"/>
      <c r="GR33" s="146"/>
      <c r="GS33" s="146"/>
      <c r="GT33" s="146"/>
      <c r="GU33" s="146"/>
      <c r="GV33" s="146"/>
      <c r="GW33" s="146"/>
      <c r="GX33" s="146"/>
      <c r="GY33" s="146"/>
      <c r="GZ33" s="146"/>
      <c r="HA33" s="146"/>
      <c r="HB33" s="146"/>
      <c r="HC33" s="146"/>
      <c r="HD33" s="146"/>
      <c r="HE33" s="146"/>
      <c r="HF33" s="146"/>
      <c r="HG33" s="146"/>
      <c r="HH33" s="146"/>
      <c r="HI33" s="146"/>
      <c r="HJ33" s="146"/>
      <c r="HK33" s="146"/>
      <c r="HL33" s="146"/>
      <c r="HM33" s="146"/>
      <c r="HN33" s="146"/>
      <c r="HO33" s="146"/>
      <c r="HP33" s="146"/>
      <c r="HQ33" s="146"/>
      <c r="HR33" s="146"/>
      <c r="HS33" s="146"/>
      <c r="HT33" s="146"/>
      <c r="HU33" s="146"/>
      <c r="HV33" s="146"/>
      <c r="HW33" s="146"/>
      <c r="HX33" s="146"/>
      <c r="HY33" s="146"/>
      <c r="HZ33" s="146"/>
      <c r="IA33" s="146"/>
    </row>
    <row r="34" spans="1:235" s="159" customFormat="1" ht="55.2" x14ac:dyDescent="0.3">
      <c r="A34" s="205">
        <v>11300</v>
      </c>
      <c r="B34" s="202" t="s">
        <v>4</v>
      </c>
      <c r="C34" s="206" t="s">
        <v>160</v>
      </c>
      <c r="D34" s="202" t="s">
        <v>145</v>
      </c>
      <c r="E34" s="206" t="s">
        <v>161</v>
      </c>
      <c r="F34" s="202" t="s">
        <v>162</v>
      </c>
      <c r="G34" s="217" t="s">
        <v>123</v>
      </c>
      <c r="H34" s="224">
        <v>1</v>
      </c>
      <c r="I34" s="206" t="s">
        <v>314</v>
      </c>
      <c r="J34" s="202" t="s">
        <v>180</v>
      </c>
      <c r="K34" s="218">
        <v>4936416000</v>
      </c>
      <c r="L34" s="228">
        <v>1.1553401328696884E-4</v>
      </c>
      <c r="M34" s="202" t="s">
        <v>46</v>
      </c>
      <c r="N34" s="202" t="s">
        <v>68</v>
      </c>
      <c r="O34" s="202" t="s">
        <v>21</v>
      </c>
      <c r="P34" s="202" t="s">
        <v>36</v>
      </c>
      <c r="Q34" s="202" t="s">
        <v>213</v>
      </c>
      <c r="R34" s="202" t="s">
        <v>182</v>
      </c>
      <c r="S34" s="202" t="s">
        <v>99</v>
      </c>
      <c r="T34" s="219">
        <v>1</v>
      </c>
      <c r="U34" s="220" t="str">
        <f t="shared" si="15"/>
        <v>Rendimientos Financieros cuentas de recaudo EPS - SSF</v>
      </c>
      <c r="V34" s="221">
        <f t="shared" si="15"/>
        <v>4936416000</v>
      </c>
      <c r="W34" s="222" t="s">
        <v>116</v>
      </c>
      <c r="X34" s="289">
        <v>0.25</v>
      </c>
      <c r="Y34" s="290" t="s">
        <v>180</v>
      </c>
      <c r="Z34" s="291">
        <v>1234104000</v>
      </c>
      <c r="AA34" s="287"/>
      <c r="AB34" s="287"/>
      <c r="AC34" s="288">
        <f t="shared" si="16"/>
        <v>0</v>
      </c>
      <c r="AD34" s="288">
        <f t="shared" si="17"/>
        <v>0</v>
      </c>
      <c r="AE34" s="288">
        <f t="shared" si="0"/>
        <v>0</v>
      </c>
      <c r="AF34" s="288">
        <f t="shared" si="1"/>
        <v>0</v>
      </c>
      <c r="AG34" s="289">
        <v>0.25</v>
      </c>
      <c r="AH34" s="290" t="s">
        <v>180</v>
      </c>
      <c r="AI34" s="291">
        <v>1234104000</v>
      </c>
      <c r="AJ34" s="287"/>
      <c r="AK34" s="287"/>
      <c r="AL34" s="288">
        <f t="shared" si="18"/>
        <v>0</v>
      </c>
      <c r="AM34" s="288">
        <f t="shared" si="2"/>
        <v>0</v>
      </c>
      <c r="AN34" s="288">
        <f t="shared" si="3"/>
        <v>0</v>
      </c>
      <c r="AO34" s="288">
        <f t="shared" si="4"/>
        <v>0</v>
      </c>
      <c r="AP34" s="289">
        <v>0.25</v>
      </c>
      <c r="AQ34" s="290" t="s">
        <v>180</v>
      </c>
      <c r="AR34" s="291">
        <v>1234104000</v>
      </c>
      <c r="AS34" s="287"/>
      <c r="AT34" s="287"/>
      <c r="AU34" s="288">
        <f t="shared" si="19"/>
        <v>0</v>
      </c>
      <c r="AV34" s="288">
        <f t="shared" si="20"/>
        <v>0</v>
      </c>
      <c r="AW34" s="288">
        <f t="shared" si="21"/>
        <v>0</v>
      </c>
      <c r="AX34" s="288">
        <f t="shared" si="22"/>
        <v>0</v>
      </c>
      <c r="AY34" s="289">
        <v>0.25</v>
      </c>
      <c r="AZ34" s="290" t="s">
        <v>180</v>
      </c>
      <c r="BA34" s="291">
        <v>1234104000</v>
      </c>
      <c r="BB34" s="287"/>
      <c r="BC34" s="287"/>
      <c r="BD34" s="289">
        <f t="shared" si="23"/>
        <v>0</v>
      </c>
      <c r="BE34" s="289">
        <f t="shared" si="24"/>
        <v>0</v>
      </c>
      <c r="BF34" s="289">
        <f t="shared" si="25"/>
        <v>0</v>
      </c>
      <c r="BG34" s="289">
        <f t="shared" si="26"/>
        <v>0</v>
      </c>
      <c r="BH34" s="213">
        <f t="shared" si="7"/>
        <v>0</v>
      </c>
      <c r="BI34" s="213">
        <f t="shared" si="8"/>
        <v>0</v>
      </c>
      <c r="BJ34" s="213">
        <f t="shared" si="9"/>
        <v>0</v>
      </c>
      <c r="BK34" s="213">
        <f t="shared" si="10"/>
        <v>0</v>
      </c>
      <c r="BL34" s="213">
        <f t="shared" si="27"/>
        <v>0</v>
      </c>
      <c r="BM34" s="213">
        <f t="shared" si="28"/>
        <v>0</v>
      </c>
      <c r="BN34" s="213">
        <f t="shared" si="11"/>
        <v>0</v>
      </c>
      <c r="BO34" s="213">
        <f t="shared" si="12"/>
        <v>0</v>
      </c>
      <c r="BP34" s="214"/>
      <c r="BQ34" s="285">
        <v>1</v>
      </c>
      <c r="BR34" s="216">
        <f t="shared" si="14"/>
        <v>0.58333333333333337</v>
      </c>
      <c r="BS34" s="227" t="str">
        <f t="shared" si="29"/>
        <v>Rendimientos Financieros cuentas de recaudo EPS - SSF</v>
      </c>
      <c r="BT34" s="203">
        <f t="shared" si="13"/>
        <v>2879576000</v>
      </c>
      <c r="BU34" s="204"/>
      <c r="BV34" s="204"/>
      <c r="BW34" s="204"/>
      <c r="BX34" s="204"/>
      <c r="BY34" s="204"/>
      <c r="BZ34" s="204"/>
      <c r="CA34" s="146"/>
      <c r="CB34" s="146"/>
      <c r="CC34" s="146"/>
      <c r="CD34" s="146"/>
      <c r="CE34" s="146"/>
      <c r="CF34" s="146"/>
      <c r="CG34" s="146"/>
      <c r="CH34" s="146"/>
      <c r="CI34" s="146"/>
      <c r="CJ34" s="146"/>
      <c r="CK34" s="146"/>
      <c r="CL34" s="146"/>
      <c r="CM34" s="146"/>
      <c r="CN34" s="146"/>
      <c r="CO34" s="146"/>
      <c r="CP34" s="146"/>
      <c r="CQ34" s="146"/>
      <c r="CR34" s="146"/>
      <c r="CS34" s="146"/>
      <c r="CT34" s="146"/>
      <c r="CU34" s="146"/>
      <c r="CV34" s="146"/>
      <c r="CW34" s="146"/>
      <c r="CX34" s="146"/>
      <c r="CY34" s="146"/>
      <c r="CZ34" s="146"/>
      <c r="DA34" s="146"/>
      <c r="DB34" s="146"/>
      <c r="DC34" s="146"/>
      <c r="DD34" s="146"/>
      <c r="DE34" s="146"/>
      <c r="DF34" s="146"/>
      <c r="DG34" s="146"/>
      <c r="DH34" s="146"/>
      <c r="DI34" s="146"/>
      <c r="DJ34" s="146"/>
      <c r="DK34" s="146"/>
      <c r="DL34" s="146"/>
      <c r="DM34" s="146"/>
      <c r="DN34" s="146"/>
      <c r="DO34" s="146"/>
      <c r="DP34" s="146"/>
      <c r="DQ34" s="146"/>
      <c r="DR34" s="146"/>
      <c r="DS34" s="146"/>
      <c r="DT34" s="146"/>
      <c r="DU34" s="146"/>
      <c r="DV34" s="146"/>
      <c r="DW34" s="146"/>
      <c r="DX34" s="146"/>
      <c r="DY34" s="146"/>
      <c r="DZ34" s="146"/>
      <c r="EA34" s="146"/>
      <c r="EB34" s="146"/>
      <c r="EC34" s="146"/>
      <c r="ED34" s="146"/>
      <c r="EE34" s="146"/>
      <c r="EF34" s="146"/>
      <c r="EG34" s="146"/>
      <c r="EH34" s="146"/>
      <c r="EI34" s="146"/>
      <c r="EJ34" s="146"/>
      <c r="EK34" s="146"/>
      <c r="EL34" s="146"/>
      <c r="EM34" s="146"/>
      <c r="EN34" s="146"/>
      <c r="EO34" s="146"/>
      <c r="EP34" s="146"/>
      <c r="EQ34" s="146"/>
      <c r="ER34" s="146"/>
      <c r="ES34" s="146"/>
      <c r="ET34" s="146"/>
      <c r="EU34" s="146"/>
      <c r="EV34" s="146"/>
      <c r="EW34" s="146"/>
      <c r="EX34" s="146"/>
      <c r="EY34" s="146"/>
      <c r="EZ34" s="146"/>
      <c r="FA34" s="146"/>
      <c r="FB34" s="146"/>
      <c r="FC34" s="146"/>
      <c r="FD34" s="146"/>
      <c r="FE34" s="146"/>
      <c r="FF34" s="146"/>
      <c r="FG34" s="146"/>
      <c r="FH34" s="146"/>
      <c r="FI34" s="146"/>
      <c r="FJ34" s="146"/>
      <c r="FK34" s="146"/>
      <c r="FL34" s="146"/>
      <c r="FM34" s="146"/>
      <c r="FN34" s="146"/>
      <c r="FO34" s="146"/>
      <c r="FP34" s="146"/>
      <c r="FQ34" s="146"/>
      <c r="FR34" s="146"/>
      <c r="FS34" s="146"/>
      <c r="FT34" s="146"/>
      <c r="FU34" s="146"/>
      <c r="FV34" s="146"/>
      <c r="FW34" s="146"/>
      <c r="FX34" s="146"/>
      <c r="FY34" s="146"/>
      <c r="FZ34" s="146"/>
      <c r="GA34" s="146"/>
      <c r="GB34" s="146"/>
      <c r="GC34" s="146"/>
      <c r="GD34" s="146"/>
      <c r="GE34" s="146"/>
      <c r="GF34" s="146"/>
      <c r="GG34" s="146"/>
      <c r="GH34" s="146"/>
      <c r="GI34" s="146"/>
      <c r="GJ34" s="146"/>
      <c r="GK34" s="146"/>
      <c r="GL34" s="146"/>
      <c r="GM34" s="146"/>
      <c r="GN34" s="146"/>
      <c r="GO34" s="146"/>
      <c r="GP34" s="146"/>
      <c r="GQ34" s="146"/>
      <c r="GR34" s="146"/>
      <c r="GS34" s="146"/>
      <c r="GT34" s="146"/>
      <c r="GU34" s="146"/>
      <c r="GV34" s="146"/>
      <c r="GW34" s="146"/>
      <c r="GX34" s="146"/>
      <c r="GY34" s="146"/>
      <c r="GZ34" s="146"/>
      <c r="HA34" s="146"/>
      <c r="HB34" s="146"/>
      <c r="HC34" s="146"/>
      <c r="HD34" s="146"/>
      <c r="HE34" s="146"/>
      <c r="HF34" s="146"/>
      <c r="HG34" s="146"/>
      <c r="HH34" s="146"/>
      <c r="HI34" s="146"/>
      <c r="HJ34" s="146"/>
      <c r="HK34" s="146"/>
      <c r="HL34" s="146"/>
      <c r="HM34" s="146"/>
      <c r="HN34" s="146"/>
      <c r="HO34" s="146"/>
      <c r="HP34" s="146"/>
      <c r="HQ34" s="146"/>
      <c r="HR34" s="146"/>
      <c r="HS34" s="146"/>
      <c r="HT34" s="146"/>
      <c r="HU34" s="146"/>
      <c r="HV34" s="146"/>
      <c r="HW34" s="146"/>
      <c r="HX34" s="146"/>
      <c r="HY34" s="146"/>
      <c r="HZ34" s="146"/>
      <c r="IA34" s="146"/>
    </row>
    <row r="35" spans="1:235" s="159" customFormat="1" ht="55.2" x14ac:dyDescent="0.3">
      <c r="A35" s="205">
        <v>11300</v>
      </c>
      <c r="B35" s="202" t="s">
        <v>4</v>
      </c>
      <c r="C35" s="206" t="s">
        <v>160</v>
      </c>
      <c r="D35" s="202" t="s">
        <v>145</v>
      </c>
      <c r="E35" s="206" t="s">
        <v>161</v>
      </c>
      <c r="F35" s="202" t="s">
        <v>162</v>
      </c>
      <c r="G35" s="217" t="s">
        <v>123</v>
      </c>
      <c r="H35" s="224">
        <v>1</v>
      </c>
      <c r="I35" s="206" t="s">
        <v>315</v>
      </c>
      <c r="J35" s="202" t="s">
        <v>181</v>
      </c>
      <c r="K35" s="218">
        <v>50000000000</v>
      </c>
      <c r="L35" s="228">
        <v>1.1702216070016065E-3</v>
      </c>
      <c r="M35" s="202" t="s">
        <v>46</v>
      </c>
      <c r="N35" s="202" t="s">
        <v>68</v>
      </c>
      <c r="O35" s="202" t="s">
        <v>21</v>
      </c>
      <c r="P35" s="202" t="s">
        <v>36</v>
      </c>
      <c r="Q35" s="202" t="s">
        <v>213</v>
      </c>
      <c r="R35" s="202" t="s">
        <v>182</v>
      </c>
      <c r="S35" s="202" t="s">
        <v>99</v>
      </c>
      <c r="T35" s="219">
        <v>1</v>
      </c>
      <c r="U35" s="220" t="str">
        <f t="shared" si="15"/>
        <v>Fortalecimientos Patrimonial a las Entidades del Sector salud</v>
      </c>
      <c r="V35" s="221">
        <f t="shared" si="15"/>
        <v>50000000000</v>
      </c>
      <c r="W35" s="222" t="s">
        <v>116</v>
      </c>
      <c r="X35" s="289">
        <v>0.25</v>
      </c>
      <c r="Y35" s="290" t="s">
        <v>181</v>
      </c>
      <c r="Z35" s="291">
        <v>12500000000</v>
      </c>
      <c r="AA35" s="287"/>
      <c r="AB35" s="287"/>
      <c r="AC35" s="288">
        <f t="shared" si="16"/>
        <v>0</v>
      </c>
      <c r="AD35" s="288">
        <f t="shared" si="17"/>
        <v>0</v>
      </c>
      <c r="AE35" s="288">
        <f t="shared" si="0"/>
        <v>0</v>
      </c>
      <c r="AF35" s="288">
        <f t="shared" si="1"/>
        <v>0</v>
      </c>
      <c r="AG35" s="289">
        <v>0.25</v>
      </c>
      <c r="AH35" s="290" t="s">
        <v>181</v>
      </c>
      <c r="AI35" s="291">
        <v>12500000000</v>
      </c>
      <c r="AJ35" s="287"/>
      <c r="AK35" s="287"/>
      <c r="AL35" s="288">
        <f t="shared" si="18"/>
        <v>0</v>
      </c>
      <c r="AM35" s="288">
        <f t="shared" si="2"/>
        <v>0</v>
      </c>
      <c r="AN35" s="288">
        <f t="shared" si="3"/>
        <v>0</v>
      </c>
      <c r="AO35" s="288">
        <f t="shared" si="4"/>
        <v>0</v>
      </c>
      <c r="AP35" s="289">
        <v>0.25</v>
      </c>
      <c r="AQ35" s="290" t="s">
        <v>181</v>
      </c>
      <c r="AR35" s="291">
        <v>12500000000</v>
      </c>
      <c r="AS35" s="287"/>
      <c r="AT35" s="287"/>
      <c r="AU35" s="288">
        <f t="shared" si="19"/>
        <v>0</v>
      </c>
      <c r="AV35" s="288">
        <f t="shared" si="20"/>
        <v>0</v>
      </c>
      <c r="AW35" s="288">
        <f t="shared" si="21"/>
        <v>0</v>
      </c>
      <c r="AX35" s="288">
        <f t="shared" si="22"/>
        <v>0</v>
      </c>
      <c r="AY35" s="289">
        <v>0.25</v>
      </c>
      <c r="AZ35" s="290" t="s">
        <v>181</v>
      </c>
      <c r="BA35" s="291">
        <v>12500000000</v>
      </c>
      <c r="BB35" s="287"/>
      <c r="BC35" s="287"/>
      <c r="BD35" s="289">
        <f t="shared" si="23"/>
        <v>0</v>
      </c>
      <c r="BE35" s="289">
        <f t="shared" si="24"/>
        <v>0</v>
      </c>
      <c r="BF35" s="289">
        <f t="shared" si="25"/>
        <v>0</v>
      </c>
      <c r="BG35" s="289">
        <f t="shared" si="26"/>
        <v>0</v>
      </c>
      <c r="BH35" s="213">
        <f t="shared" si="7"/>
        <v>0</v>
      </c>
      <c r="BI35" s="213">
        <f t="shared" si="8"/>
        <v>0</v>
      </c>
      <c r="BJ35" s="213">
        <f t="shared" si="9"/>
        <v>0</v>
      </c>
      <c r="BK35" s="213">
        <f t="shared" si="10"/>
        <v>0</v>
      </c>
      <c r="BL35" s="213">
        <f t="shared" si="27"/>
        <v>0</v>
      </c>
      <c r="BM35" s="213">
        <f t="shared" si="28"/>
        <v>0</v>
      </c>
      <c r="BN35" s="213">
        <f t="shared" si="11"/>
        <v>0</v>
      </c>
      <c r="BO35" s="213">
        <f t="shared" si="12"/>
        <v>0</v>
      </c>
      <c r="BP35" s="214"/>
      <c r="BQ35" s="285">
        <v>1</v>
      </c>
      <c r="BR35" s="216">
        <f t="shared" si="14"/>
        <v>0.58333333333333337</v>
      </c>
      <c r="BS35" s="227" t="str">
        <f t="shared" si="29"/>
        <v>Fortalecimientos Patrimonial a las Entidades del Sector salud</v>
      </c>
      <c r="BT35" s="203">
        <f t="shared" si="13"/>
        <v>29166666666.666668</v>
      </c>
      <c r="BU35" s="204"/>
      <c r="BV35" s="204"/>
      <c r="BW35" s="204"/>
      <c r="BX35" s="204"/>
      <c r="BY35" s="204"/>
      <c r="BZ35" s="204"/>
      <c r="CA35" s="146"/>
      <c r="CB35" s="146"/>
      <c r="CC35" s="146"/>
      <c r="CD35" s="146"/>
      <c r="CE35" s="146"/>
      <c r="CF35" s="146"/>
      <c r="CG35" s="146"/>
      <c r="CH35" s="146"/>
      <c r="CI35" s="146"/>
      <c r="CJ35" s="146"/>
      <c r="CK35" s="146"/>
      <c r="CL35" s="146"/>
      <c r="CM35" s="146"/>
      <c r="CN35" s="146"/>
      <c r="CO35" s="146"/>
      <c r="CP35" s="146"/>
      <c r="CQ35" s="146"/>
      <c r="CR35" s="146"/>
      <c r="CS35" s="146"/>
      <c r="CT35" s="146"/>
      <c r="CU35" s="146"/>
      <c r="CV35" s="146"/>
      <c r="CW35" s="146"/>
      <c r="CX35" s="146"/>
      <c r="CY35" s="146"/>
      <c r="CZ35" s="146"/>
      <c r="DA35" s="146"/>
      <c r="DB35" s="146"/>
      <c r="DC35" s="146"/>
      <c r="DD35" s="146"/>
      <c r="DE35" s="146"/>
      <c r="DF35" s="146"/>
      <c r="DG35" s="146"/>
      <c r="DH35" s="146"/>
      <c r="DI35" s="146"/>
      <c r="DJ35" s="146"/>
      <c r="DK35" s="146"/>
      <c r="DL35" s="146"/>
      <c r="DM35" s="146"/>
      <c r="DN35" s="146"/>
      <c r="DO35" s="146"/>
      <c r="DP35" s="146"/>
      <c r="DQ35" s="146"/>
      <c r="DR35" s="146"/>
      <c r="DS35" s="146"/>
      <c r="DT35" s="146"/>
      <c r="DU35" s="146"/>
      <c r="DV35" s="146"/>
      <c r="DW35" s="146"/>
      <c r="DX35" s="146"/>
      <c r="DY35" s="146"/>
      <c r="DZ35" s="146"/>
      <c r="EA35" s="146"/>
      <c r="EB35" s="146"/>
      <c r="EC35" s="146"/>
      <c r="ED35" s="146"/>
      <c r="EE35" s="146"/>
      <c r="EF35" s="146"/>
      <c r="EG35" s="146"/>
      <c r="EH35" s="146"/>
      <c r="EI35" s="146"/>
      <c r="EJ35" s="146"/>
      <c r="EK35" s="146"/>
      <c r="EL35" s="146"/>
      <c r="EM35" s="146"/>
      <c r="EN35" s="146"/>
      <c r="EO35" s="146"/>
      <c r="EP35" s="146"/>
      <c r="EQ35" s="146"/>
      <c r="ER35" s="146"/>
      <c r="ES35" s="146"/>
      <c r="ET35" s="146"/>
      <c r="EU35" s="146"/>
      <c r="EV35" s="146"/>
      <c r="EW35" s="146"/>
      <c r="EX35" s="146"/>
      <c r="EY35" s="146"/>
      <c r="EZ35" s="146"/>
      <c r="FA35" s="146"/>
      <c r="FB35" s="146"/>
      <c r="FC35" s="146"/>
      <c r="FD35" s="146"/>
      <c r="FE35" s="146"/>
      <c r="FF35" s="146"/>
      <c r="FG35" s="146"/>
      <c r="FH35" s="146"/>
      <c r="FI35" s="146"/>
      <c r="FJ35" s="146"/>
      <c r="FK35" s="146"/>
      <c r="FL35" s="146"/>
      <c r="FM35" s="146"/>
      <c r="FN35" s="146"/>
      <c r="FO35" s="146"/>
      <c r="FP35" s="146"/>
      <c r="FQ35" s="146"/>
      <c r="FR35" s="146"/>
      <c r="FS35" s="146"/>
      <c r="FT35" s="146"/>
      <c r="FU35" s="146"/>
      <c r="FV35" s="146"/>
      <c r="FW35" s="146"/>
      <c r="FX35" s="146"/>
      <c r="FY35" s="146"/>
      <c r="FZ35" s="146"/>
      <c r="GA35" s="146"/>
      <c r="GB35" s="146"/>
      <c r="GC35" s="146"/>
      <c r="GD35" s="146"/>
      <c r="GE35" s="146"/>
      <c r="GF35" s="146"/>
      <c r="GG35" s="146"/>
      <c r="GH35" s="146"/>
      <c r="GI35" s="146"/>
      <c r="GJ35" s="146"/>
      <c r="GK35" s="146"/>
      <c r="GL35" s="146"/>
      <c r="GM35" s="146"/>
      <c r="GN35" s="146"/>
      <c r="GO35" s="146"/>
      <c r="GP35" s="146"/>
      <c r="GQ35" s="146"/>
      <c r="GR35" s="146"/>
      <c r="GS35" s="146"/>
      <c r="GT35" s="146"/>
      <c r="GU35" s="146"/>
      <c r="GV35" s="146"/>
      <c r="GW35" s="146"/>
      <c r="GX35" s="146"/>
      <c r="GY35" s="146"/>
      <c r="GZ35" s="146"/>
      <c r="HA35" s="146"/>
      <c r="HB35" s="146"/>
      <c r="HC35" s="146"/>
      <c r="HD35" s="146"/>
      <c r="HE35" s="146"/>
      <c r="HF35" s="146"/>
      <c r="HG35" s="146"/>
      <c r="HH35" s="146"/>
      <c r="HI35" s="146"/>
      <c r="HJ35" s="146"/>
      <c r="HK35" s="146"/>
      <c r="HL35" s="146"/>
      <c r="HM35" s="146"/>
      <c r="HN35" s="146"/>
      <c r="HO35" s="146"/>
      <c r="HP35" s="146"/>
      <c r="HQ35" s="146"/>
      <c r="HR35" s="146"/>
      <c r="HS35" s="146"/>
      <c r="HT35" s="146"/>
      <c r="HU35" s="146"/>
      <c r="HV35" s="146"/>
      <c r="HW35" s="146"/>
      <c r="HX35" s="146"/>
      <c r="HY35" s="146"/>
      <c r="HZ35" s="146"/>
      <c r="IA35" s="146"/>
    </row>
    <row r="36" spans="1:235" s="156" customFormat="1" ht="55.2" x14ac:dyDescent="0.3">
      <c r="A36" s="205">
        <v>11300</v>
      </c>
      <c r="B36" s="202" t="s">
        <v>4</v>
      </c>
      <c r="C36" s="206" t="s">
        <v>160</v>
      </c>
      <c r="D36" s="202" t="s">
        <v>145</v>
      </c>
      <c r="E36" s="206" t="s">
        <v>578</v>
      </c>
      <c r="F36" s="202" t="s">
        <v>574</v>
      </c>
      <c r="G36" s="217" t="s">
        <v>124</v>
      </c>
      <c r="H36" s="206">
        <v>12</v>
      </c>
      <c r="I36" s="206" t="s">
        <v>579</v>
      </c>
      <c r="J36" s="202" t="s">
        <v>245</v>
      </c>
      <c r="K36" s="218">
        <v>53187356</v>
      </c>
      <c r="L36" s="219">
        <v>1</v>
      </c>
      <c r="M36" s="202" t="s">
        <v>46</v>
      </c>
      <c r="N36" s="202" t="s">
        <v>68</v>
      </c>
      <c r="O36" s="202" t="s">
        <v>21</v>
      </c>
      <c r="P36" s="202" t="s">
        <v>36</v>
      </c>
      <c r="Q36" s="202" t="s">
        <v>213</v>
      </c>
      <c r="R36" s="202" t="s">
        <v>626</v>
      </c>
      <c r="S36" s="202" t="s">
        <v>99</v>
      </c>
      <c r="T36" s="229">
        <v>12</v>
      </c>
      <c r="U36" s="220" t="str">
        <f t="shared" si="15"/>
        <v>Realizar Informes de Ejecución Presupuestal</v>
      </c>
      <c r="V36" s="221">
        <f t="shared" si="15"/>
        <v>53187356</v>
      </c>
      <c r="W36" s="230" t="s">
        <v>114</v>
      </c>
      <c r="X36" s="223">
        <v>3</v>
      </c>
      <c r="Y36" s="222" t="s">
        <v>245</v>
      </c>
      <c r="Z36" s="218">
        <v>12240000</v>
      </c>
      <c r="AA36" s="204"/>
      <c r="AB36" s="204"/>
      <c r="AC36" s="212">
        <f t="shared" si="16"/>
        <v>0</v>
      </c>
      <c r="AD36" s="212">
        <f t="shared" si="17"/>
        <v>0</v>
      </c>
      <c r="AE36" s="212">
        <f t="shared" si="0"/>
        <v>0</v>
      </c>
      <c r="AF36" s="212">
        <f t="shared" si="1"/>
        <v>0</v>
      </c>
      <c r="AG36" s="223">
        <v>3</v>
      </c>
      <c r="AH36" s="222" t="s">
        <v>245</v>
      </c>
      <c r="AI36" s="218">
        <v>12240000</v>
      </c>
      <c r="AJ36" s="204"/>
      <c r="AK36" s="204"/>
      <c r="AL36" s="212">
        <f t="shared" si="18"/>
        <v>0</v>
      </c>
      <c r="AM36" s="212">
        <f t="shared" si="2"/>
        <v>0</v>
      </c>
      <c r="AN36" s="212">
        <f t="shared" si="3"/>
        <v>0</v>
      </c>
      <c r="AO36" s="212">
        <f t="shared" si="4"/>
        <v>0</v>
      </c>
      <c r="AP36" s="223">
        <v>3</v>
      </c>
      <c r="AQ36" s="222" t="s">
        <v>245</v>
      </c>
      <c r="AR36" s="218">
        <v>13296839</v>
      </c>
      <c r="AS36" s="204"/>
      <c r="AT36" s="204"/>
      <c r="AU36" s="212">
        <f t="shared" si="19"/>
        <v>0</v>
      </c>
      <c r="AV36" s="212">
        <f t="shared" si="20"/>
        <v>0</v>
      </c>
      <c r="AW36" s="212">
        <f t="shared" si="21"/>
        <v>0</v>
      </c>
      <c r="AX36" s="212">
        <f t="shared" si="22"/>
        <v>0</v>
      </c>
      <c r="AY36" s="223">
        <v>3</v>
      </c>
      <c r="AZ36" s="222" t="s">
        <v>245</v>
      </c>
      <c r="BA36" s="218">
        <v>15410517</v>
      </c>
      <c r="BB36" s="204"/>
      <c r="BC36" s="204"/>
      <c r="BD36" s="224">
        <f t="shared" si="23"/>
        <v>0</v>
      </c>
      <c r="BE36" s="224">
        <f t="shared" si="24"/>
        <v>0</v>
      </c>
      <c r="BF36" s="224">
        <f t="shared" si="25"/>
        <v>0</v>
      </c>
      <c r="BG36" s="224">
        <f t="shared" si="26"/>
        <v>0</v>
      </c>
      <c r="BH36" s="231">
        <f t="shared" si="7"/>
        <v>0</v>
      </c>
      <c r="BI36" s="231">
        <f t="shared" si="8"/>
        <v>0</v>
      </c>
      <c r="BJ36" s="231">
        <f t="shared" si="9"/>
        <v>0</v>
      </c>
      <c r="BK36" s="231">
        <f t="shared" si="10"/>
        <v>0</v>
      </c>
      <c r="BL36" s="231">
        <f t="shared" si="27"/>
        <v>0</v>
      </c>
      <c r="BM36" s="231">
        <f t="shared" si="28"/>
        <v>0</v>
      </c>
      <c r="BN36" s="231">
        <f t="shared" si="11"/>
        <v>0</v>
      </c>
      <c r="BO36" s="231">
        <f t="shared" si="12"/>
        <v>0</v>
      </c>
      <c r="BP36" s="214"/>
      <c r="BQ36" s="285">
        <v>1</v>
      </c>
      <c r="BR36" s="226">
        <f t="shared" si="14"/>
        <v>7</v>
      </c>
      <c r="BS36" s="227" t="str">
        <f t="shared" si="29"/>
        <v>Realizar Informes de Ejecución Presupuestal</v>
      </c>
      <c r="BT36" s="203">
        <f t="shared" si="13"/>
        <v>28912279.666666668</v>
      </c>
      <c r="BU36" s="204"/>
      <c r="BV36" s="204"/>
      <c r="BW36" s="204"/>
      <c r="BX36" s="204"/>
      <c r="BY36" s="204"/>
      <c r="BZ36" s="204"/>
      <c r="CA36" s="146"/>
      <c r="CB36" s="146"/>
      <c r="CC36" s="146"/>
      <c r="CD36" s="146"/>
      <c r="CE36" s="146"/>
      <c r="CF36" s="146"/>
      <c r="CG36" s="146"/>
      <c r="CH36" s="146"/>
      <c r="CI36" s="146"/>
      <c r="CJ36" s="146"/>
      <c r="CK36" s="146"/>
      <c r="CL36" s="146"/>
      <c r="CM36" s="146"/>
      <c r="CN36" s="146"/>
      <c r="CO36" s="146"/>
      <c r="CP36" s="146"/>
      <c r="CQ36" s="146"/>
      <c r="CR36" s="146"/>
      <c r="CS36" s="146"/>
      <c r="CT36" s="146"/>
      <c r="CU36" s="146"/>
      <c r="CV36" s="146"/>
      <c r="CW36" s="146"/>
      <c r="CX36" s="146"/>
      <c r="CY36" s="146"/>
      <c r="CZ36" s="146"/>
      <c r="DA36" s="146"/>
      <c r="DB36" s="146"/>
      <c r="DC36" s="146"/>
      <c r="DD36" s="146"/>
      <c r="DE36" s="146"/>
      <c r="DF36" s="146"/>
      <c r="DG36" s="146"/>
      <c r="DH36" s="146"/>
      <c r="DI36" s="146"/>
      <c r="DJ36" s="146"/>
      <c r="DK36" s="146"/>
      <c r="DL36" s="146"/>
      <c r="DM36" s="146"/>
      <c r="DN36" s="146"/>
      <c r="DO36" s="146"/>
      <c r="DP36" s="146"/>
      <c r="DQ36" s="146"/>
      <c r="DR36" s="146"/>
      <c r="DS36" s="146"/>
      <c r="DT36" s="146"/>
      <c r="DU36" s="146"/>
      <c r="DV36" s="146"/>
      <c r="DW36" s="146"/>
      <c r="DX36" s="146"/>
      <c r="DY36" s="146"/>
      <c r="DZ36" s="146"/>
      <c r="EA36" s="146"/>
      <c r="EB36" s="146"/>
      <c r="EC36" s="146"/>
      <c r="ED36" s="146"/>
      <c r="EE36" s="146"/>
      <c r="EF36" s="146"/>
      <c r="EG36" s="146"/>
      <c r="EH36" s="146"/>
      <c r="EI36" s="146"/>
      <c r="EJ36" s="146"/>
      <c r="EK36" s="146"/>
      <c r="EL36" s="146"/>
      <c r="EM36" s="146"/>
      <c r="EN36" s="146"/>
      <c r="EO36" s="146"/>
      <c r="EP36" s="146"/>
      <c r="EQ36" s="146"/>
      <c r="ER36" s="146"/>
      <c r="ES36" s="146"/>
      <c r="ET36" s="146"/>
      <c r="EU36" s="146"/>
      <c r="EV36" s="146"/>
      <c r="EW36" s="146"/>
      <c r="EX36" s="146"/>
      <c r="EY36" s="146"/>
      <c r="EZ36" s="146"/>
      <c r="FA36" s="146"/>
      <c r="FB36" s="146"/>
      <c r="FC36" s="146"/>
      <c r="FD36" s="146"/>
      <c r="FE36" s="146"/>
      <c r="FF36" s="146"/>
      <c r="FG36" s="146"/>
      <c r="FH36" s="146"/>
      <c r="FI36" s="146"/>
      <c r="FJ36" s="146"/>
      <c r="FK36" s="146"/>
      <c r="FL36" s="146"/>
      <c r="FM36" s="146"/>
      <c r="FN36" s="146"/>
      <c r="FO36" s="146"/>
      <c r="FP36" s="146"/>
      <c r="FQ36" s="146"/>
      <c r="FR36" s="146"/>
      <c r="FS36" s="146"/>
      <c r="FT36" s="146"/>
      <c r="FU36" s="146"/>
      <c r="FV36" s="146"/>
      <c r="FW36" s="146"/>
      <c r="FX36" s="146"/>
      <c r="FY36" s="146"/>
      <c r="FZ36" s="146"/>
      <c r="GA36" s="146"/>
      <c r="GB36" s="146"/>
      <c r="GC36" s="146"/>
      <c r="GD36" s="146"/>
      <c r="GE36" s="146"/>
      <c r="GF36" s="146"/>
      <c r="GG36" s="146"/>
      <c r="GH36" s="146"/>
      <c r="GI36" s="146"/>
      <c r="GJ36" s="146"/>
      <c r="GK36" s="146"/>
      <c r="GL36" s="146"/>
      <c r="GM36" s="146"/>
      <c r="GN36" s="146"/>
      <c r="GO36" s="146"/>
      <c r="GP36" s="146"/>
      <c r="GQ36" s="146"/>
      <c r="GR36" s="146"/>
      <c r="GS36" s="146"/>
      <c r="GT36" s="146"/>
      <c r="GU36" s="146"/>
      <c r="GV36" s="146"/>
      <c r="GW36" s="146"/>
      <c r="GX36" s="146"/>
      <c r="GY36" s="146"/>
      <c r="GZ36" s="146"/>
      <c r="HA36" s="146"/>
      <c r="HB36" s="146"/>
      <c r="HC36" s="146"/>
      <c r="HD36" s="146"/>
      <c r="HE36" s="146"/>
      <c r="HF36" s="146"/>
      <c r="HG36" s="146"/>
      <c r="HH36" s="146"/>
      <c r="HI36" s="146"/>
      <c r="HJ36" s="146"/>
      <c r="HK36" s="146"/>
      <c r="HL36" s="146"/>
      <c r="HM36" s="146"/>
      <c r="HN36" s="146"/>
      <c r="HO36" s="146"/>
      <c r="HP36" s="146"/>
      <c r="HQ36" s="146"/>
      <c r="HR36" s="146"/>
      <c r="HS36" s="146"/>
      <c r="HT36" s="146"/>
      <c r="HU36" s="146"/>
      <c r="HV36" s="146"/>
      <c r="HW36" s="146"/>
      <c r="HX36" s="146"/>
      <c r="HY36" s="146"/>
      <c r="HZ36" s="146"/>
      <c r="IA36" s="146"/>
    </row>
    <row r="37" spans="1:235" s="159" customFormat="1" ht="55.2" x14ac:dyDescent="0.3">
      <c r="A37" s="205">
        <v>11300</v>
      </c>
      <c r="B37" s="202" t="s">
        <v>4</v>
      </c>
      <c r="C37" s="206" t="s">
        <v>160</v>
      </c>
      <c r="D37" s="202" t="s">
        <v>145</v>
      </c>
      <c r="E37" s="206" t="s">
        <v>580</v>
      </c>
      <c r="F37" s="202" t="s">
        <v>246</v>
      </c>
      <c r="G37" s="217" t="s">
        <v>123</v>
      </c>
      <c r="H37" s="219">
        <v>1</v>
      </c>
      <c r="I37" s="206" t="s">
        <v>581</v>
      </c>
      <c r="J37" s="202" t="s">
        <v>247</v>
      </c>
      <c r="K37" s="218">
        <v>243106560</v>
      </c>
      <c r="L37" s="219">
        <v>1</v>
      </c>
      <c r="M37" s="202" t="s">
        <v>46</v>
      </c>
      <c r="N37" s="202" t="s">
        <v>68</v>
      </c>
      <c r="O37" s="202" t="s">
        <v>21</v>
      </c>
      <c r="P37" s="202" t="s">
        <v>36</v>
      </c>
      <c r="Q37" s="202" t="s">
        <v>214</v>
      </c>
      <c r="R37" s="202" t="s">
        <v>594</v>
      </c>
      <c r="S37" s="202" t="s">
        <v>99</v>
      </c>
      <c r="T37" s="219">
        <v>1</v>
      </c>
      <c r="U37" s="220" t="str">
        <f t="shared" si="15"/>
        <v>Seguimiento e identificación del Recaudo</v>
      </c>
      <c r="V37" s="221">
        <f t="shared" si="15"/>
        <v>243106560</v>
      </c>
      <c r="W37" s="230" t="s">
        <v>114</v>
      </c>
      <c r="X37" s="289">
        <v>0.25</v>
      </c>
      <c r="Y37" s="290" t="s">
        <v>247</v>
      </c>
      <c r="Z37" s="291">
        <v>60776640</v>
      </c>
      <c r="AA37" s="287"/>
      <c r="AB37" s="287"/>
      <c r="AC37" s="288">
        <f t="shared" si="16"/>
        <v>0</v>
      </c>
      <c r="AD37" s="288">
        <f t="shared" si="17"/>
        <v>0</v>
      </c>
      <c r="AE37" s="288">
        <f t="shared" si="0"/>
        <v>0</v>
      </c>
      <c r="AF37" s="288">
        <f t="shared" si="1"/>
        <v>0</v>
      </c>
      <c r="AG37" s="289">
        <v>0.25</v>
      </c>
      <c r="AH37" s="290" t="s">
        <v>247</v>
      </c>
      <c r="AI37" s="291">
        <v>60776640</v>
      </c>
      <c r="AJ37" s="287"/>
      <c r="AK37" s="287"/>
      <c r="AL37" s="288">
        <f t="shared" si="18"/>
        <v>0</v>
      </c>
      <c r="AM37" s="288">
        <f t="shared" si="2"/>
        <v>0</v>
      </c>
      <c r="AN37" s="288">
        <f t="shared" si="3"/>
        <v>0</v>
      </c>
      <c r="AO37" s="288">
        <f t="shared" si="4"/>
        <v>0</v>
      </c>
      <c r="AP37" s="289">
        <v>0.25</v>
      </c>
      <c r="AQ37" s="290" t="s">
        <v>247</v>
      </c>
      <c r="AR37" s="291">
        <v>60776640</v>
      </c>
      <c r="AS37" s="287"/>
      <c r="AT37" s="287"/>
      <c r="AU37" s="288">
        <f t="shared" si="19"/>
        <v>0</v>
      </c>
      <c r="AV37" s="288">
        <f t="shared" si="20"/>
        <v>0</v>
      </c>
      <c r="AW37" s="288">
        <f t="shared" si="21"/>
        <v>0</v>
      </c>
      <c r="AX37" s="288">
        <f t="shared" si="22"/>
        <v>0</v>
      </c>
      <c r="AY37" s="289">
        <v>0.25</v>
      </c>
      <c r="AZ37" s="290" t="s">
        <v>247</v>
      </c>
      <c r="BA37" s="291">
        <v>60776640</v>
      </c>
      <c r="BB37" s="287"/>
      <c r="BC37" s="287"/>
      <c r="BD37" s="289">
        <f t="shared" si="23"/>
        <v>0</v>
      </c>
      <c r="BE37" s="289">
        <f t="shared" si="24"/>
        <v>0</v>
      </c>
      <c r="BF37" s="289">
        <f t="shared" si="25"/>
        <v>0</v>
      </c>
      <c r="BG37" s="289">
        <f t="shared" si="26"/>
        <v>0</v>
      </c>
      <c r="BH37" s="213">
        <f t="shared" si="7"/>
        <v>0</v>
      </c>
      <c r="BI37" s="213">
        <f t="shared" si="8"/>
        <v>0</v>
      </c>
      <c r="BJ37" s="213">
        <f t="shared" si="9"/>
        <v>0</v>
      </c>
      <c r="BK37" s="213">
        <f t="shared" si="10"/>
        <v>0</v>
      </c>
      <c r="BL37" s="213">
        <f t="shared" si="27"/>
        <v>0</v>
      </c>
      <c r="BM37" s="213">
        <f t="shared" si="28"/>
        <v>0</v>
      </c>
      <c r="BN37" s="213">
        <f t="shared" si="11"/>
        <v>0</v>
      </c>
      <c r="BO37" s="213">
        <f t="shared" si="12"/>
        <v>0</v>
      </c>
      <c r="BP37" s="214"/>
      <c r="BQ37" s="285">
        <v>1</v>
      </c>
      <c r="BR37" s="216">
        <f t="shared" si="14"/>
        <v>0.58333333333333337</v>
      </c>
      <c r="BS37" s="227" t="str">
        <f t="shared" si="29"/>
        <v>Seguimiento e identificación del Recaudo</v>
      </c>
      <c r="BT37" s="203">
        <f t="shared" si="13"/>
        <v>141812160</v>
      </c>
      <c r="BU37" s="204"/>
      <c r="BV37" s="204"/>
      <c r="BW37" s="204"/>
      <c r="BX37" s="204"/>
      <c r="BY37" s="204"/>
      <c r="BZ37" s="204"/>
      <c r="CA37" s="146"/>
      <c r="CB37" s="146"/>
      <c r="CC37" s="146"/>
      <c r="CD37" s="146"/>
      <c r="CE37" s="146"/>
      <c r="CF37" s="146"/>
      <c r="CG37" s="146"/>
      <c r="CH37" s="146"/>
      <c r="CI37" s="146"/>
      <c r="CJ37" s="146"/>
      <c r="CK37" s="146"/>
      <c r="CL37" s="146"/>
      <c r="CM37" s="146"/>
      <c r="CN37" s="146"/>
      <c r="CO37" s="146"/>
      <c r="CP37" s="146"/>
      <c r="CQ37" s="146"/>
      <c r="CR37" s="146"/>
      <c r="CS37" s="146"/>
      <c r="CT37" s="146"/>
      <c r="CU37" s="146"/>
      <c r="CV37" s="146"/>
      <c r="CW37" s="146"/>
      <c r="CX37" s="146"/>
      <c r="CY37" s="146"/>
      <c r="CZ37" s="146"/>
      <c r="DA37" s="146"/>
      <c r="DB37" s="146"/>
      <c r="DC37" s="146"/>
      <c r="DD37" s="146"/>
      <c r="DE37" s="146"/>
      <c r="DF37" s="146"/>
      <c r="DG37" s="146"/>
      <c r="DH37" s="146"/>
      <c r="DI37" s="146"/>
      <c r="DJ37" s="146"/>
      <c r="DK37" s="146"/>
      <c r="DL37" s="146"/>
      <c r="DM37" s="146"/>
      <c r="DN37" s="146"/>
      <c r="DO37" s="146"/>
      <c r="DP37" s="146"/>
      <c r="DQ37" s="146"/>
      <c r="DR37" s="146"/>
      <c r="DS37" s="146"/>
      <c r="DT37" s="146"/>
      <c r="DU37" s="146"/>
      <c r="DV37" s="146"/>
      <c r="DW37" s="146"/>
      <c r="DX37" s="146"/>
      <c r="DY37" s="146"/>
      <c r="DZ37" s="146"/>
      <c r="EA37" s="146"/>
      <c r="EB37" s="146"/>
      <c r="EC37" s="146"/>
      <c r="ED37" s="146"/>
      <c r="EE37" s="146"/>
      <c r="EF37" s="146"/>
      <c r="EG37" s="146"/>
      <c r="EH37" s="146"/>
      <c r="EI37" s="146"/>
      <c r="EJ37" s="146"/>
      <c r="EK37" s="146"/>
      <c r="EL37" s="146"/>
      <c r="EM37" s="146"/>
      <c r="EN37" s="146"/>
      <c r="EO37" s="146"/>
      <c r="EP37" s="146"/>
      <c r="EQ37" s="146"/>
      <c r="ER37" s="146"/>
      <c r="ES37" s="146"/>
      <c r="ET37" s="146"/>
      <c r="EU37" s="146"/>
      <c r="EV37" s="146"/>
      <c r="EW37" s="146"/>
      <c r="EX37" s="146"/>
      <c r="EY37" s="146"/>
      <c r="EZ37" s="146"/>
      <c r="FA37" s="146"/>
      <c r="FB37" s="146"/>
      <c r="FC37" s="146"/>
      <c r="FD37" s="146"/>
      <c r="FE37" s="146"/>
      <c r="FF37" s="146"/>
      <c r="FG37" s="146"/>
      <c r="FH37" s="146"/>
      <c r="FI37" s="146"/>
      <c r="FJ37" s="146"/>
      <c r="FK37" s="146"/>
      <c r="FL37" s="146"/>
      <c r="FM37" s="146"/>
      <c r="FN37" s="146"/>
      <c r="FO37" s="146"/>
      <c r="FP37" s="146"/>
      <c r="FQ37" s="146"/>
      <c r="FR37" s="146"/>
      <c r="FS37" s="146"/>
      <c r="FT37" s="146"/>
      <c r="FU37" s="146"/>
      <c r="FV37" s="146"/>
      <c r="FW37" s="146"/>
      <c r="FX37" s="146"/>
      <c r="FY37" s="146"/>
      <c r="FZ37" s="146"/>
      <c r="GA37" s="146"/>
      <c r="GB37" s="146"/>
      <c r="GC37" s="146"/>
      <c r="GD37" s="146"/>
      <c r="GE37" s="146"/>
      <c r="GF37" s="146"/>
      <c r="GG37" s="146"/>
      <c r="GH37" s="146"/>
      <c r="GI37" s="146"/>
      <c r="GJ37" s="146"/>
      <c r="GK37" s="146"/>
      <c r="GL37" s="146"/>
      <c r="GM37" s="146"/>
      <c r="GN37" s="146"/>
      <c r="GO37" s="146"/>
      <c r="GP37" s="146"/>
      <c r="GQ37" s="146"/>
      <c r="GR37" s="146"/>
      <c r="GS37" s="146"/>
      <c r="GT37" s="146"/>
      <c r="GU37" s="146"/>
      <c r="GV37" s="146"/>
      <c r="GW37" s="146"/>
      <c r="GX37" s="146"/>
      <c r="GY37" s="146"/>
      <c r="GZ37" s="146"/>
      <c r="HA37" s="146"/>
      <c r="HB37" s="146"/>
      <c r="HC37" s="146"/>
      <c r="HD37" s="146"/>
      <c r="HE37" s="146"/>
      <c r="HF37" s="146"/>
      <c r="HG37" s="146"/>
      <c r="HH37" s="146"/>
      <c r="HI37" s="146"/>
      <c r="HJ37" s="146"/>
      <c r="HK37" s="146"/>
      <c r="HL37" s="146"/>
      <c r="HM37" s="146"/>
      <c r="HN37" s="146"/>
      <c r="HO37" s="146"/>
      <c r="HP37" s="146"/>
      <c r="HQ37" s="146"/>
      <c r="HR37" s="146"/>
      <c r="HS37" s="146"/>
      <c r="HT37" s="146"/>
      <c r="HU37" s="146"/>
      <c r="HV37" s="146"/>
      <c r="HW37" s="146"/>
      <c r="HX37" s="146"/>
      <c r="HY37" s="146"/>
      <c r="HZ37" s="146"/>
      <c r="IA37" s="146"/>
    </row>
    <row r="38" spans="1:235" s="153" customFormat="1" ht="55.2" x14ac:dyDescent="0.3">
      <c r="A38" s="205">
        <v>11300</v>
      </c>
      <c r="B38" s="202" t="s">
        <v>4</v>
      </c>
      <c r="C38" s="206" t="s">
        <v>160</v>
      </c>
      <c r="D38" s="202" t="s">
        <v>145</v>
      </c>
      <c r="E38" s="206" t="s">
        <v>580</v>
      </c>
      <c r="F38" s="202" t="s">
        <v>246</v>
      </c>
      <c r="G38" s="207" t="s">
        <v>124</v>
      </c>
      <c r="H38" s="232">
        <v>12</v>
      </c>
      <c r="I38" s="206" t="s">
        <v>582</v>
      </c>
      <c r="J38" s="202" t="s">
        <v>575</v>
      </c>
      <c r="K38" s="218">
        <v>0</v>
      </c>
      <c r="L38" s="233">
        <v>1</v>
      </c>
      <c r="M38" s="202" t="s">
        <v>46</v>
      </c>
      <c r="N38" s="202" t="s">
        <v>68</v>
      </c>
      <c r="O38" s="202" t="s">
        <v>21</v>
      </c>
      <c r="P38" s="202" t="s">
        <v>36</v>
      </c>
      <c r="Q38" s="202" t="s">
        <v>214</v>
      </c>
      <c r="R38" s="202" t="s">
        <v>631</v>
      </c>
      <c r="S38" s="202" t="s">
        <v>99</v>
      </c>
      <c r="T38" s="229">
        <v>12</v>
      </c>
      <c r="U38" s="220" t="str">
        <f t="shared" si="15"/>
        <v>Informe Mensual de Recaudo Efectivo</v>
      </c>
      <c r="V38" s="221">
        <f t="shared" si="15"/>
        <v>0</v>
      </c>
      <c r="W38" s="222" t="s">
        <v>117</v>
      </c>
      <c r="X38" s="223">
        <v>3</v>
      </c>
      <c r="Y38" s="222" t="s">
        <v>575</v>
      </c>
      <c r="Z38" s="218">
        <v>0</v>
      </c>
      <c r="AA38" s="204"/>
      <c r="AB38" s="204"/>
      <c r="AC38" s="212">
        <f t="shared" si="16"/>
        <v>0</v>
      </c>
      <c r="AD38" s="212" t="e">
        <f t="shared" si="17"/>
        <v>#DIV/0!</v>
      </c>
      <c r="AE38" s="212">
        <f t="shared" si="0"/>
        <v>0</v>
      </c>
      <c r="AF38" s="212" t="e">
        <f t="shared" si="1"/>
        <v>#DIV/0!</v>
      </c>
      <c r="AG38" s="223">
        <v>3</v>
      </c>
      <c r="AH38" s="222" t="s">
        <v>575</v>
      </c>
      <c r="AI38" s="218">
        <v>0</v>
      </c>
      <c r="AJ38" s="204"/>
      <c r="AK38" s="204"/>
      <c r="AL38" s="212">
        <f t="shared" si="18"/>
        <v>0</v>
      </c>
      <c r="AM38" s="212" t="e">
        <f t="shared" si="2"/>
        <v>#DIV/0!</v>
      </c>
      <c r="AN38" s="212">
        <f t="shared" si="3"/>
        <v>0</v>
      </c>
      <c r="AO38" s="212" t="e">
        <f t="shared" si="4"/>
        <v>#DIV/0!</v>
      </c>
      <c r="AP38" s="223">
        <v>3</v>
      </c>
      <c r="AQ38" s="222" t="s">
        <v>575</v>
      </c>
      <c r="AR38" s="218">
        <v>0</v>
      </c>
      <c r="AS38" s="204"/>
      <c r="AT38" s="204"/>
      <c r="AU38" s="212">
        <f t="shared" si="19"/>
        <v>0</v>
      </c>
      <c r="AV38" s="212" t="e">
        <f t="shared" si="20"/>
        <v>#DIV/0!</v>
      </c>
      <c r="AW38" s="212">
        <f t="shared" si="21"/>
        <v>0</v>
      </c>
      <c r="AX38" s="212" t="e">
        <f t="shared" si="22"/>
        <v>#DIV/0!</v>
      </c>
      <c r="AY38" s="223">
        <v>3</v>
      </c>
      <c r="AZ38" s="222" t="s">
        <v>575</v>
      </c>
      <c r="BA38" s="218">
        <v>0</v>
      </c>
      <c r="BB38" s="204"/>
      <c r="BC38" s="204"/>
      <c r="BD38" s="224">
        <f t="shared" si="23"/>
        <v>0</v>
      </c>
      <c r="BE38" s="224" t="e">
        <f t="shared" si="24"/>
        <v>#DIV/0!</v>
      </c>
      <c r="BF38" s="224">
        <f t="shared" si="25"/>
        <v>0</v>
      </c>
      <c r="BG38" s="224" t="e">
        <f t="shared" si="26"/>
        <v>#DIV/0!</v>
      </c>
      <c r="BH38" s="225">
        <f t="shared" si="7"/>
        <v>0</v>
      </c>
      <c r="BI38" s="225" t="str">
        <f t="shared" si="8"/>
        <v>No Prog ni Ejec</v>
      </c>
      <c r="BJ38" s="225">
        <f t="shared" si="9"/>
        <v>0</v>
      </c>
      <c r="BK38" s="225" t="str">
        <f t="shared" si="10"/>
        <v>No Prog ni Ejec</v>
      </c>
      <c r="BL38" s="225">
        <f t="shared" si="27"/>
        <v>0</v>
      </c>
      <c r="BM38" s="225" t="str">
        <f t="shared" si="28"/>
        <v>No Prog ni Ejec</v>
      </c>
      <c r="BN38" s="225">
        <f t="shared" si="11"/>
        <v>0</v>
      </c>
      <c r="BO38" s="225" t="str">
        <f t="shared" si="12"/>
        <v>No Prog ni Ejec</v>
      </c>
      <c r="BP38" s="214"/>
      <c r="BQ38" s="285">
        <v>1</v>
      </c>
      <c r="BR38" s="226">
        <f t="shared" si="14"/>
        <v>7</v>
      </c>
      <c r="BS38" s="227" t="str">
        <f t="shared" si="29"/>
        <v>Informe Mensual de Recaudo Efectivo</v>
      </c>
      <c r="BT38" s="203">
        <f t="shared" si="13"/>
        <v>0</v>
      </c>
      <c r="BU38" s="204"/>
      <c r="BV38" s="204"/>
      <c r="BW38" s="204"/>
      <c r="BX38" s="204"/>
      <c r="BY38" s="204"/>
      <c r="BZ38" s="204"/>
      <c r="CA38" s="146"/>
      <c r="CB38" s="146"/>
      <c r="CC38" s="146"/>
      <c r="CD38" s="146"/>
      <c r="CE38" s="146"/>
      <c r="CF38" s="146"/>
      <c r="CG38" s="146"/>
      <c r="CH38" s="146"/>
      <c r="CI38" s="146"/>
      <c r="CJ38" s="146"/>
      <c r="CK38" s="146"/>
      <c r="CL38" s="146"/>
      <c r="CM38" s="146"/>
      <c r="CN38" s="146"/>
      <c r="CO38" s="146"/>
      <c r="CP38" s="146"/>
      <c r="CQ38" s="146"/>
      <c r="CR38" s="146"/>
      <c r="CS38" s="146"/>
      <c r="CT38" s="146"/>
      <c r="CU38" s="146"/>
      <c r="CV38" s="146"/>
      <c r="CW38" s="146"/>
      <c r="CX38" s="146"/>
      <c r="CY38" s="146"/>
      <c r="CZ38" s="146"/>
      <c r="DA38" s="146"/>
      <c r="DB38" s="146"/>
      <c r="DC38" s="146"/>
      <c r="DD38" s="146"/>
      <c r="DE38" s="146"/>
      <c r="DF38" s="146"/>
      <c r="DG38" s="146"/>
      <c r="DH38" s="146"/>
      <c r="DI38" s="146"/>
      <c r="DJ38" s="146"/>
      <c r="DK38" s="146"/>
      <c r="DL38" s="146"/>
      <c r="DM38" s="146"/>
      <c r="DN38" s="146"/>
      <c r="DO38" s="146"/>
      <c r="DP38" s="146"/>
      <c r="DQ38" s="146"/>
      <c r="DR38" s="146"/>
      <c r="DS38" s="146"/>
      <c r="DT38" s="146"/>
      <c r="DU38" s="146"/>
      <c r="DV38" s="146"/>
      <c r="DW38" s="146"/>
      <c r="DX38" s="146"/>
      <c r="DY38" s="146"/>
      <c r="DZ38" s="146"/>
      <c r="EA38" s="146"/>
      <c r="EB38" s="146"/>
      <c r="EC38" s="146"/>
      <c r="ED38" s="146"/>
      <c r="EE38" s="146"/>
      <c r="EF38" s="146"/>
      <c r="EG38" s="146"/>
      <c r="EH38" s="146"/>
      <c r="EI38" s="146"/>
      <c r="EJ38" s="146"/>
      <c r="EK38" s="146"/>
      <c r="EL38" s="146"/>
      <c r="EM38" s="146"/>
      <c r="EN38" s="146"/>
      <c r="EO38" s="146"/>
      <c r="EP38" s="146"/>
      <c r="EQ38" s="146"/>
      <c r="ER38" s="146"/>
      <c r="ES38" s="146"/>
      <c r="ET38" s="146"/>
      <c r="EU38" s="146"/>
      <c r="EV38" s="146"/>
      <c r="EW38" s="146"/>
      <c r="EX38" s="146"/>
      <c r="EY38" s="146"/>
      <c r="EZ38" s="146"/>
      <c r="FA38" s="146"/>
      <c r="FB38" s="146"/>
      <c r="FC38" s="146"/>
      <c r="FD38" s="146"/>
      <c r="FE38" s="146"/>
      <c r="FF38" s="146"/>
      <c r="FG38" s="146"/>
      <c r="FH38" s="146"/>
      <c r="FI38" s="146"/>
      <c r="FJ38" s="146"/>
      <c r="FK38" s="146"/>
      <c r="FL38" s="146"/>
      <c r="FM38" s="146"/>
      <c r="FN38" s="146"/>
      <c r="FO38" s="146"/>
      <c r="FP38" s="146"/>
      <c r="FQ38" s="146"/>
      <c r="FR38" s="146"/>
      <c r="FS38" s="146"/>
      <c r="FT38" s="146"/>
      <c r="FU38" s="146"/>
      <c r="FV38" s="146"/>
      <c r="FW38" s="146"/>
      <c r="FX38" s="146"/>
      <c r="FY38" s="146"/>
      <c r="FZ38" s="146"/>
      <c r="GA38" s="146"/>
      <c r="GB38" s="146"/>
      <c r="GC38" s="146"/>
      <c r="GD38" s="146"/>
      <c r="GE38" s="146"/>
      <c r="GF38" s="146"/>
      <c r="GG38" s="146"/>
      <c r="GH38" s="146"/>
      <c r="GI38" s="146"/>
      <c r="GJ38" s="146"/>
      <c r="GK38" s="146"/>
      <c r="GL38" s="146"/>
      <c r="GM38" s="146"/>
      <c r="GN38" s="146"/>
      <c r="GO38" s="146"/>
      <c r="GP38" s="146"/>
      <c r="GQ38" s="146"/>
      <c r="GR38" s="146"/>
      <c r="GS38" s="146"/>
      <c r="GT38" s="146"/>
      <c r="GU38" s="146"/>
      <c r="GV38" s="146"/>
      <c r="GW38" s="146"/>
      <c r="GX38" s="146"/>
      <c r="GY38" s="146"/>
      <c r="GZ38" s="146"/>
      <c r="HA38" s="146"/>
      <c r="HB38" s="146"/>
      <c r="HC38" s="146"/>
      <c r="HD38" s="146"/>
      <c r="HE38" s="146"/>
      <c r="HF38" s="146"/>
      <c r="HG38" s="146"/>
      <c r="HH38" s="146"/>
      <c r="HI38" s="146"/>
      <c r="HJ38" s="146"/>
      <c r="HK38" s="146"/>
      <c r="HL38" s="146"/>
      <c r="HM38" s="146"/>
      <c r="HN38" s="146"/>
      <c r="HO38" s="146"/>
      <c r="HP38" s="146"/>
      <c r="HQ38" s="146"/>
      <c r="HR38" s="146"/>
      <c r="HS38" s="146"/>
      <c r="HT38" s="146"/>
      <c r="HU38" s="146"/>
      <c r="HV38" s="146"/>
      <c r="HW38" s="146"/>
      <c r="HX38" s="146"/>
      <c r="HY38" s="146"/>
      <c r="HZ38" s="146"/>
      <c r="IA38" s="146"/>
    </row>
    <row r="39" spans="1:235" s="153" customFormat="1" ht="55.2" x14ac:dyDescent="0.3">
      <c r="A39" s="205">
        <v>11300</v>
      </c>
      <c r="B39" s="202" t="s">
        <v>4</v>
      </c>
      <c r="C39" s="206" t="s">
        <v>160</v>
      </c>
      <c r="D39" s="202" t="s">
        <v>145</v>
      </c>
      <c r="E39" s="206" t="s">
        <v>580</v>
      </c>
      <c r="F39" s="202" t="s">
        <v>246</v>
      </c>
      <c r="G39" s="217" t="s">
        <v>123</v>
      </c>
      <c r="H39" s="219">
        <v>1</v>
      </c>
      <c r="I39" s="206" t="s">
        <v>583</v>
      </c>
      <c r="J39" s="202" t="s">
        <v>248</v>
      </c>
      <c r="K39" s="218">
        <v>0</v>
      </c>
      <c r="L39" s="219">
        <v>1</v>
      </c>
      <c r="M39" s="202" t="s">
        <v>46</v>
      </c>
      <c r="N39" s="202" t="s">
        <v>68</v>
      </c>
      <c r="O39" s="202" t="s">
        <v>21</v>
      </c>
      <c r="P39" s="202" t="s">
        <v>36</v>
      </c>
      <c r="Q39" s="202" t="s">
        <v>214</v>
      </c>
      <c r="R39" s="202" t="s">
        <v>249</v>
      </c>
      <c r="S39" s="202" t="s">
        <v>99</v>
      </c>
      <c r="T39" s="219">
        <v>1</v>
      </c>
      <c r="U39" s="220" t="str">
        <f t="shared" si="15"/>
        <v>Seguimiento a Partidas Sin Identificar</v>
      </c>
      <c r="V39" s="221">
        <f t="shared" si="15"/>
        <v>0</v>
      </c>
      <c r="W39" s="222" t="s">
        <v>117</v>
      </c>
      <c r="X39" s="224">
        <v>0.25</v>
      </c>
      <c r="Y39" s="222" t="s">
        <v>248</v>
      </c>
      <c r="Z39" s="218">
        <v>0</v>
      </c>
      <c r="AA39" s="204"/>
      <c r="AB39" s="204"/>
      <c r="AC39" s="212">
        <f t="shared" si="16"/>
        <v>0</v>
      </c>
      <c r="AD39" s="212" t="e">
        <f t="shared" si="17"/>
        <v>#DIV/0!</v>
      </c>
      <c r="AE39" s="212">
        <f t="shared" si="0"/>
        <v>0</v>
      </c>
      <c r="AF39" s="212" t="e">
        <f t="shared" si="1"/>
        <v>#DIV/0!</v>
      </c>
      <c r="AG39" s="224">
        <v>0.25</v>
      </c>
      <c r="AH39" s="222" t="s">
        <v>248</v>
      </c>
      <c r="AI39" s="218">
        <v>0</v>
      </c>
      <c r="AJ39" s="204"/>
      <c r="AK39" s="204"/>
      <c r="AL39" s="212">
        <f t="shared" si="18"/>
        <v>0</v>
      </c>
      <c r="AM39" s="212" t="e">
        <f t="shared" si="2"/>
        <v>#DIV/0!</v>
      </c>
      <c r="AN39" s="212">
        <f t="shared" si="3"/>
        <v>0</v>
      </c>
      <c r="AO39" s="212" t="e">
        <f t="shared" si="4"/>
        <v>#DIV/0!</v>
      </c>
      <c r="AP39" s="224">
        <v>0.25</v>
      </c>
      <c r="AQ39" s="222" t="s">
        <v>248</v>
      </c>
      <c r="AR39" s="218">
        <v>0</v>
      </c>
      <c r="AS39" s="204"/>
      <c r="AT39" s="204"/>
      <c r="AU39" s="212">
        <f t="shared" si="19"/>
        <v>0</v>
      </c>
      <c r="AV39" s="212" t="e">
        <f t="shared" si="20"/>
        <v>#DIV/0!</v>
      </c>
      <c r="AW39" s="212">
        <f t="shared" si="21"/>
        <v>0</v>
      </c>
      <c r="AX39" s="212" t="e">
        <f t="shared" si="22"/>
        <v>#DIV/0!</v>
      </c>
      <c r="AY39" s="224">
        <v>0.25</v>
      </c>
      <c r="AZ39" s="222" t="s">
        <v>248</v>
      </c>
      <c r="BA39" s="218">
        <v>0</v>
      </c>
      <c r="BB39" s="204"/>
      <c r="BC39" s="204"/>
      <c r="BD39" s="224">
        <f t="shared" si="23"/>
        <v>0</v>
      </c>
      <c r="BE39" s="224" t="e">
        <f t="shared" si="24"/>
        <v>#DIV/0!</v>
      </c>
      <c r="BF39" s="224">
        <f t="shared" si="25"/>
        <v>0</v>
      </c>
      <c r="BG39" s="224" t="e">
        <f t="shared" si="26"/>
        <v>#DIV/0!</v>
      </c>
      <c r="BH39" s="225">
        <f t="shared" si="7"/>
        <v>0</v>
      </c>
      <c r="BI39" s="225" t="str">
        <f t="shared" si="8"/>
        <v>No Prog ni Ejec</v>
      </c>
      <c r="BJ39" s="225">
        <f t="shared" si="9"/>
        <v>0</v>
      </c>
      <c r="BK39" s="225" t="str">
        <f t="shared" si="10"/>
        <v>No Prog ni Ejec</v>
      </c>
      <c r="BL39" s="225">
        <f t="shared" si="27"/>
        <v>0</v>
      </c>
      <c r="BM39" s="225" t="str">
        <f t="shared" si="28"/>
        <v>No Prog ni Ejec</v>
      </c>
      <c r="BN39" s="225">
        <f t="shared" si="11"/>
        <v>0</v>
      </c>
      <c r="BO39" s="225" t="str">
        <f t="shared" si="12"/>
        <v>No Prog ni Ejec</v>
      </c>
      <c r="BP39" s="214"/>
      <c r="BQ39" s="285">
        <v>1</v>
      </c>
      <c r="BR39" s="216">
        <f t="shared" si="14"/>
        <v>0.58333333333333337</v>
      </c>
      <c r="BS39" s="227" t="str">
        <f t="shared" si="29"/>
        <v>Seguimiento a Partidas Sin Identificar</v>
      </c>
      <c r="BT39" s="203">
        <f t="shared" si="13"/>
        <v>0</v>
      </c>
      <c r="BU39" s="204"/>
      <c r="BV39" s="204"/>
      <c r="BW39" s="204"/>
      <c r="BX39" s="204"/>
      <c r="BY39" s="204"/>
      <c r="BZ39" s="204"/>
      <c r="CA39" s="146"/>
      <c r="CB39" s="146"/>
      <c r="CC39" s="146"/>
      <c r="CD39" s="146"/>
      <c r="CE39" s="146"/>
      <c r="CF39" s="146"/>
      <c r="CG39" s="146"/>
      <c r="CH39" s="146"/>
      <c r="CI39" s="146"/>
      <c r="CJ39" s="146"/>
      <c r="CK39" s="146"/>
      <c r="CL39" s="146"/>
      <c r="CM39" s="146"/>
      <c r="CN39" s="146"/>
      <c r="CO39" s="146"/>
      <c r="CP39" s="146"/>
      <c r="CQ39" s="146"/>
      <c r="CR39" s="146"/>
      <c r="CS39" s="146"/>
      <c r="CT39" s="146"/>
      <c r="CU39" s="146"/>
      <c r="CV39" s="146"/>
      <c r="CW39" s="146"/>
      <c r="CX39" s="146"/>
      <c r="CY39" s="146"/>
      <c r="CZ39" s="146"/>
      <c r="DA39" s="146"/>
      <c r="DB39" s="146"/>
      <c r="DC39" s="146"/>
      <c r="DD39" s="146"/>
      <c r="DE39" s="146"/>
      <c r="DF39" s="146"/>
      <c r="DG39" s="146"/>
      <c r="DH39" s="146"/>
      <c r="DI39" s="146"/>
      <c r="DJ39" s="146"/>
      <c r="DK39" s="146"/>
      <c r="DL39" s="146"/>
      <c r="DM39" s="146"/>
      <c r="DN39" s="146"/>
      <c r="DO39" s="146"/>
      <c r="DP39" s="146"/>
      <c r="DQ39" s="146"/>
      <c r="DR39" s="146"/>
      <c r="DS39" s="146"/>
      <c r="DT39" s="146"/>
      <c r="DU39" s="146"/>
      <c r="DV39" s="146"/>
      <c r="DW39" s="146"/>
      <c r="DX39" s="146"/>
      <c r="DY39" s="146"/>
      <c r="DZ39" s="146"/>
      <c r="EA39" s="146"/>
      <c r="EB39" s="146"/>
      <c r="EC39" s="146"/>
      <c r="ED39" s="146"/>
      <c r="EE39" s="146"/>
      <c r="EF39" s="146"/>
      <c r="EG39" s="146"/>
      <c r="EH39" s="146"/>
      <c r="EI39" s="146"/>
      <c r="EJ39" s="146"/>
      <c r="EK39" s="146"/>
      <c r="EL39" s="146"/>
      <c r="EM39" s="146"/>
      <c r="EN39" s="146"/>
      <c r="EO39" s="146"/>
      <c r="EP39" s="146"/>
      <c r="EQ39" s="146"/>
      <c r="ER39" s="146"/>
      <c r="ES39" s="146"/>
      <c r="ET39" s="146"/>
      <c r="EU39" s="146"/>
      <c r="EV39" s="146"/>
      <c r="EW39" s="146"/>
      <c r="EX39" s="146"/>
      <c r="EY39" s="146"/>
      <c r="EZ39" s="146"/>
      <c r="FA39" s="146"/>
      <c r="FB39" s="146"/>
      <c r="FC39" s="146"/>
      <c r="FD39" s="146"/>
      <c r="FE39" s="146"/>
      <c r="FF39" s="146"/>
      <c r="FG39" s="146"/>
      <c r="FH39" s="146"/>
      <c r="FI39" s="146"/>
      <c r="FJ39" s="146"/>
      <c r="FK39" s="146"/>
      <c r="FL39" s="146"/>
      <c r="FM39" s="146"/>
      <c r="FN39" s="146"/>
      <c r="FO39" s="146"/>
      <c r="FP39" s="146"/>
      <c r="FQ39" s="146"/>
      <c r="FR39" s="146"/>
      <c r="FS39" s="146"/>
      <c r="FT39" s="146"/>
      <c r="FU39" s="146"/>
      <c r="FV39" s="146"/>
      <c r="FW39" s="146"/>
      <c r="FX39" s="146"/>
      <c r="FY39" s="146"/>
      <c r="FZ39" s="146"/>
      <c r="GA39" s="146"/>
      <c r="GB39" s="146"/>
      <c r="GC39" s="146"/>
      <c r="GD39" s="146"/>
      <c r="GE39" s="146"/>
      <c r="GF39" s="146"/>
      <c r="GG39" s="146"/>
      <c r="GH39" s="146"/>
      <c r="GI39" s="146"/>
      <c r="GJ39" s="146"/>
      <c r="GK39" s="146"/>
      <c r="GL39" s="146"/>
      <c r="GM39" s="146"/>
      <c r="GN39" s="146"/>
      <c r="GO39" s="146"/>
      <c r="GP39" s="146"/>
      <c r="GQ39" s="146"/>
      <c r="GR39" s="146"/>
      <c r="GS39" s="146"/>
      <c r="GT39" s="146"/>
      <c r="GU39" s="146"/>
      <c r="GV39" s="146"/>
      <c r="GW39" s="146"/>
      <c r="GX39" s="146"/>
      <c r="GY39" s="146"/>
      <c r="GZ39" s="146"/>
      <c r="HA39" s="146"/>
      <c r="HB39" s="146"/>
      <c r="HC39" s="146"/>
      <c r="HD39" s="146"/>
      <c r="HE39" s="146"/>
      <c r="HF39" s="146"/>
      <c r="HG39" s="146"/>
      <c r="HH39" s="146"/>
      <c r="HI39" s="146"/>
      <c r="HJ39" s="146"/>
      <c r="HK39" s="146"/>
      <c r="HL39" s="146"/>
      <c r="HM39" s="146"/>
      <c r="HN39" s="146"/>
      <c r="HO39" s="146"/>
      <c r="HP39" s="146"/>
      <c r="HQ39" s="146"/>
      <c r="HR39" s="146"/>
      <c r="HS39" s="146"/>
      <c r="HT39" s="146"/>
      <c r="HU39" s="146"/>
      <c r="HV39" s="146"/>
      <c r="HW39" s="146"/>
      <c r="HX39" s="146"/>
      <c r="HY39" s="146"/>
      <c r="HZ39" s="146"/>
      <c r="IA39" s="146"/>
    </row>
    <row r="40" spans="1:235" s="159" customFormat="1" ht="55.2" x14ac:dyDescent="0.3">
      <c r="A40" s="205">
        <v>11300</v>
      </c>
      <c r="B40" s="202" t="s">
        <v>4</v>
      </c>
      <c r="C40" s="206" t="s">
        <v>160</v>
      </c>
      <c r="D40" s="202" t="s">
        <v>145</v>
      </c>
      <c r="E40" s="206" t="s">
        <v>584</v>
      </c>
      <c r="F40" s="202" t="s">
        <v>251</v>
      </c>
      <c r="G40" s="217" t="s">
        <v>123</v>
      </c>
      <c r="H40" s="219">
        <v>1</v>
      </c>
      <c r="I40" s="206" t="s">
        <v>585</v>
      </c>
      <c r="J40" s="202" t="s">
        <v>250</v>
      </c>
      <c r="K40" s="218">
        <v>292066560</v>
      </c>
      <c r="L40" s="219">
        <v>1</v>
      </c>
      <c r="M40" s="202" t="s">
        <v>46</v>
      </c>
      <c r="N40" s="202" t="s">
        <v>68</v>
      </c>
      <c r="O40" s="202" t="s">
        <v>21</v>
      </c>
      <c r="P40" s="202" t="s">
        <v>36</v>
      </c>
      <c r="Q40" s="202" t="s">
        <v>215</v>
      </c>
      <c r="R40" s="202" t="s">
        <v>595</v>
      </c>
      <c r="S40" s="202" t="s">
        <v>99</v>
      </c>
      <c r="T40" s="224">
        <v>1</v>
      </c>
      <c r="U40" s="220" t="str">
        <f t="shared" si="15"/>
        <v>Ordenes de Giros tramitadas</v>
      </c>
      <c r="V40" s="221">
        <f t="shared" si="15"/>
        <v>292066560</v>
      </c>
      <c r="W40" s="230" t="s">
        <v>114</v>
      </c>
      <c r="X40" s="289">
        <v>0.25</v>
      </c>
      <c r="Y40" s="290" t="s">
        <v>250</v>
      </c>
      <c r="Z40" s="291">
        <v>73016640</v>
      </c>
      <c r="AA40" s="287"/>
      <c r="AB40" s="287"/>
      <c r="AC40" s="288">
        <f t="shared" si="16"/>
        <v>0</v>
      </c>
      <c r="AD40" s="288">
        <f t="shared" si="17"/>
        <v>0</v>
      </c>
      <c r="AE40" s="288">
        <f t="shared" si="0"/>
        <v>0</v>
      </c>
      <c r="AF40" s="288">
        <f t="shared" si="1"/>
        <v>0</v>
      </c>
      <c r="AG40" s="289">
        <v>0.25</v>
      </c>
      <c r="AH40" s="290" t="s">
        <v>250</v>
      </c>
      <c r="AI40" s="291">
        <v>73016640</v>
      </c>
      <c r="AJ40" s="287"/>
      <c r="AK40" s="287"/>
      <c r="AL40" s="288">
        <f t="shared" si="18"/>
        <v>0</v>
      </c>
      <c r="AM40" s="288">
        <f t="shared" si="2"/>
        <v>0</v>
      </c>
      <c r="AN40" s="288">
        <f t="shared" si="3"/>
        <v>0</v>
      </c>
      <c r="AO40" s="288">
        <f t="shared" si="4"/>
        <v>0</v>
      </c>
      <c r="AP40" s="289">
        <v>0.25</v>
      </c>
      <c r="AQ40" s="290" t="s">
        <v>250</v>
      </c>
      <c r="AR40" s="291">
        <v>73016640</v>
      </c>
      <c r="AS40" s="287"/>
      <c r="AT40" s="287"/>
      <c r="AU40" s="288">
        <f t="shared" si="19"/>
        <v>0</v>
      </c>
      <c r="AV40" s="288">
        <f t="shared" si="20"/>
        <v>0</v>
      </c>
      <c r="AW40" s="288">
        <f t="shared" si="21"/>
        <v>0</v>
      </c>
      <c r="AX40" s="288">
        <f t="shared" si="22"/>
        <v>0</v>
      </c>
      <c r="AY40" s="289">
        <v>0.25</v>
      </c>
      <c r="AZ40" s="290" t="s">
        <v>250</v>
      </c>
      <c r="BA40" s="291">
        <v>73016640</v>
      </c>
      <c r="BB40" s="287"/>
      <c r="BC40" s="287"/>
      <c r="BD40" s="289">
        <f t="shared" si="23"/>
        <v>0</v>
      </c>
      <c r="BE40" s="289">
        <f t="shared" si="24"/>
        <v>0</v>
      </c>
      <c r="BF40" s="289">
        <f t="shared" si="25"/>
        <v>0</v>
      </c>
      <c r="BG40" s="289">
        <f t="shared" si="26"/>
        <v>0</v>
      </c>
      <c r="BH40" s="213">
        <f t="shared" si="7"/>
        <v>0</v>
      </c>
      <c r="BI40" s="213">
        <f t="shared" si="8"/>
        <v>0</v>
      </c>
      <c r="BJ40" s="213">
        <f t="shared" si="9"/>
        <v>0</v>
      </c>
      <c r="BK40" s="213">
        <f t="shared" si="10"/>
        <v>0</v>
      </c>
      <c r="BL40" s="213">
        <f t="shared" si="27"/>
        <v>0</v>
      </c>
      <c r="BM40" s="213">
        <f t="shared" si="28"/>
        <v>0</v>
      </c>
      <c r="BN40" s="213">
        <f t="shared" si="11"/>
        <v>0</v>
      </c>
      <c r="BO40" s="213">
        <f t="shared" si="12"/>
        <v>0</v>
      </c>
      <c r="BP40" s="214"/>
      <c r="BQ40" s="285">
        <v>1</v>
      </c>
      <c r="BR40" s="216">
        <f t="shared" si="14"/>
        <v>0.58333333333333337</v>
      </c>
      <c r="BS40" s="227" t="str">
        <f t="shared" si="29"/>
        <v>Ordenes de Giros tramitadas</v>
      </c>
      <c r="BT40" s="203">
        <f t="shared" si="13"/>
        <v>170372160</v>
      </c>
      <c r="BU40" s="204"/>
      <c r="BV40" s="204"/>
      <c r="BW40" s="204"/>
      <c r="BX40" s="204"/>
      <c r="BY40" s="204"/>
      <c r="BZ40" s="204"/>
      <c r="CA40" s="146"/>
      <c r="CB40" s="146"/>
      <c r="CC40" s="146"/>
      <c r="CD40" s="146"/>
      <c r="CE40" s="146"/>
      <c r="CF40" s="146"/>
      <c r="CG40" s="146"/>
      <c r="CH40" s="146"/>
      <c r="CI40" s="146"/>
      <c r="CJ40" s="146"/>
      <c r="CK40" s="146"/>
      <c r="CL40" s="146"/>
      <c r="CM40" s="146"/>
      <c r="CN40" s="146"/>
      <c r="CO40" s="146"/>
      <c r="CP40" s="146"/>
      <c r="CQ40" s="146"/>
      <c r="CR40" s="146"/>
      <c r="CS40" s="146"/>
      <c r="CT40" s="146"/>
      <c r="CU40" s="146"/>
      <c r="CV40" s="146"/>
      <c r="CW40" s="146"/>
      <c r="CX40" s="146"/>
      <c r="CY40" s="146"/>
      <c r="CZ40" s="146"/>
      <c r="DA40" s="146"/>
      <c r="DB40" s="146"/>
      <c r="DC40" s="146"/>
      <c r="DD40" s="146"/>
      <c r="DE40" s="146"/>
      <c r="DF40" s="146"/>
      <c r="DG40" s="146"/>
      <c r="DH40" s="146"/>
      <c r="DI40" s="146"/>
      <c r="DJ40" s="146"/>
      <c r="DK40" s="146"/>
      <c r="DL40" s="146"/>
      <c r="DM40" s="146"/>
      <c r="DN40" s="146"/>
      <c r="DO40" s="146"/>
      <c r="DP40" s="146"/>
      <c r="DQ40" s="146"/>
      <c r="DR40" s="146"/>
      <c r="DS40" s="146"/>
      <c r="DT40" s="146"/>
      <c r="DU40" s="146"/>
      <c r="DV40" s="146"/>
      <c r="DW40" s="146"/>
      <c r="DX40" s="146"/>
      <c r="DY40" s="146"/>
      <c r="DZ40" s="146"/>
      <c r="EA40" s="146"/>
      <c r="EB40" s="146"/>
      <c r="EC40" s="146"/>
      <c r="ED40" s="146"/>
      <c r="EE40" s="146"/>
      <c r="EF40" s="146"/>
      <c r="EG40" s="146"/>
      <c r="EH40" s="146"/>
      <c r="EI40" s="146"/>
      <c r="EJ40" s="146"/>
      <c r="EK40" s="146"/>
      <c r="EL40" s="146"/>
      <c r="EM40" s="146"/>
      <c r="EN40" s="146"/>
      <c r="EO40" s="146"/>
      <c r="EP40" s="146"/>
      <c r="EQ40" s="146"/>
      <c r="ER40" s="146"/>
      <c r="ES40" s="146"/>
      <c r="ET40" s="146"/>
      <c r="EU40" s="146"/>
      <c r="EV40" s="146"/>
      <c r="EW40" s="146"/>
      <c r="EX40" s="146"/>
      <c r="EY40" s="146"/>
      <c r="EZ40" s="146"/>
      <c r="FA40" s="146"/>
      <c r="FB40" s="146"/>
      <c r="FC40" s="146"/>
      <c r="FD40" s="146"/>
      <c r="FE40" s="146"/>
      <c r="FF40" s="146"/>
      <c r="FG40" s="146"/>
      <c r="FH40" s="146"/>
      <c r="FI40" s="146"/>
      <c r="FJ40" s="146"/>
      <c r="FK40" s="146"/>
      <c r="FL40" s="146"/>
      <c r="FM40" s="146"/>
      <c r="FN40" s="146"/>
      <c r="FO40" s="146"/>
      <c r="FP40" s="146"/>
      <c r="FQ40" s="146"/>
      <c r="FR40" s="146"/>
      <c r="FS40" s="146"/>
      <c r="FT40" s="146"/>
      <c r="FU40" s="146"/>
      <c r="FV40" s="146"/>
      <c r="FW40" s="146"/>
      <c r="FX40" s="146"/>
      <c r="FY40" s="146"/>
      <c r="FZ40" s="146"/>
      <c r="GA40" s="146"/>
      <c r="GB40" s="146"/>
      <c r="GC40" s="146"/>
      <c r="GD40" s="146"/>
      <c r="GE40" s="146"/>
      <c r="GF40" s="146"/>
      <c r="GG40" s="146"/>
      <c r="GH40" s="146"/>
      <c r="GI40" s="146"/>
      <c r="GJ40" s="146"/>
      <c r="GK40" s="146"/>
      <c r="GL40" s="146"/>
      <c r="GM40" s="146"/>
      <c r="GN40" s="146"/>
      <c r="GO40" s="146"/>
      <c r="GP40" s="146"/>
      <c r="GQ40" s="146"/>
      <c r="GR40" s="146"/>
      <c r="GS40" s="146"/>
      <c r="GT40" s="146"/>
      <c r="GU40" s="146"/>
      <c r="GV40" s="146"/>
      <c r="GW40" s="146"/>
      <c r="GX40" s="146"/>
      <c r="GY40" s="146"/>
      <c r="GZ40" s="146"/>
      <c r="HA40" s="146"/>
      <c r="HB40" s="146"/>
      <c r="HC40" s="146"/>
      <c r="HD40" s="146"/>
      <c r="HE40" s="146"/>
      <c r="HF40" s="146"/>
      <c r="HG40" s="146"/>
      <c r="HH40" s="146"/>
      <c r="HI40" s="146"/>
      <c r="HJ40" s="146"/>
      <c r="HK40" s="146"/>
      <c r="HL40" s="146"/>
      <c r="HM40" s="146"/>
      <c r="HN40" s="146"/>
      <c r="HO40" s="146"/>
      <c r="HP40" s="146"/>
      <c r="HQ40" s="146"/>
      <c r="HR40" s="146"/>
      <c r="HS40" s="146"/>
      <c r="HT40" s="146"/>
      <c r="HU40" s="146"/>
      <c r="HV40" s="146"/>
      <c r="HW40" s="146"/>
      <c r="HX40" s="146"/>
      <c r="HY40" s="146"/>
      <c r="HZ40" s="146"/>
      <c r="IA40" s="146"/>
    </row>
    <row r="41" spans="1:235" s="156" customFormat="1" ht="55.2" x14ac:dyDescent="0.3">
      <c r="A41" s="205">
        <v>11300</v>
      </c>
      <c r="B41" s="202" t="s">
        <v>4</v>
      </c>
      <c r="C41" s="206" t="s">
        <v>160</v>
      </c>
      <c r="D41" s="202" t="s">
        <v>145</v>
      </c>
      <c r="E41" s="206" t="s">
        <v>586</v>
      </c>
      <c r="F41" s="202" t="s">
        <v>252</v>
      </c>
      <c r="G41" s="217" t="s">
        <v>123</v>
      </c>
      <c r="H41" s="219">
        <v>1</v>
      </c>
      <c r="I41" s="206" t="s">
        <v>587</v>
      </c>
      <c r="J41" s="202" t="s">
        <v>253</v>
      </c>
      <c r="K41" s="218">
        <v>48960000</v>
      </c>
      <c r="L41" s="219">
        <v>1</v>
      </c>
      <c r="M41" s="202" t="s">
        <v>46</v>
      </c>
      <c r="N41" s="202" t="s">
        <v>68</v>
      </c>
      <c r="O41" s="202" t="s">
        <v>21</v>
      </c>
      <c r="P41" s="202" t="s">
        <v>36</v>
      </c>
      <c r="Q41" s="202" t="s">
        <v>215</v>
      </c>
      <c r="R41" s="202" t="s">
        <v>596</v>
      </c>
      <c r="S41" s="202" t="s">
        <v>99</v>
      </c>
      <c r="T41" s="224">
        <v>1</v>
      </c>
      <c r="U41" s="220" t="str">
        <f t="shared" si="15"/>
        <v>Boletines</v>
      </c>
      <c r="V41" s="221">
        <f t="shared" si="15"/>
        <v>48960000</v>
      </c>
      <c r="W41" s="230" t="s">
        <v>114</v>
      </c>
      <c r="X41" s="224">
        <v>0.25</v>
      </c>
      <c r="Y41" s="222" t="s">
        <v>253</v>
      </c>
      <c r="Z41" s="218">
        <v>12240000</v>
      </c>
      <c r="AA41" s="204"/>
      <c r="AB41" s="204"/>
      <c r="AC41" s="212">
        <f t="shared" si="16"/>
        <v>0</v>
      </c>
      <c r="AD41" s="212">
        <f t="shared" si="17"/>
        <v>0</v>
      </c>
      <c r="AE41" s="212">
        <f t="shared" si="0"/>
        <v>0</v>
      </c>
      <c r="AF41" s="212">
        <f t="shared" si="1"/>
        <v>0</v>
      </c>
      <c r="AG41" s="224">
        <v>0.25</v>
      </c>
      <c r="AH41" s="222" t="s">
        <v>253</v>
      </c>
      <c r="AI41" s="218">
        <v>12240000</v>
      </c>
      <c r="AJ41" s="204"/>
      <c r="AK41" s="204"/>
      <c r="AL41" s="212">
        <f t="shared" si="18"/>
        <v>0</v>
      </c>
      <c r="AM41" s="212">
        <f t="shared" si="2"/>
        <v>0</v>
      </c>
      <c r="AN41" s="212">
        <f t="shared" si="3"/>
        <v>0</v>
      </c>
      <c r="AO41" s="212">
        <f t="shared" si="4"/>
        <v>0</v>
      </c>
      <c r="AP41" s="224">
        <v>0.25</v>
      </c>
      <c r="AQ41" s="222" t="s">
        <v>253</v>
      </c>
      <c r="AR41" s="218">
        <v>12240000</v>
      </c>
      <c r="AS41" s="204"/>
      <c r="AT41" s="204"/>
      <c r="AU41" s="212">
        <f t="shared" si="19"/>
        <v>0</v>
      </c>
      <c r="AV41" s="212">
        <f t="shared" si="20"/>
        <v>0</v>
      </c>
      <c r="AW41" s="212">
        <f t="shared" si="21"/>
        <v>0</v>
      </c>
      <c r="AX41" s="212">
        <f t="shared" si="22"/>
        <v>0</v>
      </c>
      <c r="AY41" s="224">
        <v>0.25</v>
      </c>
      <c r="AZ41" s="222" t="s">
        <v>253</v>
      </c>
      <c r="BA41" s="218">
        <v>12240000</v>
      </c>
      <c r="BB41" s="204"/>
      <c r="BC41" s="204"/>
      <c r="BD41" s="224">
        <f t="shared" si="23"/>
        <v>0</v>
      </c>
      <c r="BE41" s="224">
        <f t="shared" si="24"/>
        <v>0</v>
      </c>
      <c r="BF41" s="224">
        <f t="shared" si="25"/>
        <v>0</v>
      </c>
      <c r="BG41" s="224">
        <f t="shared" si="26"/>
        <v>0</v>
      </c>
      <c r="BH41" s="231">
        <f t="shared" si="7"/>
        <v>0</v>
      </c>
      <c r="BI41" s="231">
        <f t="shared" si="8"/>
        <v>0</v>
      </c>
      <c r="BJ41" s="231">
        <f t="shared" si="9"/>
        <v>0</v>
      </c>
      <c r="BK41" s="231">
        <f t="shared" si="10"/>
        <v>0</v>
      </c>
      <c r="BL41" s="231">
        <f t="shared" si="27"/>
        <v>0</v>
      </c>
      <c r="BM41" s="231">
        <f t="shared" si="28"/>
        <v>0</v>
      </c>
      <c r="BN41" s="231">
        <f t="shared" si="11"/>
        <v>0</v>
      </c>
      <c r="BO41" s="231">
        <f t="shared" si="12"/>
        <v>0</v>
      </c>
      <c r="BP41" s="214"/>
      <c r="BQ41" s="285">
        <v>1</v>
      </c>
      <c r="BR41" s="216">
        <f t="shared" si="14"/>
        <v>0.58333333333333337</v>
      </c>
      <c r="BS41" s="227" t="str">
        <f t="shared" si="29"/>
        <v>Boletines</v>
      </c>
      <c r="BT41" s="203">
        <f t="shared" si="13"/>
        <v>28560000</v>
      </c>
      <c r="BU41" s="204"/>
      <c r="BV41" s="204"/>
      <c r="BW41" s="204"/>
      <c r="BX41" s="204"/>
      <c r="BY41" s="204"/>
      <c r="BZ41" s="204"/>
      <c r="CA41" s="146"/>
      <c r="CB41" s="146"/>
      <c r="CC41" s="146"/>
      <c r="CD41" s="146"/>
      <c r="CE41" s="146"/>
      <c r="CF41" s="146"/>
      <c r="CG41" s="146"/>
      <c r="CH41" s="146"/>
      <c r="CI41" s="146"/>
      <c r="CJ41" s="146"/>
      <c r="CK41" s="146"/>
      <c r="CL41" s="146"/>
      <c r="CM41" s="146"/>
      <c r="CN41" s="146"/>
      <c r="CO41" s="146"/>
      <c r="CP41" s="146"/>
      <c r="CQ41" s="146"/>
      <c r="CR41" s="146"/>
      <c r="CS41" s="146"/>
      <c r="CT41" s="146"/>
      <c r="CU41" s="146"/>
      <c r="CV41" s="146"/>
      <c r="CW41" s="146"/>
      <c r="CX41" s="146"/>
      <c r="CY41" s="146"/>
      <c r="CZ41" s="146"/>
      <c r="DA41" s="146"/>
      <c r="DB41" s="146"/>
      <c r="DC41" s="146"/>
      <c r="DD41" s="146"/>
      <c r="DE41" s="146"/>
      <c r="DF41" s="146"/>
      <c r="DG41" s="146"/>
      <c r="DH41" s="146"/>
      <c r="DI41" s="146"/>
      <c r="DJ41" s="146"/>
      <c r="DK41" s="146"/>
      <c r="DL41" s="146"/>
      <c r="DM41" s="146"/>
      <c r="DN41" s="146"/>
      <c r="DO41" s="146"/>
      <c r="DP41" s="146"/>
      <c r="DQ41" s="146"/>
      <c r="DR41" s="146"/>
      <c r="DS41" s="146"/>
      <c r="DT41" s="146"/>
      <c r="DU41" s="146"/>
      <c r="DV41" s="146"/>
      <c r="DW41" s="146"/>
      <c r="DX41" s="146"/>
      <c r="DY41" s="146"/>
      <c r="DZ41" s="146"/>
      <c r="EA41" s="146"/>
      <c r="EB41" s="146"/>
      <c r="EC41" s="146"/>
      <c r="ED41" s="146"/>
      <c r="EE41" s="146"/>
      <c r="EF41" s="146"/>
      <c r="EG41" s="146"/>
      <c r="EH41" s="146"/>
      <c r="EI41" s="146"/>
      <c r="EJ41" s="146"/>
      <c r="EK41" s="146"/>
      <c r="EL41" s="146"/>
      <c r="EM41" s="146"/>
      <c r="EN41" s="146"/>
      <c r="EO41" s="146"/>
      <c r="EP41" s="146"/>
      <c r="EQ41" s="146"/>
      <c r="ER41" s="146"/>
      <c r="ES41" s="146"/>
      <c r="ET41" s="146"/>
      <c r="EU41" s="146"/>
      <c r="EV41" s="146"/>
      <c r="EW41" s="146"/>
      <c r="EX41" s="146"/>
      <c r="EY41" s="146"/>
      <c r="EZ41" s="146"/>
      <c r="FA41" s="146"/>
      <c r="FB41" s="146"/>
      <c r="FC41" s="146"/>
      <c r="FD41" s="146"/>
      <c r="FE41" s="146"/>
      <c r="FF41" s="146"/>
      <c r="FG41" s="146"/>
      <c r="FH41" s="146"/>
      <c r="FI41" s="146"/>
      <c r="FJ41" s="146"/>
      <c r="FK41" s="146"/>
      <c r="FL41" s="146"/>
      <c r="FM41" s="146"/>
      <c r="FN41" s="146"/>
      <c r="FO41" s="146"/>
      <c r="FP41" s="146"/>
      <c r="FQ41" s="146"/>
      <c r="FR41" s="146"/>
      <c r="FS41" s="146"/>
      <c r="FT41" s="146"/>
      <c r="FU41" s="146"/>
      <c r="FV41" s="146"/>
      <c r="FW41" s="146"/>
      <c r="FX41" s="146"/>
      <c r="FY41" s="146"/>
      <c r="FZ41" s="146"/>
      <c r="GA41" s="146"/>
      <c r="GB41" s="146"/>
      <c r="GC41" s="146"/>
      <c r="GD41" s="146"/>
      <c r="GE41" s="146"/>
      <c r="GF41" s="146"/>
      <c r="GG41" s="146"/>
      <c r="GH41" s="146"/>
      <c r="GI41" s="146"/>
      <c r="GJ41" s="146"/>
      <c r="GK41" s="146"/>
      <c r="GL41" s="146"/>
      <c r="GM41" s="146"/>
      <c r="GN41" s="146"/>
      <c r="GO41" s="146"/>
      <c r="GP41" s="146"/>
      <c r="GQ41" s="146"/>
      <c r="GR41" s="146"/>
      <c r="GS41" s="146"/>
      <c r="GT41" s="146"/>
      <c r="GU41" s="146"/>
      <c r="GV41" s="146"/>
      <c r="GW41" s="146"/>
      <c r="GX41" s="146"/>
      <c r="GY41" s="146"/>
      <c r="GZ41" s="146"/>
      <c r="HA41" s="146"/>
      <c r="HB41" s="146"/>
      <c r="HC41" s="146"/>
      <c r="HD41" s="146"/>
      <c r="HE41" s="146"/>
      <c r="HF41" s="146"/>
      <c r="HG41" s="146"/>
      <c r="HH41" s="146"/>
      <c r="HI41" s="146"/>
      <c r="HJ41" s="146"/>
      <c r="HK41" s="146"/>
      <c r="HL41" s="146"/>
      <c r="HM41" s="146"/>
      <c r="HN41" s="146"/>
      <c r="HO41" s="146"/>
      <c r="HP41" s="146"/>
      <c r="HQ41" s="146"/>
      <c r="HR41" s="146"/>
      <c r="HS41" s="146"/>
      <c r="HT41" s="146"/>
      <c r="HU41" s="146"/>
      <c r="HV41" s="146"/>
      <c r="HW41" s="146"/>
      <c r="HX41" s="146"/>
      <c r="HY41" s="146"/>
      <c r="HZ41" s="146"/>
      <c r="IA41" s="146"/>
    </row>
    <row r="42" spans="1:235" s="156" customFormat="1" ht="55.2" x14ac:dyDescent="0.3">
      <c r="A42" s="205">
        <v>11300</v>
      </c>
      <c r="B42" s="202" t="s">
        <v>4</v>
      </c>
      <c r="C42" s="206" t="s">
        <v>160</v>
      </c>
      <c r="D42" s="202" t="s">
        <v>145</v>
      </c>
      <c r="E42" s="206" t="s">
        <v>588</v>
      </c>
      <c r="F42" s="202" t="s">
        <v>254</v>
      </c>
      <c r="G42" s="217" t="s">
        <v>124</v>
      </c>
      <c r="H42" s="206">
        <v>4</v>
      </c>
      <c r="I42" s="206" t="s">
        <v>589</v>
      </c>
      <c r="J42" s="202" t="s">
        <v>254</v>
      </c>
      <c r="K42" s="218">
        <v>272680404</v>
      </c>
      <c r="L42" s="219">
        <v>1</v>
      </c>
      <c r="M42" s="202" t="s">
        <v>46</v>
      </c>
      <c r="N42" s="202" t="s">
        <v>68</v>
      </c>
      <c r="O42" s="202" t="s">
        <v>21</v>
      </c>
      <c r="P42" s="202" t="s">
        <v>36</v>
      </c>
      <c r="Q42" s="202" t="s">
        <v>215</v>
      </c>
      <c r="R42" s="202" t="s">
        <v>255</v>
      </c>
      <c r="S42" s="202" t="s">
        <v>99</v>
      </c>
      <c r="T42" s="229">
        <v>4</v>
      </c>
      <c r="U42" s="220" t="str">
        <f t="shared" si="15"/>
        <v>Estados Financieros</v>
      </c>
      <c r="V42" s="221">
        <f t="shared" si="15"/>
        <v>272680404</v>
      </c>
      <c r="W42" s="230" t="s">
        <v>114</v>
      </c>
      <c r="X42" s="223">
        <v>1</v>
      </c>
      <c r="Y42" s="222" t="s">
        <v>254</v>
      </c>
      <c r="Z42" s="218">
        <v>68170101</v>
      </c>
      <c r="AA42" s="204"/>
      <c r="AB42" s="204"/>
      <c r="AC42" s="212">
        <f t="shared" si="16"/>
        <v>0</v>
      </c>
      <c r="AD42" s="212">
        <f t="shared" si="17"/>
        <v>0</v>
      </c>
      <c r="AE42" s="212">
        <f t="shared" si="0"/>
        <v>0</v>
      </c>
      <c r="AF42" s="212">
        <f t="shared" si="1"/>
        <v>0</v>
      </c>
      <c r="AG42" s="223">
        <v>1</v>
      </c>
      <c r="AH42" s="222" t="s">
        <v>254</v>
      </c>
      <c r="AI42" s="218">
        <v>68170101</v>
      </c>
      <c r="AJ42" s="204"/>
      <c r="AK42" s="204"/>
      <c r="AL42" s="212">
        <f t="shared" si="18"/>
        <v>0</v>
      </c>
      <c r="AM42" s="212">
        <f t="shared" si="2"/>
        <v>0</v>
      </c>
      <c r="AN42" s="212">
        <f t="shared" si="3"/>
        <v>0</v>
      </c>
      <c r="AO42" s="212">
        <f t="shared" si="4"/>
        <v>0</v>
      </c>
      <c r="AP42" s="223">
        <v>1</v>
      </c>
      <c r="AQ42" s="222" t="s">
        <v>254</v>
      </c>
      <c r="AR42" s="218">
        <v>68170101</v>
      </c>
      <c r="AS42" s="204"/>
      <c r="AT42" s="204"/>
      <c r="AU42" s="212">
        <f t="shared" si="19"/>
        <v>0</v>
      </c>
      <c r="AV42" s="212">
        <f t="shared" si="20"/>
        <v>0</v>
      </c>
      <c r="AW42" s="212">
        <f t="shared" si="21"/>
        <v>0</v>
      </c>
      <c r="AX42" s="212">
        <f t="shared" si="22"/>
        <v>0</v>
      </c>
      <c r="AY42" s="223">
        <v>1</v>
      </c>
      <c r="AZ42" s="222" t="s">
        <v>254</v>
      </c>
      <c r="BA42" s="218">
        <v>68170101</v>
      </c>
      <c r="BB42" s="204"/>
      <c r="BC42" s="204"/>
      <c r="BD42" s="224">
        <f t="shared" si="23"/>
        <v>0</v>
      </c>
      <c r="BE42" s="224">
        <f t="shared" si="24"/>
        <v>0</v>
      </c>
      <c r="BF42" s="224">
        <f t="shared" si="25"/>
        <v>0</v>
      </c>
      <c r="BG42" s="224">
        <f t="shared" si="26"/>
        <v>0</v>
      </c>
      <c r="BH42" s="231">
        <f t="shared" si="7"/>
        <v>0</v>
      </c>
      <c r="BI42" s="231">
        <f t="shared" si="8"/>
        <v>0</v>
      </c>
      <c r="BJ42" s="231">
        <f t="shared" si="9"/>
        <v>0</v>
      </c>
      <c r="BK42" s="231">
        <f t="shared" si="10"/>
        <v>0</v>
      </c>
      <c r="BL42" s="231">
        <f t="shared" si="27"/>
        <v>0</v>
      </c>
      <c r="BM42" s="231">
        <f t="shared" si="28"/>
        <v>0</v>
      </c>
      <c r="BN42" s="231">
        <f t="shared" si="11"/>
        <v>0</v>
      </c>
      <c r="BO42" s="231">
        <f t="shared" si="12"/>
        <v>0</v>
      </c>
      <c r="BP42" s="214"/>
      <c r="BQ42" s="285">
        <v>1</v>
      </c>
      <c r="BR42" s="226">
        <f t="shared" si="14"/>
        <v>2.3333333333333335</v>
      </c>
      <c r="BS42" s="227" t="str">
        <f t="shared" si="29"/>
        <v>Estados Financieros</v>
      </c>
      <c r="BT42" s="203">
        <f t="shared" si="13"/>
        <v>159063569</v>
      </c>
      <c r="BU42" s="204"/>
      <c r="BV42" s="204"/>
      <c r="BW42" s="204"/>
      <c r="BX42" s="204"/>
      <c r="BY42" s="204"/>
      <c r="BZ42" s="204"/>
      <c r="CA42" s="146"/>
      <c r="CB42" s="146"/>
      <c r="CC42" s="146"/>
      <c r="CD42" s="146"/>
      <c r="CE42" s="146"/>
      <c r="CF42" s="146"/>
      <c r="CG42" s="146"/>
      <c r="CH42" s="146"/>
      <c r="CI42" s="146"/>
      <c r="CJ42" s="146"/>
      <c r="CK42" s="146"/>
      <c r="CL42" s="146"/>
      <c r="CM42" s="146"/>
      <c r="CN42" s="146"/>
      <c r="CO42" s="146"/>
      <c r="CP42" s="146"/>
      <c r="CQ42" s="146"/>
      <c r="CR42" s="146"/>
      <c r="CS42" s="146"/>
      <c r="CT42" s="146"/>
      <c r="CU42" s="146"/>
      <c r="CV42" s="146"/>
      <c r="CW42" s="146"/>
      <c r="CX42" s="146"/>
      <c r="CY42" s="146"/>
      <c r="CZ42" s="146"/>
      <c r="DA42" s="146"/>
      <c r="DB42" s="146"/>
      <c r="DC42" s="146"/>
      <c r="DD42" s="146"/>
      <c r="DE42" s="146"/>
      <c r="DF42" s="146"/>
      <c r="DG42" s="146"/>
      <c r="DH42" s="146"/>
      <c r="DI42" s="146"/>
      <c r="DJ42" s="146"/>
      <c r="DK42" s="146"/>
      <c r="DL42" s="146"/>
      <c r="DM42" s="146"/>
      <c r="DN42" s="146"/>
      <c r="DO42" s="146"/>
      <c r="DP42" s="146"/>
      <c r="DQ42" s="146"/>
      <c r="DR42" s="146"/>
      <c r="DS42" s="146"/>
      <c r="DT42" s="146"/>
      <c r="DU42" s="146"/>
      <c r="DV42" s="146"/>
      <c r="DW42" s="146"/>
      <c r="DX42" s="146"/>
      <c r="DY42" s="146"/>
      <c r="DZ42" s="146"/>
      <c r="EA42" s="146"/>
      <c r="EB42" s="146"/>
      <c r="EC42" s="146"/>
      <c r="ED42" s="146"/>
      <c r="EE42" s="146"/>
      <c r="EF42" s="146"/>
      <c r="EG42" s="146"/>
      <c r="EH42" s="146"/>
      <c r="EI42" s="146"/>
      <c r="EJ42" s="146"/>
      <c r="EK42" s="146"/>
      <c r="EL42" s="146"/>
      <c r="EM42" s="146"/>
      <c r="EN42" s="146"/>
      <c r="EO42" s="146"/>
      <c r="EP42" s="146"/>
      <c r="EQ42" s="146"/>
      <c r="ER42" s="146"/>
      <c r="ES42" s="146"/>
      <c r="ET42" s="146"/>
      <c r="EU42" s="146"/>
      <c r="EV42" s="146"/>
      <c r="EW42" s="146"/>
      <c r="EX42" s="146"/>
      <c r="EY42" s="146"/>
      <c r="EZ42" s="146"/>
      <c r="FA42" s="146"/>
      <c r="FB42" s="146"/>
      <c r="FC42" s="146"/>
      <c r="FD42" s="146"/>
      <c r="FE42" s="146"/>
      <c r="FF42" s="146"/>
      <c r="FG42" s="146"/>
      <c r="FH42" s="146"/>
      <c r="FI42" s="146"/>
      <c r="FJ42" s="146"/>
      <c r="FK42" s="146"/>
      <c r="FL42" s="146"/>
      <c r="FM42" s="146"/>
      <c r="FN42" s="146"/>
      <c r="FO42" s="146"/>
      <c r="FP42" s="146"/>
      <c r="FQ42" s="146"/>
      <c r="FR42" s="146"/>
      <c r="FS42" s="146"/>
      <c r="FT42" s="146"/>
      <c r="FU42" s="146"/>
      <c r="FV42" s="146"/>
      <c r="FW42" s="146"/>
      <c r="FX42" s="146"/>
      <c r="FY42" s="146"/>
      <c r="FZ42" s="146"/>
      <c r="GA42" s="146"/>
      <c r="GB42" s="146"/>
      <c r="GC42" s="146"/>
      <c r="GD42" s="146"/>
      <c r="GE42" s="146"/>
      <c r="GF42" s="146"/>
      <c r="GG42" s="146"/>
      <c r="GH42" s="146"/>
      <c r="GI42" s="146"/>
      <c r="GJ42" s="146"/>
      <c r="GK42" s="146"/>
      <c r="GL42" s="146"/>
      <c r="GM42" s="146"/>
      <c r="GN42" s="146"/>
      <c r="GO42" s="146"/>
      <c r="GP42" s="146"/>
      <c r="GQ42" s="146"/>
      <c r="GR42" s="146"/>
      <c r="GS42" s="146"/>
      <c r="GT42" s="146"/>
      <c r="GU42" s="146"/>
      <c r="GV42" s="146"/>
      <c r="GW42" s="146"/>
      <c r="GX42" s="146"/>
      <c r="GY42" s="146"/>
      <c r="GZ42" s="146"/>
      <c r="HA42" s="146"/>
      <c r="HB42" s="146"/>
      <c r="HC42" s="146"/>
      <c r="HD42" s="146"/>
      <c r="HE42" s="146"/>
      <c r="HF42" s="146"/>
      <c r="HG42" s="146"/>
      <c r="HH42" s="146"/>
      <c r="HI42" s="146"/>
      <c r="HJ42" s="146"/>
      <c r="HK42" s="146"/>
      <c r="HL42" s="146"/>
      <c r="HM42" s="146"/>
      <c r="HN42" s="146"/>
      <c r="HO42" s="146"/>
      <c r="HP42" s="146"/>
      <c r="HQ42" s="146"/>
      <c r="HR42" s="146"/>
      <c r="HS42" s="146"/>
      <c r="HT42" s="146"/>
      <c r="HU42" s="146"/>
      <c r="HV42" s="146"/>
      <c r="HW42" s="146"/>
      <c r="HX42" s="146"/>
      <c r="HY42" s="146"/>
      <c r="HZ42" s="146"/>
      <c r="IA42" s="146"/>
    </row>
    <row r="43" spans="1:235" s="153" customFormat="1" ht="55.2" x14ac:dyDescent="0.3">
      <c r="A43" s="205">
        <v>11300</v>
      </c>
      <c r="B43" s="202" t="s">
        <v>4</v>
      </c>
      <c r="C43" s="206" t="s">
        <v>160</v>
      </c>
      <c r="D43" s="202" t="s">
        <v>145</v>
      </c>
      <c r="E43" s="206" t="s">
        <v>590</v>
      </c>
      <c r="F43" s="202" t="s">
        <v>257</v>
      </c>
      <c r="G43" s="217" t="s">
        <v>124</v>
      </c>
      <c r="H43" s="206">
        <v>4</v>
      </c>
      <c r="I43" s="206" t="s">
        <v>591</v>
      </c>
      <c r="J43" s="202" t="s">
        <v>258</v>
      </c>
      <c r="K43" s="218">
        <v>0</v>
      </c>
      <c r="L43" s="219">
        <v>1</v>
      </c>
      <c r="M43" s="202" t="s">
        <v>46</v>
      </c>
      <c r="N43" s="202" t="s">
        <v>68</v>
      </c>
      <c r="O43" s="202" t="s">
        <v>21</v>
      </c>
      <c r="P43" s="202" t="s">
        <v>36</v>
      </c>
      <c r="Q43" s="202" t="s">
        <v>212</v>
      </c>
      <c r="R43" s="202" t="s">
        <v>137</v>
      </c>
      <c r="S43" s="202" t="s">
        <v>99</v>
      </c>
      <c r="T43" s="229">
        <v>4</v>
      </c>
      <c r="U43" s="220" t="str">
        <f t="shared" si="15"/>
        <v>Informe</v>
      </c>
      <c r="V43" s="221">
        <f t="shared" si="15"/>
        <v>0</v>
      </c>
      <c r="W43" s="230" t="s">
        <v>114</v>
      </c>
      <c r="X43" s="223">
        <v>1</v>
      </c>
      <c r="Y43" s="222" t="s">
        <v>258</v>
      </c>
      <c r="Z43" s="218">
        <v>0</v>
      </c>
      <c r="AA43" s="204"/>
      <c r="AB43" s="204"/>
      <c r="AC43" s="212">
        <f t="shared" si="16"/>
        <v>0</v>
      </c>
      <c r="AD43" s="212" t="e">
        <f t="shared" si="17"/>
        <v>#DIV/0!</v>
      </c>
      <c r="AE43" s="212">
        <f t="shared" si="0"/>
        <v>0</v>
      </c>
      <c r="AF43" s="212" t="e">
        <f t="shared" si="1"/>
        <v>#DIV/0!</v>
      </c>
      <c r="AG43" s="223">
        <v>1</v>
      </c>
      <c r="AH43" s="222" t="s">
        <v>258</v>
      </c>
      <c r="AI43" s="218">
        <v>0</v>
      </c>
      <c r="AJ43" s="204"/>
      <c r="AK43" s="204"/>
      <c r="AL43" s="212">
        <f t="shared" si="18"/>
        <v>0</v>
      </c>
      <c r="AM43" s="212" t="e">
        <f t="shared" si="2"/>
        <v>#DIV/0!</v>
      </c>
      <c r="AN43" s="212">
        <f t="shared" si="3"/>
        <v>0</v>
      </c>
      <c r="AO43" s="212" t="e">
        <f t="shared" si="4"/>
        <v>#DIV/0!</v>
      </c>
      <c r="AP43" s="223">
        <v>1</v>
      </c>
      <c r="AQ43" s="222" t="s">
        <v>258</v>
      </c>
      <c r="AR43" s="218">
        <v>0</v>
      </c>
      <c r="AS43" s="204"/>
      <c r="AT43" s="204"/>
      <c r="AU43" s="212">
        <f t="shared" si="19"/>
        <v>0</v>
      </c>
      <c r="AV43" s="212" t="e">
        <f t="shared" si="20"/>
        <v>#DIV/0!</v>
      </c>
      <c r="AW43" s="212">
        <f t="shared" si="21"/>
        <v>0</v>
      </c>
      <c r="AX43" s="212" t="e">
        <f t="shared" si="22"/>
        <v>#DIV/0!</v>
      </c>
      <c r="AY43" s="223">
        <v>1</v>
      </c>
      <c r="AZ43" s="222" t="s">
        <v>258</v>
      </c>
      <c r="BA43" s="218">
        <v>0</v>
      </c>
      <c r="BB43" s="204"/>
      <c r="BC43" s="204"/>
      <c r="BD43" s="224">
        <f t="shared" si="23"/>
        <v>0</v>
      </c>
      <c r="BE43" s="224" t="e">
        <f t="shared" si="24"/>
        <v>#DIV/0!</v>
      </c>
      <c r="BF43" s="224">
        <f t="shared" si="25"/>
        <v>0</v>
      </c>
      <c r="BG43" s="224" t="e">
        <f t="shared" si="26"/>
        <v>#DIV/0!</v>
      </c>
      <c r="BH43" s="225">
        <f t="shared" si="7"/>
        <v>0</v>
      </c>
      <c r="BI43" s="225" t="str">
        <f t="shared" si="8"/>
        <v>No Prog ni Ejec</v>
      </c>
      <c r="BJ43" s="225">
        <f t="shared" si="9"/>
        <v>0</v>
      </c>
      <c r="BK43" s="225" t="str">
        <f t="shared" si="10"/>
        <v>No Prog ni Ejec</v>
      </c>
      <c r="BL43" s="225">
        <f t="shared" si="27"/>
        <v>0</v>
      </c>
      <c r="BM43" s="225" t="str">
        <f t="shared" si="28"/>
        <v>No Prog ni Ejec</v>
      </c>
      <c r="BN43" s="225">
        <f t="shared" si="11"/>
        <v>0</v>
      </c>
      <c r="BO43" s="225" t="str">
        <f t="shared" si="12"/>
        <v>No Prog ni Ejec</v>
      </c>
      <c r="BP43" s="214"/>
      <c r="BQ43" s="285">
        <v>1</v>
      </c>
      <c r="BR43" s="226">
        <f t="shared" si="14"/>
        <v>2.3333333333333335</v>
      </c>
      <c r="BS43" s="227" t="str">
        <f t="shared" si="29"/>
        <v>Informe</v>
      </c>
      <c r="BT43" s="203">
        <f t="shared" si="13"/>
        <v>0</v>
      </c>
      <c r="BU43" s="204"/>
      <c r="BV43" s="204"/>
      <c r="BW43" s="204"/>
      <c r="BX43" s="204"/>
      <c r="BY43" s="204"/>
      <c r="BZ43" s="204"/>
      <c r="CA43" s="146"/>
      <c r="CB43" s="146"/>
      <c r="CC43" s="146"/>
      <c r="CD43" s="146"/>
      <c r="CE43" s="146"/>
      <c r="CF43" s="146"/>
      <c r="CG43" s="146"/>
      <c r="CH43" s="146"/>
      <c r="CI43" s="146"/>
      <c r="CJ43" s="146"/>
      <c r="CK43" s="146"/>
      <c r="CL43" s="146"/>
      <c r="CM43" s="146"/>
      <c r="CN43" s="146"/>
      <c r="CO43" s="146"/>
      <c r="CP43" s="146"/>
      <c r="CQ43" s="146"/>
      <c r="CR43" s="146"/>
      <c r="CS43" s="146"/>
      <c r="CT43" s="146"/>
      <c r="CU43" s="146"/>
      <c r="CV43" s="146"/>
      <c r="CW43" s="146"/>
      <c r="CX43" s="146"/>
      <c r="CY43" s="146"/>
      <c r="CZ43" s="146"/>
      <c r="DA43" s="146"/>
      <c r="DB43" s="146"/>
      <c r="DC43" s="146"/>
      <c r="DD43" s="146"/>
      <c r="DE43" s="146"/>
      <c r="DF43" s="146"/>
      <c r="DG43" s="146"/>
      <c r="DH43" s="146"/>
      <c r="DI43" s="146"/>
      <c r="DJ43" s="146"/>
      <c r="DK43" s="146"/>
      <c r="DL43" s="146"/>
      <c r="DM43" s="146"/>
      <c r="DN43" s="146"/>
      <c r="DO43" s="146"/>
      <c r="DP43" s="146"/>
      <c r="DQ43" s="146"/>
      <c r="DR43" s="146"/>
      <c r="DS43" s="146"/>
      <c r="DT43" s="146"/>
      <c r="DU43" s="146"/>
      <c r="DV43" s="146"/>
      <c r="DW43" s="146"/>
      <c r="DX43" s="146"/>
      <c r="DY43" s="146"/>
      <c r="DZ43" s="146"/>
      <c r="EA43" s="146"/>
      <c r="EB43" s="146"/>
      <c r="EC43" s="146"/>
      <c r="ED43" s="146"/>
      <c r="EE43" s="146"/>
      <c r="EF43" s="146"/>
      <c r="EG43" s="146"/>
      <c r="EH43" s="146"/>
      <c r="EI43" s="146"/>
      <c r="EJ43" s="146"/>
      <c r="EK43" s="146"/>
      <c r="EL43" s="146"/>
      <c r="EM43" s="146"/>
      <c r="EN43" s="146"/>
      <c r="EO43" s="146"/>
      <c r="EP43" s="146"/>
      <c r="EQ43" s="146"/>
      <c r="ER43" s="146"/>
      <c r="ES43" s="146"/>
      <c r="ET43" s="146"/>
      <c r="EU43" s="146"/>
      <c r="EV43" s="146"/>
      <c r="EW43" s="146"/>
      <c r="EX43" s="146"/>
      <c r="EY43" s="146"/>
      <c r="EZ43" s="146"/>
      <c r="FA43" s="146"/>
      <c r="FB43" s="146"/>
      <c r="FC43" s="146"/>
      <c r="FD43" s="146"/>
      <c r="FE43" s="146"/>
      <c r="FF43" s="146"/>
      <c r="FG43" s="146"/>
      <c r="FH43" s="146"/>
      <c r="FI43" s="146"/>
      <c r="FJ43" s="146"/>
      <c r="FK43" s="146"/>
      <c r="FL43" s="146"/>
      <c r="FM43" s="146"/>
      <c r="FN43" s="146"/>
      <c r="FO43" s="146"/>
      <c r="FP43" s="146"/>
      <c r="FQ43" s="146"/>
      <c r="FR43" s="146"/>
      <c r="FS43" s="146"/>
      <c r="FT43" s="146"/>
      <c r="FU43" s="146"/>
      <c r="FV43" s="146"/>
      <c r="FW43" s="146"/>
      <c r="FX43" s="146"/>
      <c r="FY43" s="146"/>
      <c r="FZ43" s="146"/>
      <c r="GA43" s="146"/>
      <c r="GB43" s="146"/>
      <c r="GC43" s="146"/>
      <c r="GD43" s="146"/>
      <c r="GE43" s="146"/>
      <c r="GF43" s="146"/>
      <c r="GG43" s="146"/>
      <c r="GH43" s="146"/>
      <c r="GI43" s="146"/>
      <c r="GJ43" s="146"/>
      <c r="GK43" s="146"/>
      <c r="GL43" s="146"/>
      <c r="GM43" s="146"/>
      <c r="GN43" s="146"/>
      <c r="GO43" s="146"/>
      <c r="GP43" s="146"/>
      <c r="GQ43" s="146"/>
      <c r="GR43" s="146"/>
      <c r="GS43" s="146"/>
      <c r="GT43" s="146"/>
      <c r="GU43" s="146"/>
      <c r="GV43" s="146"/>
      <c r="GW43" s="146"/>
      <c r="GX43" s="146"/>
      <c r="GY43" s="146"/>
      <c r="GZ43" s="146"/>
      <c r="HA43" s="146"/>
      <c r="HB43" s="146"/>
      <c r="HC43" s="146"/>
      <c r="HD43" s="146"/>
      <c r="HE43" s="146"/>
      <c r="HF43" s="146"/>
      <c r="HG43" s="146"/>
      <c r="HH43" s="146"/>
      <c r="HI43" s="146"/>
      <c r="HJ43" s="146"/>
      <c r="HK43" s="146"/>
      <c r="HL43" s="146"/>
      <c r="HM43" s="146"/>
      <c r="HN43" s="146"/>
      <c r="HO43" s="146"/>
      <c r="HP43" s="146"/>
      <c r="HQ43" s="146"/>
      <c r="HR43" s="146"/>
      <c r="HS43" s="146"/>
      <c r="HT43" s="146"/>
      <c r="HU43" s="146"/>
      <c r="HV43" s="146"/>
      <c r="HW43" s="146"/>
      <c r="HX43" s="146"/>
      <c r="HY43" s="146"/>
      <c r="HZ43" s="146"/>
      <c r="IA43" s="146"/>
    </row>
    <row r="44" spans="1:235" s="159" customFormat="1" ht="55.2" x14ac:dyDescent="0.3">
      <c r="A44" s="205">
        <v>11300</v>
      </c>
      <c r="B44" s="202" t="s">
        <v>4</v>
      </c>
      <c r="C44" s="206" t="s">
        <v>160</v>
      </c>
      <c r="D44" s="202" t="s">
        <v>145</v>
      </c>
      <c r="E44" s="206" t="s">
        <v>592</v>
      </c>
      <c r="F44" s="202" t="s">
        <v>571</v>
      </c>
      <c r="G44" s="217" t="s">
        <v>123</v>
      </c>
      <c r="H44" s="234">
        <v>1</v>
      </c>
      <c r="I44" s="206" t="s">
        <v>593</v>
      </c>
      <c r="J44" s="202" t="s">
        <v>571</v>
      </c>
      <c r="K44" s="218">
        <v>580945500</v>
      </c>
      <c r="L44" s="219">
        <v>1</v>
      </c>
      <c r="M44" s="202" t="s">
        <v>46</v>
      </c>
      <c r="N44" s="202" t="s">
        <v>68</v>
      </c>
      <c r="O44" s="202" t="s">
        <v>21</v>
      </c>
      <c r="P44" s="202" t="s">
        <v>36</v>
      </c>
      <c r="Q44" s="202" t="s">
        <v>212</v>
      </c>
      <c r="R44" s="202" t="s">
        <v>379</v>
      </c>
      <c r="S44" s="202" t="s">
        <v>99</v>
      </c>
      <c r="T44" s="219">
        <v>1</v>
      </c>
      <c r="U44" s="220" t="str">
        <f t="shared" si="15"/>
        <v>Administración y Custodia del Portafolio de Inversión</v>
      </c>
      <c r="V44" s="221">
        <f t="shared" si="15"/>
        <v>580945500</v>
      </c>
      <c r="W44" s="230" t="s">
        <v>114</v>
      </c>
      <c r="X44" s="289">
        <v>0.25</v>
      </c>
      <c r="Y44" s="290" t="s">
        <v>571</v>
      </c>
      <c r="Z44" s="291">
        <v>0</v>
      </c>
      <c r="AA44" s="287"/>
      <c r="AB44" s="287"/>
      <c r="AC44" s="288">
        <f t="shared" si="16"/>
        <v>0</v>
      </c>
      <c r="AD44" s="288" t="e">
        <f t="shared" si="17"/>
        <v>#DIV/0!</v>
      </c>
      <c r="AE44" s="288">
        <f t="shared" si="0"/>
        <v>0</v>
      </c>
      <c r="AF44" s="288">
        <f t="shared" si="1"/>
        <v>0</v>
      </c>
      <c r="AG44" s="289">
        <v>0.25</v>
      </c>
      <c r="AH44" s="290" t="s">
        <v>571</v>
      </c>
      <c r="AI44" s="291">
        <v>193648499.99999997</v>
      </c>
      <c r="AJ44" s="287"/>
      <c r="AK44" s="287"/>
      <c r="AL44" s="288">
        <f t="shared" si="18"/>
        <v>0</v>
      </c>
      <c r="AM44" s="288">
        <f t="shared" si="2"/>
        <v>0</v>
      </c>
      <c r="AN44" s="288">
        <f t="shared" si="3"/>
        <v>0</v>
      </c>
      <c r="AO44" s="288">
        <f t="shared" si="4"/>
        <v>0</v>
      </c>
      <c r="AP44" s="289">
        <v>0.25</v>
      </c>
      <c r="AQ44" s="290" t="s">
        <v>571</v>
      </c>
      <c r="AR44" s="291">
        <v>193648499.99999997</v>
      </c>
      <c r="AS44" s="287"/>
      <c r="AT44" s="287"/>
      <c r="AU44" s="288">
        <f t="shared" si="19"/>
        <v>0</v>
      </c>
      <c r="AV44" s="288">
        <f t="shared" si="20"/>
        <v>0</v>
      </c>
      <c r="AW44" s="288">
        <f t="shared" si="21"/>
        <v>0</v>
      </c>
      <c r="AX44" s="288">
        <f t="shared" si="22"/>
        <v>0</v>
      </c>
      <c r="AY44" s="289">
        <v>0.25</v>
      </c>
      <c r="AZ44" s="290" t="s">
        <v>571</v>
      </c>
      <c r="BA44" s="291">
        <v>193648499.99999997</v>
      </c>
      <c r="BB44" s="287"/>
      <c r="BC44" s="287"/>
      <c r="BD44" s="289">
        <f t="shared" si="23"/>
        <v>0</v>
      </c>
      <c r="BE44" s="289">
        <f t="shared" si="24"/>
        <v>0</v>
      </c>
      <c r="BF44" s="289">
        <f t="shared" si="25"/>
        <v>0</v>
      </c>
      <c r="BG44" s="289">
        <f t="shared" si="26"/>
        <v>0</v>
      </c>
      <c r="BH44" s="213">
        <f t="shared" si="7"/>
        <v>0</v>
      </c>
      <c r="BI44" s="213" t="str">
        <f t="shared" si="8"/>
        <v>No Prog ni Ejec</v>
      </c>
      <c r="BJ44" s="213">
        <f t="shared" si="9"/>
        <v>0</v>
      </c>
      <c r="BK44" s="213">
        <f t="shared" si="10"/>
        <v>0</v>
      </c>
      <c r="BL44" s="213">
        <f t="shared" si="27"/>
        <v>0</v>
      </c>
      <c r="BM44" s="213">
        <f t="shared" si="28"/>
        <v>0</v>
      </c>
      <c r="BN44" s="213">
        <f t="shared" si="11"/>
        <v>0</v>
      </c>
      <c r="BO44" s="213">
        <f t="shared" si="12"/>
        <v>0</v>
      </c>
      <c r="BP44" s="214"/>
      <c r="BQ44" s="285">
        <v>2</v>
      </c>
      <c r="BR44" s="216">
        <f t="shared" si="14"/>
        <v>0.58333333333333337</v>
      </c>
      <c r="BS44" s="227" t="str">
        <f t="shared" si="29"/>
        <v>Administración y Custodia del Portafolio de Inversión</v>
      </c>
      <c r="BT44" s="203">
        <f t="shared" si="13"/>
        <v>258197999.99999997</v>
      </c>
      <c r="BU44" s="204"/>
      <c r="BV44" s="204"/>
      <c r="BW44" s="204"/>
      <c r="BX44" s="204"/>
      <c r="BY44" s="204"/>
      <c r="BZ44" s="204"/>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146"/>
      <c r="CX44" s="146"/>
      <c r="CY44" s="146"/>
      <c r="CZ44" s="146"/>
      <c r="DA44" s="146"/>
      <c r="DB44" s="146"/>
      <c r="DC44" s="146"/>
      <c r="DD44" s="146"/>
      <c r="DE44" s="146"/>
      <c r="DF44" s="146"/>
      <c r="DG44" s="146"/>
      <c r="DH44" s="146"/>
      <c r="DI44" s="146"/>
      <c r="DJ44" s="146"/>
      <c r="DK44" s="146"/>
      <c r="DL44" s="146"/>
      <c r="DM44" s="146"/>
      <c r="DN44" s="146"/>
      <c r="DO44" s="146"/>
      <c r="DP44" s="146"/>
      <c r="DQ44" s="146"/>
      <c r="DR44" s="146"/>
      <c r="DS44" s="146"/>
      <c r="DT44" s="146"/>
      <c r="DU44" s="146"/>
      <c r="DV44" s="146"/>
      <c r="DW44" s="146"/>
      <c r="DX44" s="146"/>
      <c r="DY44" s="146"/>
      <c r="DZ44" s="146"/>
      <c r="EA44" s="146"/>
      <c r="EB44" s="146"/>
      <c r="EC44" s="146"/>
      <c r="ED44" s="146"/>
      <c r="EE44" s="146"/>
      <c r="EF44" s="146"/>
      <c r="EG44" s="146"/>
      <c r="EH44" s="146"/>
      <c r="EI44" s="146"/>
      <c r="EJ44" s="146"/>
      <c r="EK44" s="146"/>
      <c r="EL44" s="146"/>
      <c r="EM44" s="146"/>
      <c r="EN44" s="146"/>
      <c r="EO44" s="146"/>
      <c r="EP44" s="146"/>
      <c r="EQ44" s="146"/>
      <c r="ER44" s="146"/>
      <c r="ES44" s="146"/>
      <c r="ET44" s="146"/>
      <c r="EU44" s="146"/>
      <c r="EV44" s="146"/>
      <c r="EW44" s="146"/>
      <c r="EX44" s="146"/>
      <c r="EY44" s="146"/>
      <c r="EZ44" s="146"/>
      <c r="FA44" s="146"/>
      <c r="FB44" s="146"/>
      <c r="FC44" s="146"/>
      <c r="FD44" s="146"/>
      <c r="FE44" s="146"/>
      <c r="FF44" s="146"/>
      <c r="FG44" s="146"/>
      <c r="FH44" s="146"/>
      <c r="FI44" s="146"/>
      <c r="FJ44" s="146"/>
      <c r="FK44" s="146"/>
      <c r="FL44" s="146"/>
      <c r="FM44" s="146"/>
      <c r="FN44" s="146"/>
      <c r="FO44" s="146"/>
      <c r="FP44" s="146"/>
      <c r="FQ44" s="146"/>
      <c r="FR44" s="146"/>
      <c r="FS44" s="146"/>
      <c r="FT44" s="146"/>
      <c r="FU44" s="146"/>
      <c r="FV44" s="146"/>
      <c r="FW44" s="146"/>
      <c r="FX44" s="146"/>
      <c r="FY44" s="146"/>
      <c r="FZ44" s="146"/>
      <c r="GA44" s="146"/>
      <c r="GB44" s="146"/>
      <c r="GC44" s="146"/>
      <c r="GD44" s="146"/>
      <c r="GE44" s="146"/>
      <c r="GF44" s="146"/>
      <c r="GG44" s="146"/>
      <c r="GH44" s="146"/>
      <c r="GI44" s="146"/>
      <c r="GJ44" s="146"/>
      <c r="GK44" s="146"/>
      <c r="GL44" s="146"/>
      <c r="GM44" s="146"/>
      <c r="GN44" s="146"/>
      <c r="GO44" s="146"/>
      <c r="GP44" s="146"/>
      <c r="GQ44" s="146"/>
      <c r="GR44" s="146"/>
      <c r="GS44" s="146"/>
      <c r="GT44" s="146"/>
      <c r="GU44" s="146"/>
      <c r="GV44" s="146"/>
      <c r="GW44" s="146"/>
      <c r="GX44" s="146"/>
      <c r="GY44" s="146"/>
      <c r="GZ44" s="146"/>
      <c r="HA44" s="146"/>
      <c r="HB44" s="146"/>
      <c r="HC44" s="146"/>
      <c r="HD44" s="146"/>
      <c r="HE44" s="146"/>
      <c r="HF44" s="146"/>
      <c r="HG44" s="146"/>
      <c r="HH44" s="146"/>
      <c r="HI44" s="146"/>
      <c r="HJ44" s="146"/>
      <c r="HK44" s="146"/>
      <c r="HL44" s="146"/>
      <c r="HM44" s="146"/>
      <c r="HN44" s="146"/>
      <c r="HO44" s="146"/>
      <c r="HP44" s="146"/>
      <c r="HQ44" s="146"/>
      <c r="HR44" s="146"/>
      <c r="HS44" s="146"/>
      <c r="HT44" s="146"/>
      <c r="HU44" s="146"/>
      <c r="HV44" s="146"/>
      <c r="HW44" s="146"/>
      <c r="HX44" s="146"/>
      <c r="HY44" s="146"/>
      <c r="HZ44" s="146"/>
      <c r="IA44" s="146"/>
    </row>
    <row r="45" spans="1:235" s="153" customFormat="1" ht="55.2" x14ac:dyDescent="0.3">
      <c r="A45" s="205">
        <v>11400</v>
      </c>
      <c r="B45" s="202" t="s">
        <v>26</v>
      </c>
      <c r="C45" s="206" t="s">
        <v>183</v>
      </c>
      <c r="D45" s="202" t="s">
        <v>153</v>
      </c>
      <c r="E45" s="206" t="s">
        <v>185</v>
      </c>
      <c r="F45" s="202" t="s">
        <v>133</v>
      </c>
      <c r="G45" s="217" t="s">
        <v>124</v>
      </c>
      <c r="H45" s="206">
        <v>4</v>
      </c>
      <c r="I45" s="206" t="s">
        <v>316</v>
      </c>
      <c r="J45" s="202" t="s">
        <v>24</v>
      </c>
      <c r="K45" s="218">
        <v>0</v>
      </c>
      <c r="L45" s="219">
        <v>1</v>
      </c>
      <c r="M45" s="202" t="s">
        <v>51</v>
      </c>
      <c r="N45" s="202" t="s">
        <v>68</v>
      </c>
      <c r="O45" s="202" t="s">
        <v>21</v>
      </c>
      <c r="P45" s="202" t="s">
        <v>36</v>
      </c>
      <c r="Q45" s="202" t="s">
        <v>75</v>
      </c>
      <c r="R45" s="202" t="s">
        <v>631</v>
      </c>
      <c r="S45" s="202" t="s">
        <v>98</v>
      </c>
      <c r="T45" s="206">
        <v>4</v>
      </c>
      <c r="U45" s="220" t="str">
        <f t="shared" si="15"/>
        <v>Reportar el cumplimiento del Plan de Acción de la Dependencia</v>
      </c>
      <c r="V45" s="221">
        <f t="shared" si="15"/>
        <v>0</v>
      </c>
      <c r="W45" s="222" t="s">
        <v>117</v>
      </c>
      <c r="X45" s="223">
        <v>1</v>
      </c>
      <c r="Y45" s="222" t="s">
        <v>24</v>
      </c>
      <c r="Z45" s="218">
        <v>0</v>
      </c>
      <c r="AA45" s="204"/>
      <c r="AB45" s="204"/>
      <c r="AC45" s="212">
        <f t="shared" si="16"/>
        <v>0</v>
      </c>
      <c r="AD45" s="212" t="e">
        <f t="shared" si="17"/>
        <v>#DIV/0!</v>
      </c>
      <c r="AE45" s="212">
        <f t="shared" si="0"/>
        <v>0</v>
      </c>
      <c r="AF45" s="212" t="e">
        <f t="shared" si="1"/>
        <v>#DIV/0!</v>
      </c>
      <c r="AG45" s="223">
        <v>1</v>
      </c>
      <c r="AH45" s="222" t="s">
        <v>24</v>
      </c>
      <c r="AI45" s="218">
        <v>0</v>
      </c>
      <c r="AJ45" s="204"/>
      <c r="AK45" s="204"/>
      <c r="AL45" s="212">
        <f t="shared" si="18"/>
        <v>0</v>
      </c>
      <c r="AM45" s="212" t="e">
        <f t="shared" si="2"/>
        <v>#DIV/0!</v>
      </c>
      <c r="AN45" s="212">
        <f t="shared" si="3"/>
        <v>0</v>
      </c>
      <c r="AO45" s="212" t="e">
        <f t="shared" si="4"/>
        <v>#DIV/0!</v>
      </c>
      <c r="AP45" s="223">
        <v>1</v>
      </c>
      <c r="AQ45" s="222" t="s">
        <v>24</v>
      </c>
      <c r="AR45" s="218">
        <v>0</v>
      </c>
      <c r="AS45" s="204"/>
      <c r="AT45" s="204"/>
      <c r="AU45" s="212">
        <f t="shared" si="19"/>
        <v>0</v>
      </c>
      <c r="AV45" s="212" t="e">
        <f t="shared" si="20"/>
        <v>#DIV/0!</v>
      </c>
      <c r="AW45" s="212">
        <f t="shared" si="21"/>
        <v>0</v>
      </c>
      <c r="AX45" s="212" t="e">
        <f t="shared" si="22"/>
        <v>#DIV/0!</v>
      </c>
      <c r="AY45" s="223">
        <v>1</v>
      </c>
      <c r="AZ45" s="222" t="s">
        <v>24</v>
      </c>
      <c r="BA45" s="218">
        <v>0</v>
      </c>
      <c r="BB45" s="204"/>
      <c r="BC45" s="204"/>
      <c r="BD45" s="224">
        <f t="shared" si="23"/>
        <v>0</v>
      </c>
      <c r="BE45" s="224" t="e">
        <f t="shared" si="24"/>
        <v>#DIV/0!</v>
      </c>
      <c r="BF45" s="224">
        <f t="shared" si="25"/>
        <v>0</v>
      </c>
      <c r="BG45" s="224" t="e">
        <f t="shared" si="26"/>
        <v>#DIV/0!</v>
      </c>
      <c r="BH45" s="225">
        <f t="shared" si="7"/>
        <v>0</v>
      </c>
      <c r="BI45" s="225" t="str">
        <f t="shared" si="8"/>
        <v>No Prog ni Ejec</v>
      </c>
      <c r="BJ45" s="225">
        <f t="shared" si="9"/>
        <v>0</v>
      </c>
      <c r="BK45" s="225" t="str">
        <f t="shared" si="10"/>
        <v>No Prog ni Ejec</v>
      </c>
      <c r="BL45" s="225">
        <f t="shared" si="27"/>
        <v>0</v>
      </c>
      <c r="BM45" s="225" t="str">
        <f t="shared" si="28"/>
        <v>No Prog ni Ejec</v>
      </c>
      <c r="BN45" s="225">
        <f t="shared" si="11"/>
        <v>0</v>
      </c>
      <c r="BO45" s="225" t="str">
        <f t="shared" si="12"/>
        <v>No Prog ni Ejec</v>
      </c>
      <c r="BP45" s="214"/>
      <c r="BQ45" s="285">
        <v>5</v>
      </c>
      <c r="BR45" s="226">
        <f t="shared" si="14"/>
        <v>2.3333333333333335</v>
      </c>
      <c r="BS45" s="227" t="str">
        <f t="shared" si="29"/>
        <v>Reportar el cumplimiento del Plan de Acción de la Dependencia</v>
      </c>
      <c r="BT45" s="203">
        <f t="shared" si="13"/>
        <v>0</v>
      </c>
      <c r="BU45" s="204"/>
      <c r="BV45" s="204"/>
      <c r="BW45" s="204"/>
      <c r="BX45" s="204"/>
      <c r="BY45" s="204"/>
      <c r="BZ45" s="204"/>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146"/>
      <c r="CX45" s="146"/>
      <c r="CY45" s="146"/>
      <c r="CZ45" s="146"/>
      <c r="DA45" s="146"/>
      <c r="DB45" s="146"/>
      <c r="DC45" s="146"/>
      <c r="DD45" s="146"/>
      <c r="DE45" s="146"/>
      <c r="DF45" s="146"/>
      <c r="DG45" s="146"/>
      <c r="DH45" s="146"/>
      <c r="DI45" s="146"/>
      <c r="DJ45" s="146"/>
      <c r="DK45" s="146"/>
      <c r="DL45" s="146"/>
      <c r="DM45" s="146"/>
      <c r="DN45" s="146"/>
      <c r="DO45" s="146"/>
      <c r="DP45" s="146"/>
      <c r="DQ45" s="146"/>
      <c r="DR45" s="146"/>
      <c r="DS45" s="146"/>
      <c r="DT45" s="146"/>
      <c r="DU45" s="146"/>
      <c r="DV45" s="146"/>
      <c r="DW45" s="146"/>
      <c r="DX45" s="146"/>
      <c r="DY45" s="146"/>
      <c r="DZ45" s="146"/>
      <c r="EA45" s="146"/>
      <c r="EB45" s="146"/>
      <c r="EC45" s="146"/>
      <c r="ED45" s="146"/>
      <c r="EE45" s="146"/>
      <c r="EF45" s="146"/>
      <c r="EG45" s="146"/>
      <c r="EH45" s="146"/>
      <c r="EI45" s="146"/>
      <c r="EJ45" s="146"/>
      <c r="EK45" s="146"/>
      <c r="EL45" s="146"/>
      <c r="EM45" s="146"/>
      <c r="EN45" s="146"/>
      <c r="EO45" s="146"/>
      <c r="EP45" s="146"/>
      <c r="EQ45" s="146"/>
      <c r="ER45" s="146"/>
      <c r="ES45" s="146"/>
      <c r="ET45" s="146"/>
      <c r="EU45" s="146"/>
      <c r="EV45" s="146"/>
      <c r="EW45" s="146"/>
      <c r="EX45" s="146"/>
      <c r="EY45" s="146"/>
      <c r="EZ45" s="146"/>
      <c r="FA45" s="146"/>
      <c r="FB45" s="146"/>
      <c r="FC45" s="146"/>
      <c r="FD45" s="146"/>
      <c r="FE45" s="146"/>
      <c r="FF45" s="146"/>
      <c r="FG45" s="146"/>
      <c r="FH45" s="146"/>
      <c r="FI45" s="146"/>
      <c r="FJ45" s="146"/>
      <c r="FK45" s="146"/>
      <c r="FL45" s="146"/>
      <c r="FM45" s="146"/>
      <c r="FN45" s="146"/>
      <c r="FO45" s="146"/>
      <c r="FP45" s="146"/>
      <c r="FQ45" s="146"/>
      <c r="FR45" s="146"/>
      <c r="FS45" s="146"/>
      <c r="FT45" s="146"/>
      <c r="FU45" s="146"/>
      <c r="FV45" s="146"/>
      <c r="FW45" s="146"/>
      <c r="FX45" s="146"/>
      <c r="FY45" s="146"/>
      <c r="FZ45" s="146"/>
      <c r="GA45" s="146"/>
      <c r="GB45" s="146"/>
      <c r="GC45" s="146"/>
      <c r="GD45" s="146"/>
      <c r="GE45" s="146"/>
      <c r="GF45" s="146"/>
      <c r="GG45" s="146"/>
      <c r="GH45" s="146"/>
      <c r="GI45" s="146"/>
      <c r="GJ45" s="146"/>
      <c r="GK45" s="146"/>
      <c r="GL45" s="146"/>
      <c r="GM45" s="146"/>
      <c r="GN45" s="146"/>
      <c r="GO45" s="146"/>
      <c r="GP45" s="146"/>
      <c r="GQ45" s="146"/>
      <c r="GR45" s="146"/>
      <c r="GS45" s="146"/>
      <c r="GT45" s="146"/>
      <c r="GU45" s="146"/>
      <c r="GV45" s="146"/>
      <c r="GW45" s="146"/>
      <c r="GX45" s="146"/>
      <c r="GY45" s="146"/>
      <c r="GZ45" s="146"/>
      <c r="HA45" s="146"/>
      <c r="HB45" s="146"/>
      <c r="HC45" s="146"/>
      <c r="HD45" s="146"/>
      <c r="HE45" s="146"/>
      <c r="HF45" s="146"/>
      <c r="HG45" s="146"/>
      <c r="HH45" s="146"/>
      <c r="HI45" s="146"/>
      <c r="HJ45" s="146"/>
      <c r="HK45" s="146"/>
      <c r="HL45" s="146"/>
      <c r="HM45" s="146"/>
      <c r="HN45" s="146"/>
      <c r="HO45" s="146"/>
      <c r="HP45" s="146"/>
      <c r="HQ45" s="146"/>
      <c r="HR45" s="146"/>
      <c r="HS45" s="146"/>
      <c r="HT45" s="146"/>
      <c r="HU45" s="146"/>
      <c r="HV45" s="146"/>
      <c r="HW45" s="146"/>
      <c r="HX45" s="146"/>
      <c r="HY45" s="146"/>
      <c r="HZ45" s="146"/>
      <c r="IA45" s="146"/>
    </row>
    <row r="46" spans="1:235" s="153" customFormat="1" ht="82.8" x14ac:dyDescent="0.3">
      <c r="A46" s="205">
        <v>11400</v>
      </c>
      <c r="B46" s="202" t="s">
        <v>26</v>
      </c>
      <c r="C46" s="206" t="s">
        <v>184</v>
      </c>
      <c r="D46" s="202" t="s">
        <v>256</v>
      </c>
      <c r="E46" s="206" t="s">
        <v>186</v>
      </c>
      <c r="F46" s="202" t="s">
        <v>159</v>
      </c>
      <c r="G46" s="217" t="s">
        <v>123</v>
      </c>
      <c r="H46" s="224">
        <v>1</v>
      </c>
      <c r="I46" s="206" t="s">
        <v>317</v>
      </c>
      <c r="J46" s="202" t="s">
        <v>156</v>
      </c>
      <c r="K46" s="218">
        <v>0</v>
      </c>
      <c r="L46" s="219">
        <v>1</v>
      </c>
      <c r="M46" s="202" t="s">
        <v>51</v>
      </c>
      <c r="N46" s="202" t="s">
        <v>68</v>
      </c>
      <c r="O46" s="202" t="s">
        <v>21</v>
      </c>
      <c r="P46" s="202" t="s">
        <v>36</v>
      </c>
      <c r="Q46" s="202" t="s">
        <v>75</v>
      </c>
      <c r="R46" s="202" t="s">
        <v>672</v>
      </c>
      <c r="S46" s="202" t="s">
        <v>98</v>
      </c>
      <c r="T46" s="219">
        <v>1</v>
      </c>
      <c r="U46" s="220" t="str">
        <f t="shared" si="15"/>
        <v>Formular los proceso y procedimientos en el marco del MIPG</v>
      </c>
      <c r="V46" s="221">
        <f t="shared" si="15"/>
        <v>0</v>
      </c>
      <c r="W46" s="222" t="s">
        <v>117</v>
      </c>
      <c r="X46" s="224">
        <v>0.25</v>
      </c>
      <c r="Y46" s="222" t="s">
        <v>156</v>
      </c>
      <c r="Z46" s="218">
        <v>0</v>
      </c>
      <c r="AA46" s="204"/>
      <c r="AB46" s="204"/>
      <c r="AC46" s="212">
        <f t="shared" si="16"/>
        <v>0</v>
      </c>
      <c r="AD46" s="212" t="e">
        <f t="shared" si="17"/>
        <v>#DIV/0!</v>
      </c>
      <c r="AE46" s="212">
        <f t="shared" si="0"/>
        <v>0</v>
      </c>
      <c r="AF46" s="212" t="e">
        <f t="shared" si="1"/>
        <v>#DIV/0!</v>
      </c>
      <c r="AG46" s="224">
        <v>0.25</v>
      </c>
      <c r="AH46" s="222" t="s">
        <v>156</v>
      </c>
      <c r="AI46" s="218">
        <v>0</v>
      </c>
      <c r="AJ46" s="204"/>
      <c r="AK46" s="204"/>
      <c r="AL46" s="212">
        <f t="shared" si="18"/>
        <v>0</v>
      </c>
      <c r="AM46" s="212" t="e">
        <f t="shared" si="2"/>
        <v>#DIV/0!</v>
      </c>
      <c r="AN46" s="212">
        <f t="shared" si="3"/>
        <v>0</v>
      </c>
      <c r="AO46" s="212" t="e">
        <f t="shared" si="4"/>
        <v>#DIV/0!</v>
      </c>
      <c r="AP46" s="224">
        <v>0.25</v>
      </c>
      <c r="AQ46" s="222" t="s">
        <v>156</v>
      </c>
      <c r="AR46" s="218">
        <v>0</v>
      </c>
      <c r="AS46" s="204"/>
      <c r="AT46" s="204"/>
      <c r="AU46" s="212">
        <f t="shared" si="19"/>
        <v>0</v>
      </c>
      <c r="AV46" s="212" t="e">
        <f t="shared" si="20"/>
        <v>#DIV/0!</v>
      </c>
      <c r="AW46" s="212">
        <f t="shared" si="21"/>
        <v>0</v>
      </c>
      <c r="AX46" s="212" t="e">
        <f t="shared" si="22"/>
        <v>#DIV/0!</v>
      </c>
      <c r="AY46" s="224">
        <v>0.25</v>
      </c>
      <c r="AZ46" s="222" t="s">
        <v>156</v>
      </c>
      <c r="BA46" s="218">
        <v>0</v>
      </c>
      <c r="BB46" s="204"/>
      <c r="BC46" s="204"/>
      <c r="BD46" s="224">
        <f t="shared" si="23"/>
        <v>0</v>
      </c>
      <c r="BE46" s="224" t="e">
        <f t="shared" si="24"/>
        <v>#DIV/0!</v>
      </c>
      <c r="BF46" s="224">
        <f t="shared" si="25"/>
        <v>0</v>
      </c>
      <c r="BG46" s="224" t="e">
        <f t="shared" si="26"/>
        <v>#DIV/0!</v>
      </c>
      <c r="BH46" s="225">
        <f t="shared" si="7"/>
        <v>0</v>
      </c>
      <c r="BI46" s="225" t="str">
        <f t="shared" si="8"/>
        <v>No Prog ni Ejec</v>
      </c>
      <c r="BJ46" s="225">
        <f t="shared" si="9"/>
        <v>0</v>
      </c>
      <c r="BK46" s="225" t="str">
        <f t="shared" si="10"/>
        <v>No Prog ni Ejec</v>
      </c>
      <c r="BL46" s="225">
        <f t="shared" si="27"/>
        <v>0</v>
      </c>
      <c r="BM46" s="225" t="str">
        <f t="shared" si="28"/>
        <v>No Prog ni Ejec</v>
      </c>
      <c r="BN46" s="225">
        <f t="shared" si="11"/>
        <v>0</v>
      </c>
      <c r="BO46" s="225" t="str">
        <f t="shared" si="12"/>
        <v>No Prog ni Ejec</v>
      </c>
      <c r="BP46" s="214"/>
      <c r="BQ46" s="285">
        <v>5</v>
      </c>
      <c r="BR46" s="216">
        <f t="shared" si="14"/>
        <v>0.58333333333333337</v>
      </c>
      <c r="BS46" s="227" t="str">
        <f t="shared" si="29"/>
        <v>Formular los proceso y procedimientos en el marco del MIPG</v>
      </c>
      <c r="BT46" s="203">
        <f t="shared" si="13"/>
        <v>0</v>
      </c>
      <c r="BU46" s="204"/>
      <c r="BV46" s="204"/>
      <c r="BW46" s="204"/>
      <c r="BX46" s="204"/>
      <c r="BY46" s="204"/>
      <c r="BZ46" s="204"/>
      <c r="CA46" s="146"/>
      <c r="CB46" s="146"/>
      <c r="CC46" s="146"/>
      <c r="CD46" s="146"/>
      <c r="CE46" s="146"/>
      <c r="CF46" s="146"/>
      <c r="CG46" s="146"/>
      <c r="CH46" s="146"/>
      <c r="CI46" s="146"/>
      <c r="CJ46" s="146"/>
      <c r="CK46" s="146"/>
      <c r="CL46" s="146"/>
      <c r="CM46" s="146"/>
      <c r="CN46" s="146"/>
      <c r="CO46" s="146"/>
      <c r="CP46" s="146"/>
      <c r="CQ46" s="146"/>
      <c r="CR46" s="146"/>
      <c r="CS46" s="146"/>
      <c r="CT46" s="146"/>
      <c r="CU46" s="146"/>
      <c r="CV46" s="146"/>
      <c r="CW46" s="146"/>
      <c r="CX46" s="146"/>
      <c r="CY46" s="146"/>
      <c r="CZ46" s="146"/>
      <c r="DA46" s="146"/>
      <c r="DB46" s="146"/>
      <c r="DC46" s="146"/>
      <c r="DD46" s="146"/>
      <c r="DE46" s="146"/>
      <c r="DF46" s="146"/>
      <c r="DG46" s="146"/>
      <c r="DH46" s="146"/>
      <c r="DI46" s="146"/>
      <c r="DJ46" s="146"/>
      <c r="DK46" s="146"/>
      <c r="DL46" s="146"/>
      <c r="DM46" s="146"/>
      <c r="DN46" s="146"/>
      <c r="DO46" s="146"/>
      <c r="DP46" s="146"/>
      <c r="DQ46" s="146"/>
      <c r="DR46" s="146"/>
      <c r="DS46" s="146"/>
      <c r="DT46" s="146"/>
      <c r="DU46" s="146"/>
      <c r="DV46" s="146"/>
      <c r="DW46" s="146"/>
      <c r="DX46" s="146"/>
      <c r="DY46" s="146"/>
      <c r="DZ46" s="146"/>
      <c r="EA46" s="146"/>
      <c r="EB46" s="146"/>
      <c r="EC46" s="146"/>
      <c r="ED46" s="146"/>
      <c r="EE46" s="146"/>
      <c r="EF46" s="146"/>
      <c r="EG46" s="146"/>
      <c r="EH46" s="146"/>
      <c r="EI46" s="146"/>
      <c r="EJ46" s="146"/>
      <c r="EK46" s="146"/>
      <c r="EL46" s="146"/>
      <c r="EM46" s="146"/>
      <c r="EN46" s="146"/>
      <c r="EO46" s="146"/>
      <c r="EP46" s="146"/>
      <c r="EQ46" s="146"/>
      <c r="ER46" s="146"/>
      <c r="ES46" s="146"/>
      <c r="ET46" s="146"/>
      <c r="EU46" s="146"/>
      <c r="EV46" s="146"/>
      <c r="EW46" s="146"/>
      <c r="EX46" s="146"/>
      <c r="EY46" s="146"/>
      <c r="EZ46" s="146"/>
      <c r="FA46" s="146"/>
      <c r="FB46" s="146"/>
      <c r="FC46" s="146"/>
      <c r="FD46" s="146"/>
      <c r="FE46" s="146"/>
      <c r="FF46" s="146"/>
      <c r="FG46" s="146"/>
      <c r="FH46" s="146"/>
      <c r="FI46" s="146"/>
      <c r="FJ46" s="146"/>
      <c r="FK46" s="146"/>
      <c r="FL46" s="146"/>
      <c r="FM46" s="146"/>
      <c r="FN46" s="146"/>
      <c r="FO46" s="146"/>
      <c r="FP46" s="146"/>
      <c r="FQ46" s="146"/>
      <c r="FR46" s="146"/>
      <c r="FS46" s="146"/>
      <c r="FT46" s="146"/>
      <c r="FU46" s="146"/>
      <c r="FV46" s="146"/>
      <c r="FW46" s="146"/>
      <c r="FX46" s="146"/>
      <c r="FY46" s="146"/>
      <c r="FZ46" s="146"/>
      <c r="GA46" s="146"/>
      <c r="GB46" s="146"/>
      <c r="GC46" s="146"/>
      <c r="GD46" s="146"/>
      <c r="GE46" s="146"/>
      <c r="GF46" s="146"/>
      <c r="GG46" s="146"/>
      <c r="GH46" s="146"/>
      <c r="GI46" s="146"/>
      <c r="GJ46" s="146"/>
      <c r="GK46" s="146"/>
      <c r="GL46" s="146"/>
      <c r="GM46" s="146"/>
      <c r="GN46" s="146"/>
      <c r="GO46" s="146"/>
      <c r="GP46" s="146"/>
      <c r="GQ46" s="146"/>
      <c r="GR46" s="146"/>
      <c r="GS46" s="146"/>
      <c r="GT46" s="146"/>
      <c r="GU46" s="146"/>
      <c r="GV46" s="146"/>
      <c r="GW46" s="146"/>
      <c r="GX46" s="146"/>
      <c r="GY46" s="146"/>
      <c r="GZ46" s="146"/>
      <c r="HA46" s="146"/>
      <c r="HB46" s="146"/>
      <c r="HC46" s="146"/>
      <c r="HD46" s="146"/>
      <c r="HE46" s="146"/>
      <c r="HF46" s="146"/>
      <c r="HG46" s="146"/>
      <c r="HH46" s="146"/>
      <c r="HI46" s="146"/>
      <c r="HJ46" s="146"/>
      <c r="HK46" s="146"/>
      <c r="HL46" s="146"/>
      <c r="HM46" s="146"/>
      <c r="HN46" s="146"/>
      <c r="HO46" s="146"/>
      <c r="HP46" s="146"/>
      <c r="HQ46" s="146"/>
      <c r="HR46" s="146"/>
      <c r="HS46" s="146"/>
      <c r="HT46" s="146"/>
      <c r="HU46" s="146"/>
      <c r="HV46" s="146"/>
      <c r="HW46" s="146"/>
      <c r="HX46" s="146"/>
      <c r="HY46" s="146"/>
      <c r="HZ46" s="146"/>
      <c r="IA46" s="146"/>
    </row>
    <row r="47" spans="1:235" s="153" customFormat="1" ht="82.8" x14ac:dyDescent="0.3">
      <c r="A47" s="205">
        <v>11400</v>
      </c>
      <c r="B47" s="202" t="s">
        <v>26</v>
      </c>
      <c r="C47" s="206" t="s">
        <v>184</v>
      </c>
      <c r="D47" s="202" t="s">
        <v>256</v>
      </c>
      <c r="E47" s="206" t="s">
        <v>187</v>
      </c>
      <c r="F47" s="202" t="s">
        <v>127</v>
      </c>
      <c r="G47" s="207" t="s">
        <v>123</v>
      </c>
      <c r="H47" s="234">
        <v>1</v>
      </c>
      <c r="I47" s="206" t="s">
        <v>318</v>
      </c>
      <c r="J47" s="202" t="s">
        <v>128</v>
      </c>
      <c r="K47" s="218">
        <v>0</v>
      </c>
      <c r="L47" s="219">
        <v>1</v>
      </c>
      <c r="M47" s="202" t="s">
        <v>51</v>
      </c>
      <c r="N47" s="202" t="s">
        <v>68</v>
      </c>
      <c r="O47" s="202" t="s">
        <v>21</v>
      </c>
      <c r="P47" s="202" t="s">
        <v>36</v>
      </c>
      <c r="Q47" s="202" t="s">
        <v>75</v>
      </c>
      <c r="R47" s="202" t="s">
        <v>570</v>
      </c>
      <c r="S47" s="202" t="s">
        <v>98</v>
      </c>
      <c r="T47" s="219">
        <v>1</v>
      </c>
      <c r="U47" s="220" t="str">
        <f t="shared" si="15"/>
        <v>Remitir informes trimestrales de los indicadores formulados y las acciones de mejoras</v>
      </c>
      <c r="V47" s="221">
        <f t="shared" si="15"/>
        <v>0</v>
      </c>
      <c r="W47" s="222" t="s">
        <v>117</v>
      </c>
      <c r="X47" s="224">
        <v>0</v>
      </c>
      <c r="Y47" s="222" t="s">
        <v>128</v>
      </c>
      <c r="Z47" s="218">
        <v>0</v>
      </c>
      <c r="AA47" s="204"/>
      <c r="AB47" s="204"/>
      <c r="AC47" s="212" t="e">
        <f t="shared" si="16"/>
        <v>#DIV/0!</v>
      </c>
      <c r="AD47" s="212" t="e">
        <f t="shared" si="17"/>
        <v>#DIV/0!</v>
      </c>
      <c r="AE47" s="212">
        <f t="shared" si="0"/>
        <v>0</v>
      </c>
      <c r="AF47" s="212" t="e">
        <f t="shared" si="1"/>
        <v>#DIV/0!</v>
      </c>
      <c r="AG47" s="224">
        <v>0</v>
      </c>
      <c r="AH47" s="222" t="s">
        <v>128</v>
      </c>
      <c r="AI47" s="218">
        <v>0</v>
      </c>
      <c r="AJ47" s="204"/>
      <c r="AK47" s="204"/>
      <c r="AL47" s="212" t="e">
        <f t="shared" si="18"/>
        <v>#DIV/0!</v>
      </c>
      <c r="AM47" s="212" t="e">
        <f t="shared" si="2"/>
        <v>#DIV/0!</v>
      </c>
      <c r="AN47" s="212">
        <f t="shared" si="3"/>
        <v>0</v>
      </c>
      <c r="AO47" s="212" t="e">
        <f t="shared" si="4"/>
        <v>#DIV/0!</v>
      </c>
      <c r="AP47" s="224">
        <v>0</v>
      </c>
      <c r="AQ47" s="222" t="s">
        <v>128</v>
      </c>
      <c r="AR47" s="218">
        <v>0</v>
      </c>
      <c r="AS47" s="204"/>
      <c r="AT47" s="204"/>
      <c r="AU47" s="212" t="e">
        <f t="shared" si="19"/>
        <v>#DIV/0!</v>
      </c>
      <c r="AV47" s="212" t="e">
        <f t="shared" si="20"/>
        <v>#DIV/0!</v>
      </c>
      <c r="AW47" s="212">
        <f t="shared" si="21"/>
        <v>0</v>
      </c>
      <c r="AX47" s="212" t="e">
        <f t="shared" si="22"/>
        <v>#DIV/0!</v>
      </c>
      <c r="AY47" s="224">
        <v>1</v>
      </c>
      <c r="AZ47" s="222" t="s">
        <v>128</v>
      </c>
      <c r="BA47" s="218">
        <v>0</v>
      </c>
      <c r="BB47" s="204"/>
      <c r="BC47" s="204"/>
      <c r="BD47" s="224">
        <f t="shared" si="23"/>
        <v>0</v>
      </c>
      <c r="BE47" s="224" t="e">
        <f t="shared" si="24"/>
        <v>#DIV/0!</v>
      </c>
      <c r="BF47" s="224">
        <f t="shared" si="25"/>
        <v>0</v>
      </c>
      <c r="BG47" s="224" t="e">
        <f t="shared" si="26"/>
        <v>#DIV/0!</v>
      </c>
      <c r="BH47" s="225" t="str">
        <f t="shared" si="7"/>
        <v>No Prog ni Ejec</v>
      </c>
      <c r="BI47" s="225" t="str">
        <f t="shared" si="8"/>
        <v>No Prog ni Ejec</v>
      </c>
      <c r="BJ47" s="225" t="str">
        <f t="shared" si="9"/>
        <v>No Prog ni Ejec</v>
      </c>
      <c r="BK47" s="225" t="str">
        <f t="shared" si="10"/>
        <v>No Prog ni Ejec</v>
      </c>
      <c r="BL47" s="225" t="str">
        <f t="shared" si="27"/>
        <v>No Prog ni Ejec</v>
      </c>
      <c r="BM47" s="225" t="str">
        <f t="shared" si="28"/>
        <v>No Prog ni Ejec</v>
      </c>
      <c r="BN47" s="225">
        <f t="shared" si="11"/>
        <v>0</v>
      </c>
      <c r="BO47" s="225" t="str">
        <f t="shared" si="12"/>
        <v>No Prog ni Ejec</v>
      </c>
      <c r="BP47" s="214"/>
      <c r="BQ47" s="285">
        <v>5</v>
      </c>
      <c r="BR47" s="216">
        <f t="shared" si="14"/>
        <v>0</v>
      </c>
      <c r="BS47" s="227" t="str">
        <f t="shared" si="29"/>
        <v>Remitir informes trimestrales de los indicadores formulados y las acciones de mejoras</v>
      </c>
      <c r="BT47" s="203">
        <f t="shared" si="13"/>
        <v>0</v>
      </c>
      <c r="BU47" s="204"/>
      <c r="BV47" s="204"/>
      <c r="BW47" s="204"/>
      <c r="BX47" s="204"/>
      <c r="BY47" s="204"/>
      <c r="BZ47" s="204"/>
      <c r="CA47" s="146"/>
      <c r="CB47" s="146"/>
      <c r="CC47" s="146"/>
      <c r="CD47" s="146"/>
      <c r="CE47" s="146"/>
      <c r="CF47" s="146"/>
      <c r="CG47" s="146"/>
      <c r="CH47" s="146"/>
      <c r="CI47" s="146"/>
      <c r="CJ47" s="146"/>
      <c r="CK47" s="146"/>
      <c r="CL47" s="146"/>
      <c r="CM47" s="146"/>
      <c r="CN47" s="146"/>
      <c r="CO47" s="146"/>
      <c r="CP47" s="146"/>
      <c r="CQ47" s="146"/>
      <c r="CR47" s="146"/>
      <c r="CS47" s="146"/>
      <c r="CT47" s="146"/>
      <c r="CU47" s="146"/>
      <c r="CV47" s="146"/>
      <c r="CW47" s="146"/>
      <c r="CX47" s="146"/>
      <c r="CY47" s="146"/>
      <c r="CZ47" s="146"/>
      <c r="DA47" s="146"/>
      <c r="DB47" s="146"/>
      <c r="DC47" s="146"/>
      <c r="DD47" s="146"/>
      <c r="DE47" s="146"/>
      <c r="DF47" s="146"/>
      <c r="DG47" s="146"/>
      <c r="DH47" s="146"/>
      <c r="DI47" s="146"/>
      <c r="DJ47" s="146"/>
      <c r="DK47" s="146"/>
      <c r="DL47" s="146"/>
      <c r="DM47" s="146"/>
      <c r="DN47" s="146"/>
      <c r="DO47" s="146"/>
      <c r="DP47" s="146"/>
      <c r="DQ47" s="146"/>
      <c r="DR47" s="146"/>
      <c r="DS47" s="146"/>
      <c r="DT47" s="146"/>
      <c r="DU47" s="146"/>
      <c r="DV47" s="146"/>
      <c r="DW47" s="146"/>
      <c r="DX47" s="146"/>
      <c r="DY47" s="146"/>
      <c r="DZ47" s="146"/>
      <c r="EA47" s="146"/>
      <c r="EB47" s="146"/>
      <c r="EC47" s="146"/>
      <c r="ED47" s="146"/>
      <c r="EE47" s="146"/>
      <c r="EF47" s="146"/>
      <c r="EG47" s="146"/>
      <c r="EH47" s="146"/>
      <c r="EI47" s="146"/>
      <c r="EJ47" s="146"/>
      <c r="EK47" s="146"/>
      <c r="EL47" s="146"/>
      <c r="EM47" s="146"/>
      <c r="EN47" s="146"/>
      <c r="EO47" s="146"/>
      <c r="EP47" s="146"/>
      <c r="EQ47" s="146"/>
      <c r="ER47" s="146"/>
      <c r="ES47" s="146"/>
      <c r="ET47" s="146"/>
      <c r="EU47" s="146"/>
      <c r="EV47" s="146"/>
      <c r="EW47" s="146"/>
      <c r="EX47" s="146"/>
      <c r="EY47" s="146"/>
      <c r="EZ47" s="146"/>
      <c r="FA47" s="146"/>
      <c r="FB47" s="146"/>
      <c r="FC47" s="146"/>
      <c r="FD47" s="146"/>
      <c r="FE47" s="146"/>
      <c r="FF47" s="146"/>
      <c r="FG47" s="146"/>
      <c r="FH47" s="146"/>
      <c r="FI47" s="146"/>
      <c r="FJ47" s="146"/>
      <c r="FK47" s="146"/>
      <c r="FL47" s="146"/>
      <c r="FM47" s="146"/>
      <c r="FN47" s="146"/>
      <c r="FO47" s="146"/>
      <c r="FP47" s="146"/>
      <c r="FQ47" s="146"/>
      <c r="FR47" s="146"/>
      <c r="FS47" s="146"/>
      <c r="FT47" s="146"/>
      <c r="FU47" s="146"/>
      <c r="FV47" s="146"/>
      <c r="FW47" s="146"/>
      <c r="FX47" s="146"/>
      <c r="FY47" s="146"/>
      <c r="FZ47" s="146"/>
      <c r="GA47" s="146"/>
      <c r="GB47" s="146"/>
      <c r="GC47" s="146"/>
      <c r="GD47" s="146"/>
      <c r="GE47" s="146"/>
      <c r="GF47" s="146"/>
      <c r="GG47" s="146"/>
      <c r="GH47" s="146"/>
      <c r="GI47" s="146"/>
      <c r="GJ47" s="146"/>
      <c r="GK47" s="146"/>
      <c r="GL47" s="146"/>
      <c r="GM47" s="146"/>
      <c r="GN47" s="146"/>
      <c r="GO47" s="146"/>
      <c r="GP47" s="146"/>
      <c r="GQ47" s="146"/>
      <c r="GR47" s="146"/>
      <c r="GS47" s="146"/>
      <c r="GT47" s="146"/>
      <c r="GU47" s="146"/>
      <c r="GV47" s="146"/>
      <c r="GW47" s="146"/>
      <c r="GX47" s="146"/>
      <c r="GY47" s="146"/>
      <c r="GZ47" s="146"/>
      <c r="HA47" s="146"/>
      <c r="HB47" s="146"/>
      <c r="HC47" s="146"/>
      <c r="HD47" s="146"/>
      <c r="HE47" s="146"/>
      <c r="HF47" s="146"/>
      <c r="HG47" s="146"/>
      <c r="HH47" s="146"/>
      <c r="HI47" s="146"/>
      <c r="HJ47" s="146"/>
      <c r="HK47" s="146"/>
      <c r="HL47" s="146"/>
      <c r="HM47" s="146"/>
      <c r="HN47" s="146"/>
      <c r="HO47" s="146"/>
      <c r="HP47" s="146"/>
      <c r="HQ47" s="146"/>
      <c r="HR47" s="146"/>
      <c r="HS47" s="146"/>
      <c r="HT47" s="146"/>
      <c r="HU47" s="146"/>
      <c r="HV47" s="146"/>
      <c r="HW47" s="146"/>
      <c r="HX47" s="146"/>
      <c r="HY47" s="146"/>
      <c r="HZ47" s="146"/>
      <c r="IA47" s="146"/>
    </row>
    <row r="48" spans="1:235" s="159" customFormat="1" ht="69" x14ac:dyDescent="0.3">
      <c r="A48" s="205">
        <v>11400</v>
      </c>
      <c r="B48" s="202" t="s">
        <v>26</v>
      </c>
      <c r="C48" s="206" t="s">
        <v>188</v>
      </c>
      <c r="D48" s="202" t="s">
        <v>144</v>
      </c>
      <c r="E48" s="206" t="s">
        <v>192</v>
      </c>
      <c r="F48" s="202" t="s">
        <v>189</v>
      </c>
      <c r="G48" s="217" t="s">
        <v>124</v>
      </c>
      <c r="H48" s="235">
        <v>48</v>
      </c>
      <c r="I48" s="206" t="s">
        <v>237</v>
      </c>
      <c r="J48" s="202" t="s">
        <v>190</v>
      </c>
      <c r="K48" s="218">
        <v>100516376</v>
      </c>
      <c r="L48" s="219">
        <v>1</v>
      </c>
      <c r="M48" s="202" t="s">
        <v>46</v>
      </c>
      <c r="N48" s="202" t="s">
        <v>68</v>
      </c>
      <c r="O48" s="202" t="s">
        <v>21</v>
      </c>
      <c r="P48" s="202" t="s">
        <v>36</v>
      </c>
      <c r="Q48" s="202" t="s">
        <v>216</v>
      </c>
      <c r="R48" s="202" t="s">
        <v>209</v>
      </c>
      <c r="S48" s="202" t="s">
        <v>99</v>
      </c>
      <c r="T48" s="223">
        <v>48</v>
      </c>
      <c r="U48" s="220" t="str">
        <f t="shared" si="15"/>
        <v>No. de Procesos de Compensación Ejecutados</v>
      </c>
      <c r="V48" s="221">
        <f t="shared" si="15"/>
        <v>100516376</v>
      </c>
      <c r="W48" s="230" t="s">
        <v>114</v>
      </c>
      <c r="X48" s="292">
        <v>12</v>
      </c>
      <c r="Y48" s="290" t="s">
        <v>190</v>
      </c>
      <c r="Z48" s="291">
        <v>43249020</v>
      </c>
      <c r="AA48" s="287"/>
      <c r="AB48" s="287"/>
      <c r="AC48" s="288">
        <f t="shared" si="16"/>
        <v>0</v>
      </c>
      <c r="AD48" s="288">
        <f t="shared" si="17"/>
        <v>0</v>
      </c>
      <c r="AE48" s="288">
        <f t="shared" si="0"/>
        <v>0</v>
      </c>
      <c r="AF48" s="288">
        <f t="shared" si="1"/>
        <v>0</v>
      </c>
      <c r="AG48" s="292">
        <v>12</v>
      </c>
      <c r="AH48" s="290" t="s">
        <v>190</v>
      </c>
      <c r="AI48" s="291">
        <v>12240000</v>
      </c>
      <c r="AJ48" s="287"/>
      <c r="AK48" s="287"/>
      <c r="AL48" s="288">
        <f t="shared" si="18"/>
        <v>0</v>
      </c>
      <c r="AM48" s="288">
        <f t="shared" si="2"/>
        <v>0</v>
      </c>
      <c r="AN48" s="288">
        <f t="shared" si="3"/>
        <v>0</v>
      </c>
      <c r="AO48" s="288">
        <f t="shared" si="4"/>
        <v>0</v>
      </c>
      <c r="AP48" s="292">
        <v>12</v>
      </c>
      <c r="AQ48" s="290" t="s">
        <v>190</v>
      </c>
      <c r="AR48" s="291">
        <v>17376839</v>
      </c>
      <c r="AS48" s="287"/>
      <c r="AT48" s="287"/>
      <c r="AU48" s="288">
        <f t="shared" si="19"/>
        <v>0</v>
      </c>
      <c r="AV48" s="288">
        <f t="shared" si="20"/>
        <v>0</v>
      </c>
      <c r="AW48" s="288">
        <f t="shared" si="21"/>
        <v>0</v>
      </c>
      <c r="AX48" s="288">
        <f t="shared" si="22"/>
        <v>0</v>
      </c>
      <c r="AY48" s="292">
        <v>12</v>
      </c>
      <c r="AZ48" s="290" t="s">
        <v>190</v>
      </c>
      <c r="BA48" s="291">
        <v>27650517</v>
      </c>
      <c r="BB48" s="287"/>
      <c r="BC48" s="287"/>
      <c r="BD48" s="289">
        <f t="shared" si="23"/>
        <v>0</v>
      </c>
      <c r="BE48" s="289">
        <f t="shared" si="24"/>
        <v>0</v>
      </c>
      <c r="BF48" s="289">
        <f t="shared" si="25"/>
        <v>0</v>
      </c>
      <c r="BG48" s="289">
        <f t="shared" si="26"/>
        <v>0</v>
      </c>
      <c r="BH48" s="213">
        <f t="shared" si="7"/>
        <v>0</v>
      </c>
      <c r="BI48" s="213">
        <f t="shared" si="8"/>
        <v>0</v>
      </c>
      <c r="BJ48" s="213">
        <f t="shared" si="9"/>
        <v>0</v>
      </c>
      <c r="BK48" s="213">
        <f t="shared" si="10"/>
        <v>0</v>
      </c>
      <c r="BL48" s="213">
        <f t="shared" si="27"/>
        <v>0</v>
      </c>
      <c r="BM48" s="213">
        <f t="shared" si="28"/>
        <v>0</v>
      </c>
      <c r="BN48" s="213">
        <f t="shared" si="11"/>
        <v>0</v>
      </c>
      <c r="BO48" s="213">
        <f t="shared" si="12"/>
        <v>0</v>
      </c>
      <c r="BP48" s="214"/>
      <c r="BQ48" s="285">
        <v>1</v>
      </c>
      <c r="BR48" s="226">
        <f t="shared" si="14"/>
        <v>28</v>
      </c>
      <c r="BS48" s="227" t="str">
        <f t="shared" si="29"/>
        <v>No. de Procesos de Compensación Ejecutados</v>
      </c>
      <c r="BT48" s="203">
        <f t="shared" si="13"/>
        <v>61281299.666666664</v>
      </c>
      <c r="BU48" s="204"/>
      <c r="BV48" s="204"/>
      <c r="BW48" s="204"/>
      <c r="BX48" s="204"/>
      <c r="BY48" s="204"/>
      <c r="BZ48" s="204"/>
      <c r="CA48" s="146"/>
      <c r="CB48" s="146"/>
      <c r="CC48" s="146"/>
      <c r="CD48" s="146"/>
      <c r="CE48" s="146"/>
      <c r="CF48" s="146"/>
      <c r="CG48" s="146"/>
      <c r="CH48" s="146"/>
      <c r="CI48" s="146"/>
      <c r="CJ48" s="146"/>
      <c r="CK48" s="146"/>
      <c r="CL48" s="146"/>
      <c r="CM48" s="146"/>
      <c r="CN48" s="146"/>
      <c r="CO48" s="146"/>
      <c r="CP48" s="146"/>
      <c r="CQ48" s="146"/>
      <c r="CR48" s="146"/>
      <c r="CS48" s="146"/>
      <c r="CT48" s="146"/>
      <c r="CU48" s="146"/>
      <c r="CV48" s="146"/>
      <c r="CW48" s="146"/>
      <c r="CX48" s="146"/>
      <c r="CY48" s="146"/>
      <c r="CZ48" s="146"/>
      <c r="DA48" s="146"/>
      <c r="DB48" s="146"/>
      <c r="DC48" s="146"/>
      <c r="DD48" s="146"/>
      <c r="DE48" s="146"/>
      <c r="DF48" s="146"/>
      <c r="DG48" s="146"/>
      <c r="DH48" s="146"/>
      <c r="DI48" s="146"/>
      <c r="DJ48" s="146"/>
      <c r="DK48" s="146"/>
      <c r="DL48" s="146"/>
      <c r="DM48" s="146"/>
      <c r="DN48" s="146"/>
      <c r="DO48" s="146"/>
      <c r="DP48" s="146"/>
      <c r="DQ48" s="146"/>
      <c r="DR48" s="146"/>
      <c r="DS48" s="146"/>
      <c r="DT48" s="146"/>
      <c r="DU48" s="146"/>
      <c r="DV48" s="146"/>
      <c r="DW48" s="146"/>
      <c r="DX48" s="146"/>
      <c r="DY48" s="146"/>
      <c r="DZ48" s="146"/>
      <c r="EA48" s="146"/>
      <c r="EB48" s="146"/>
      <c r="EC48" s="146"/>
      <c r="ED48" s="146"/>
      <c r="EE48" s="146"/>
      <c r="EF48" s="146"/>
      <c r="EG48" s="146"/>
      <c r="EH48" s="146"/>
      <c r="EI48" s="146"/>
      <c r="EJ48" s="146"/>
      <c r="EK48" s="146"/>
      <c r="EL48" s="146"/>
      <c r="EM48" s="146"/>
      <c r="EN48" s="146"/>
      <c r="EO48" s="146"/>
      <c r="EP48" s="146"/>
      <c r="EQ48" s="146"/>
      <c r="ER48" s="146"/>
      <c r="ES48" s="146"/>
      <c r="ET48" s="146"/>
      <c r="EU48" s="146"/>
      <c r="EV48" s="146"/>
      <c r="EW48" s="146"/>
      <c r="EX48" s="146"/>
      <c r="EY48" s="146"/>
      <c r="EZ48" s="146"/>
      <c r="FA48" s="146"/>
      <c r="FB48" s="146"/>
      <c r="FC48" s="146"/>
      <c r="FD48" s="146"/>
      <c r="FE48" s="146"/>
      <c r="FF48" s="146"/>
      <c r="FG48" s="146"/>
      <c r="FH48" s="146"/>
      <c r="FI48" s="146"/>
      <c r="FJ48" s="146"/>
      <c r="FK48" s="146"/>
      <c r="FL48" s="146"/>
      <c r="FM48" s="146"/>
      <c r="FN48" s="146"/>
      <c r="FO48" s="146"/>
      <c r="FP48" s="146"/>
      <c r="FQ48" s="146"/>
      <c r="FR48" s="146"/>
      <c r="FS48" s="146"/>
      <c r="FT48" s="146"/>
      <c r="FU48" s="146"/>
      <c r="FV48" s="146"/>
      <c r="FW48" s="146"/>
      <c r="FX48" s="146"/>
      <c r="FY48" s="146"/>
      <c r="FZ48" s="146"/>
      <c r="GA48" s="146"/>
      <c r="GB48" s="146"/>
      <c r="GC48" s="146"/>
      <c r="GD48" s="146"/>
      <c r="GE48" s="146"/>
      <c r="GF48" s="146"/>
      <c r="GG48" s="146"/>
      <c r="GH48" s="146"/>
      <c r="GI48" s="146"/>
      <c r="GJ48" s="146"/>
      <c r="GK48" s="146"/>
      <c r="GL48" s="146"/>
      <c r="GM48" s="146"/>
      <c r="GN48" s="146"/>
      <c r="GO48" s="146"/>
      <c r="GP48" s="146"/>
      <c r="GQ48" s="146"/>
      <c r="GR48" s="146"/>
      <c r="GS48" s="146"/>
      <c r="GT48" s="146"/>
      <c r="GU48" s="146"/>
      <c r="GV48" s="146"/>
      <c r="GW48" s="146"/>
      <c r="GX48" s="146"/>
      <c r="GY48" s="146"/>
      <c r="GZ48" s="146"/>
      <c r="HA48" s="146"/>
      <c r="HB48" s="146"/>
      <c r="HC48" s="146"/>
      <c r="HD48" s="146"/>
      <c r="HE48" s="146"/>
      <c r="HF48" s="146"/>
      <c r="HG48" s="146"/>
      <c r="HH48" s="146"/>
      <c r="HI48" s="146"/>
      <c r="HJ48" s="146"/>
      <c r="HK48" s="146"/>
      <c r="HL48" s="146"/>
      <c r="HM48" s="146"/>
      <c r="HN48" s="146"/>
      <c r="HO48" s="146"/>
      <c r="HP48" s="146"/>
      <c r="HQ48" s="146"/>
      <c r="HR48" s="146"/>
      <c r="HS48" s="146"/>
      <c r="HT48" s="146"/>
      <c r="HU48" s="146"/>
      <c r="HV48" s="146"/>
      <c r="HW48" s="146"/>
      <c r="HX48" s="146"/>
      <c r="HY48" s="146"/>
      <c r="HZ48" s="146"/>
      <c r="IA48" s="146"/>
    </row>
    <row r="49" spans="1:235" s="159" customFormat="1" ht="69" x14ac:dyDescent="0.3">
      <c r="A49" s="205">
        <v>11400</v>
      </c>
      <c r="B49" s="202" t="s">
        <v>26</v>
      </c>
      <c r="C49" s="206" t="s">
        <v>188</v>
      </c>
      <c r="D49" s="202" t="s">
        <v>144</v>
      </c>
      <c r="E49" s="206" t="s">
        <v>479</v>
      </c>
      <c r="F49" s="202" t="s">
        <v>191</v>
      </c>
      <c r="G49" s="217" t="s">
        <v>124</v>
      </c>
      <c r="H49" s="206">
        <v>12</v>
      </c>
      <c r="I49" s="206" t="s">
        <v>480</v>
      </c>
      <c r="J49" s="202" t="s">
        <v>597</v>
      </c>
      <c r="K49" s="218">
        <v>0</v>
      </c>
      <c r="L49" s="219">
        <v>1</v>
      </c>
      <c r="M49" s="202" t="s">
        <v>46</v>
      </c>
      <c r="N49" s="202" t="s">
        <v>68</v>
      </c>
      <c r="O49" s="202" t="s">
        <v>21</v>
      </c>
      <c r="P49" s="202" t="s">
        <v>36</v>
      </c>
      <c r="Q49" s="202" t="s">
        <v>223</v>
      </c>
      <c r="R49" s="202" t="s">
        <v>231</v>
      </c>
      <c r="S49" s="202" t="s">
        <v>99</v>
      </c>
      <c r="T49" s="223">
        <v>12</v>
      </c>
      <c r="U49" s="220" t="str">
        <f t="shared" si="15"/>
        <v>No. de Procesos de LMA Ejecutados</v>
      </c>
      <c r="V49" s="221">
        <f t="shared" si="15"/>
        <v>0</v>
      </c>
      <c r="W49" s="222" t="s">
        <v>117</v>
      </c>
      <c r="X49" s="292">
        <v>3</v>
      </c>
      <c r="Y49" s="290" t="s">
        <v>597</v>
      </c>
      <c r="Z49" s="291">
        <v>0</v>
      </c>
      <c r="AA49" s="287"/>
      <c r="AB49" s="287"/>
      <c r="AC49" s="288">
        <f t="shared" si="16"/>
        <v>0</v>
      </c>
      <c r="AD49" s="288" t="e">
        <f t="shared" si="17"/>
        <v>#DIV/0!</v>
      </c>
      <c r="AE49" s="288">
        <f t="shared" si="0"/>
        <v>0</v>
      </c>
      <c r="AF49" s="288" t="e">
        <f t="shared" si="1"/>
        <v>#DIV/0!</v>
      </c>
      <c r="AG49" s="292">
        <v>3</v>
      </c>
      <c r="AH49" s="290" t="s">
        <v>597</v>
      </c>
      <c r="AI49" s="291">
        <v>0</v>
      </c>
      <c r="AJ49" s="287"/>
      <c r="AK49" s="287"/>
      <c r="AL49" s="288">
        <f t="shared" si="18"/>
        <v>0</v>
      </c>
      <c r="AM49" s="288" t="e">
        <f t="shared" si="2"/>
        <v>#DIV/0!</v>
      </c>
      <c r="AN49" s="288">
        <f t="shared" si="3"/>
        <v>0</v>
      </c>
      <c r="AO49" s="288" t="e">
        <f t="shared" si="4"/>
        <v>#DIV/0!</v>
      </c>
      <c r="AP49" s="292">
        <v>3</v>
      </c>
      <c r="AQ49" s="290" t="s">
        <v>597</v>
      </c>
      <c r="AR49" s="291">
        <v>0</v>
      </c>
      <c r="AS49" s="287"/>
      <c r="AT49" s="287"/>
      <c r="AU49" s="288">
        <f t="shared" si="19"/>
        <v>0</v>
      </c>
      <c r="AV49" s="288" t="e">
        <f t="shared" si="20"/>
        <v>#DIV/0!</v>
      </c>
      <c r="AW49" s="288">
        <f t="shared" si="21"/>
        <v>0</v>
      </c>
      <c r="AX49" s="288" t="e">
        <f t="shared" si="22"/>
        <v>#DIV/0!</v>
      </c>
      <c r="AY49" s="292">
        <v>3</v>
      </c>
      <c r="AZ49" s="290" t="s">
        <v>597</v>
      </c>
      <c r="BA49" s="291">
        <v>0</v>
      </c>
      <c r="BB49" s="287"/>
      <c r="BC49" s="287"/>
      <c r="BD49" s="289">
        <f t="shared" si="23"/>
        <v>0</v>
      </c>
      <c r="BE49" s="289" t="e">
        <f t="shared" si="24"/>
        <v>#DIV/0!</v>
      </c>
      <c r="BF49" s="289">
        <f t="shared" si="25"/>
        <v>0</v>
      </c>
      <c r="BG49" s="289" t="e">
        <f t="shared" si="26"/>
        <v>#DIV/0!</v>
      </c>
      <c r="BH49" s="213">
        <f t="shared" si="7"/>
        <v>0</v>
      </c>
      <c r="BI49" s="213" t="str">
        <f t="shared" si="8"/>
        <v>No Prog ni Ejec</v>
      </c>
      <c r="BJ49" s="213">
        <f t="shared" si="9"/>
        <v>0</v>
      </c>
      <c r="BK49" s="213" t="str">
        <f t="shared" si="10"/>
        <v>No Prog ni Ejec</v>
      </c>
      <c r="BL49" s="213">
        <f t="shared" si="27"/>
        <v>0</v>
      </c>
      <c r="BM49" s="213" t="str">
        <f t="shared" si="28"/>
        <v>No Prog ni Ejec</v>
      </c>
      <c r="BN49" s="213">
        <f t="shared" si="11"/>
        <v>0</v>
      </c>
      <c r="BO49" s="213" t="str">
        <f t="shared" si="12"/>
        <v>No Prog ni Ejec</v>
      </c>
      <c r="BP49" s="214"/>
      <c r="BQ49" s="285">
        <v>1</v>
      </c>
      <c r="BR49" s="226">
        <f t="shared" si="14"/>
        <v>7</v>
      </c>
      <c r="BS49" s="227" t="str">
        <f t="shared" si="29"/>
        <v>No. de Procesos de LMA Ejecutados</v>
      </c>
      <c r="BT49" s="203">
        <f t="shared" si="13"/>
        <v>0</v>
      </c>
      <c r="BU49" s="204"/>
      <c r="BV49" s="204"/>
      <c r="BW49" s="204"/>
      <c r="BX49" s="204"/>
      <c r="BY49" s="204"/>
      <c r="BZ49" s="204"/>
      <c r="CA49" s="146"/>
      <c r="CB49" s="146"/>
      <c r="CC49" s="146"/>
      <c r="CD49" s="146"/>
      <c r="CE49" s="146"/>
      <c r="CF49" s="146"/>
      <c r="CG49" s="146"/>
      <c r="CH49" s="146"/>
      <c r="CI49" s="146"/>
      <c r="CJ49" s="146"/>
      <c r="CK49" s="146"/>
      <c r="CL49" s="146"/>
      <c r="CM49" s="146"/>
      <c r="CN49" s="146"/>
      <c r="CO49" s="146"/>
      <c r="CP49" s="146"/>
      <c r="CQ49" s="146"/>
      <c r="CR49" s="146"/>
      <c r="CS49" s="146"/>
      <c r="CT49" s="146"/>
      <c r="CU49" s="146"/>
      <c r="CV49" s="146"/>
      <c r="CW49" s="146"/>
      <c r="CX49" s="146"/>
      <c r="CY49" s="146"/>
      <c r="CZ49" s="146"/>
      <c r="DA49" s="146"/>
      <c r="DB49" s="146"/>
      <c r="DC49" s="146"/>
      <c r="DD49" s="146"/>
      <c r="DE49" s="146"/>
      <c r="DF49" s="146"/>
      <c r="DG49" s="146"/>
      <c r="DH49" s="146"/>
      <c r="DI49" s="146"/>
      <c r="DJ49" s="146"/>
      <c r="DK49" s="146"/>
      <c r="DL49" s="146"/>
      <c r="DM49" s="146"/>
      <c r="DN49" s="146"/>
      <c r="DO49" s="146"/>
      <c r="DP49" s="146"/>
      <c r="DQ49" s="146"/>
      <c r="DR49" s="146"/>
      <c r="DS49" s="146"/>
      <c r="DT49" s="146"/>
      <c r="DU49" s="146"/>
      <c r="DV49" s="146"/>
      <c r="DW49" s="146"/>
      <c r="DX49" s="146"/>
      <c r="DY49" s="146"/>
      <c r="DZ49" s="146"/>
      <c r="EA49" s="146"/>
      <c r="EB49" s="146"/>
      <c r="EC49" s="146"/>
      <c r="ED49" s="146"/>
      <c r="EE49" s="146"/>
      <c r="EF49" s="146"/>
      <c r="EG49" s="146"/>
      <c r="EH49" s="146"/>
      <c r="EI49" s="146"/>
      <c r="EJ49" s="146"/>
      <c r="EK49" s="146"/>
      <c r="EL49" s="146"/>
      <c r="EM49" s="146"/>
      <c r="EN49" s="146"/>
      <c r="EO49" s="146"/>
      <c r="EP49" s="146"/>
      <c r="EQ49" s="146"/>
      <c r="ER49" s="146"/>
      <c r="ES49" s="146"/>
      <c r="ET49" s="146"/>
      <c r="EU49" s="146"/>
      <c r="EV49" s="146"/>
      <c r="EW49" s="146"/>
      <c r="EX49" s="146"/>
      <c r="EY49" s="146"/>
      <c r="EZ49" s="146"/>
      <c r="FA49" s="146"/>
      <c r="FB49" s="146"/>
      <c r="FC49" s="146"/>
      <c r="FD49" s="146"/>
      <c r="FE49" s="146"/>
      <c r="FF49" s="146"/>
      <c r="FG49" s="146"/>
      <c r="FH49" s="146"/>
      <c r="FI49" s="146"/>
      <c r="FJ49" s="146"/>
      <c r="FK49" s="146"/>
      <c r="FL49" s="146"/>
      <c r="FM49" s="146"/>
      <c r="FN49" s="146"/>
      <c r="FO49" s="146"/>
      <c r="FP49" s="146"/>
      <c r="FQ49" s="146"/>
      <c r="FR49" s="146"/>
      <c r="FS49" s="146"/>
      <c r="FT49" s="146"/>
      <c r="FU49" s="146"/>
      <c r="FV49" s="146"/>
      <c r="FW49" s="146"/>
      <c r="FX49" s="146"/>
      <c r="FY49" s="146"/>
      <c r="FZ49" s="146"/>
      <c r="GA49" s="146"/>
      <c r="GB49" s="146"/>
      <c r="GC49" s="146"/>
      <c r="GD49" s="146"/>
      <c r="GE49" s="146"/>
      <c r="GF49" s="146"/>
      <c r="GG49" s="146"/>
      <c r="GH49" s="146"/>
      <c r="GI49" s="146"/>
      <c r="GJ49" s="146"/>
      <c r="GK49" s="146"/>
      <c r="GL49" s="146"/>
      <c r="GM49" s="146"/>
      <c r="GN49" s="146"/>
      <c r="GO49" s="146"/>
      <c r="GP49" s="146"/>
      <c r="GQ49" s="146"/>
      <c r="GR49" s="146"/>
      <c r="GS49" s="146"/>
      <c r="GT49" s="146"/>
      <c r="GU49" s="146"/>
      <c r="GV49" s="146"/>
      <c r="GW49" s="146"/>
      <c r="GX49" s="146"/>
      <c r="GY49" s="146"/>
      <c r="GZ49" s="146"/>
      <c r="HA49" s="146"/>
      <c r="HB49" s="146"/>
      <c r="HC49" s="146"/>
      <c r="HD49" s="146"/>
      <c r="HE49" s="146"/>
      <c r="HF49" s="146"/>
      <c r="HG49" s="146"/>
      <c r="HH49" s="146"/>
      <c r="HI49" s="146"/>
      <c r="HJ49" s="146"/>
      <c r="HK49" s="146"/>
      <c r="HL49" s="146"/>
      <c r="HM49" s="146"/>
      <c r="HN49" s="146"/>
      <c r="HO49" s="146"/>
      <c r="HP49" s="146"/>
      <c r="HQ49" s="146"/>
      <c r="HR49" s="146"/>
      <c r="HS49" s="146"/>
      <c r="HT49" s="146"/>
      <c r="HU49" s="146"/>
      <c r="HV49" s="146"/>
      <c r="HW49" s="146"/>
      <c r="HX49" s="146"/>
      <c r="HY49" s="146"/>
      <c r="HZ49" s="146"/>
      <c r="IA49" s="146"/>
    </row>
    <row r="50" spans="1:235" s="159" customFormat="1" ht="69" x14ac:dyDescent="0.3">
      <c r="A50" s="205">
        <v>11400</v>
      </c>
      <c r="B50" s="202" t="s">
        <v>26</v>
      </c>
      <c r="C50" s="206" t="s">
        <v>188</v>
      </c>
      <c r="D50" s="202" t="s">
        <v>144</v>
      </c>
      <c r="E50" s="206" t="s">
        <v>481</v>
      </c>
      <c r="F50" s="202" t="s">
        <v>233</v>
      </c>
      <c r="G50" s="217" t="s">
        <v>124</v>
      </c>
      <c r="H50" s="235">
        <v>48</v>
      </c>
      <c r="I50" s="206" t="s">
        <v>482</v>
      </c>
      <c r="J50" s="202" t="s">
        <v>193</v>
      </c>
      <c r="K50" s="218">
        <v>0</v>
      </c>
      <c r="L50" s="219">
        <v>1</v>
      </c>
      <c r="M50" s="202" t="s">
        <v>46</v>
      </c>
      <c r="N50" s="202" t="s">
        <v>68</v>
      </c>
      <c r="O50" s="202" t="s">
        <v>21</v>
      </c>
      <c r="P50" s="202" t="s">
        <v>36</v>
      </c>
      <c r="Q50" s="202" t="s">
        <v>216</v>
      </c>
      <c r="R50" s="202" t="s">
        <v>232</v>
      </c>
      <c r="S50" s="202" t="s">
        <v>99</v>
      </c>
      <c r="T50" s="223">
        <v>48</v>
      </c>
      <c r="U50" s="220" t="str">
        <f t="shared" si="15"/>
        <v>Publicación Giro Directo Régimen Contributivo</v>
      </c>
      <c r="V50" s="221">
        <f t="shared" si="15"/>
        <v>0</v>
      </c>
      <c r="W50" s="222" t="s">
        <v>117</v>
      </c>
      <c r="X50" s="292">
        <v>12</v>
      </c>
      <c r="Y50" s="290" t="s">
        <v>193</v>
      </c>
      <c r="Z50" s="291">
        <v>0</v>
      </c>
      <c r="AA50" s="287"/>
      <c r="AB50" s="287"/>
      <c r="AC50" s="288">
        <f t="shared" si="16"/>
        <v>0</v>
      </c>
      <c r="AD50" s="288" t="e">
        <f t="shared" si="17"/>
        <v>#DIV/0!</v>
      </c>
      <c r="AE50" s="288">
        <f t="shared" si="0"/>
        <v>0</v>
      </c>
      <c r="AF50" s="288" t="e">
        <f t="shared" si="1"/>
        <v>#DIV/0!</v>
      </c>
      <c r="AG50" s="292">
        <v>12</v>
      </c>
      <c r="AH50" s="290" t="s">
        <v>193</v>
      </c>
      <c r="AI50" s="291">
        <v>0</v>
      </c>
      <c r="AJ50" s="287"/>
      <c r="AK50" s="287"/>
      <c r="AL50" s="288">
        <f t="shared" si="18"/>
        <v>0</v>
      </c>
      <c r="AM50" s="288" t="e">
        <f t="shared" si="2"/>
        <v>#DIV/0!</v>
      </c>
      <c r="AN50" s="288">
        <f t="shared" si="3"/>
        <v>0</v>
      </c>
      <c r="AO50" s="288" t="e">
        <f t="shared" si="4"/>
        <v>#DIV/0!</v>
      </c>
      <c r="AP50" s="292">
        <v>12</v>
      </c>
      <c r="AQ50" s="290" t="s">
        <v>193</v>
      </c>
      <c r="AR50" s="291">
        <v>0</v>
      </c>
      <c r="AS50" s="287"/>
      <c r="AT50" s="287"/>
      <c r="AU50" s="288">
        <f t="shared" si="19"/>
        <v>0</v>
      </c>
      <c r="AV50" s="288" t="e">
        <f t="shared" si="20"/>
        <v>#DIV/0!</v>
      </c>
      <c r="AW50" s="288">
        <f t="shared" si="21"/>
        <v>0</v>
      </c>
      <c r="AX50" s="288" t="e">
        <f t="shared" si="22"/>
        <v>#DIV/0!</v>
      </c>
      <c r="AY50" s="292">
        <v>12</v>
      </c>
      <c r="AZ50" s="290" t="s">
        <v>193</v>
      </c>
      <c r="BA50" s="291">
        <v>0</v>
      </c>
      <c r="BB50" s="287"/>
      <c r="BC50" s="287"/>
      <c r="BD50" s="289">
        <f t="shared" si="23"/>
        <v>0</v>
      </c>
      <c r="BE50" s="289" t="e">
        <f t="shared" si="24"/>
        <v>#DIV/0!</v>
      </c>
      <c r="BF50" s="289">
        <f t="shared" si="25"/>
        <v>0</v>
      </c>
      <c r="BG50" s="289" t="e">
        <f t="shared" si="26"/>
        <v>#DIV/0!</v>
      </c>
      <c r="BH50" s="213">
        <f t="shared" si="7"/>
        <v>0</v>
      </c>
      <c r="BI50" s="213" t="str">
        <f t="shared" si="8"/>
        <v>No Prog ni Ejec</v>
      </c>
      <c r="BJ50" s="213">
        <f t="shared" si="9"/>
        <v>0</v>
      </c>
      <c r="BK50" s="213" t="str">
        <f t="shared" si="10"/>
        <v>No Prog ni Ejec</v>
      </c>
      <c r="BL50" s="213">
        <f t="shared" si="27"/>
        <v>0</v>
      </c>
      <c r="BM50" s="213" t="str">
        <f t="shared" si="28"/>
        <v>No Prog ni Ejec</v>
      </c>
      <c r="BN50" s="213">
        <f t="shared" si="11"/>
        <v>0</v>
      </c>
      <c r="BO50" s="213" t="str">
        <f t="shared" si="12"/>
        <v>No Prog ni Ejec</v>
      </c>
      <c r="BP50" s="214"/>
      <c r="BQ50" s="285">
        <v>1</v>
      </c>
      <c r="BR50" s="226">
        <f t="shared" si="14"/>
        <v>28</v>
      </c>
      <c r="BS50" s="227" t="str">
        <f t="shared" si="29"/>
        <v>Publicación Giro Directo Régimen Contributivo</v>
      </c>
      <c r="BT50" s="203">
        <f t="shared" si="13"/>
        <v>0</v>
      </c>
      <c r="BU50" s="204"/>
      <c r="BV50" s="204"/>
      <c r="BW50" s="204"/>
      <c r="BX50" s="204"/>
      <c r="BY50" s="204"/>
      <c r="BZ50" s="204"/>
      <c r="CA50" s="146"/>
      <c r="CB50" s="146"/>
      <c r="CC50" s="146"/>
      <c r="CD50" s="146"/>
      <c r="CE50" s="146"/>
      <c r="CF50" s="146"/>
      <c r="CG50" s="146"/>
      <c r="CH50" s="146"/>
      <c r="CI50" s="146"/>
      <c r="CJ50" s="146"/>
      <c r="CK50" s="146"/>
      <c r="CL50" s="146"/>
      <c r="CM50" s="146"/>
      <c r="CN50" s="146"/>
      <c r="CO50" s="146"/>
      <c r="CP50" s="146"/>
      <c r="CQ50" s="146"/>
      <c r="CR50" s="146"/>
      <c r="CS50" s="146"/>
      <c r="CT50" s="146"/>
      <c r="CU50" s="146"/>
      <c r="CV50" s="146"/>
      <c r="CW50" s="146"/>
      <c r="CX50" s="146"/>
      <c r="CY50" s="146"/>
      <c r="CZ50" s="146"/>
      <c r="DA50" s="146"/>
      <c r="DB50" s="146"/>
      <c r="DC50" s="146"/>
      <c r="DD50" s="146"/>
      <c r="DE50" s="146"/>
      <c r="DF50" s="146"/>
      <c r="DG50" s="146"/>
      <c r="DH50" s="146"/>
      <c r="DI50" s="146"/>
      <c r="DJ50" s="146"/>
      <c r="DK50" s="146"/>
      <c r="DL50" s="146"/>
      <c r="DM50" s="146"/>
      <c r="DN50" s="146"/>
      <c r="DO50" s="146"/>
      <c r="DP50" s="146"/>
      <c r="DQ50" s="146"/>
      <c r="DR50" s="146"/>
      <c r="DS50" s="146"/>
      <c r="DT50" s="146"/>
      <c r="DU50" s="146"/>
      <c r="DV50" s="146"/>
      <c r="DW50" s="146"/>
      <c r="DX50" s="146"/>
      <c r="DY50" s="146"/>
      <c r="DZ50" s="146"/>
      <c r="EA50" s="146"/>
      <c r="EB50" s="146"/>
      <c r="EC50" s="146"/>
      <c r="ED50" s="146"/>
      <c r="EE50" s="146"/>
      <c r="EF50" s="146"/>
      <c r="EG50" s="146"/>
      <c r="EH50" s="146"/>
      <c r="EI50" s="146"/>
      <c r="EJ50" s="146"/>
      <c r="EK50" s="146"/>
      <c r="EL50" s="146"/>
      <c r="EM50" s="146"/>
      <c r="EN50" s="146"/>
      <c r="EO50" s="146"/>
      <c r="EP50" s="146"/>
      <c r="EQ50" s="146"/>
      <c r="ER50" s="146"/>
      <c r="ES50" s="146"/>
      <c r="ET50" s="146"/>
      <c r="EU50" s="146"/>
      <c r="EV50" s="146"/>
      <c r="EW50" s="146"/>
      <c r="EX50" s="146"/>
      <c r="EY50" s="146"/>
      <c r="EZ50" s="146"/>
      <c r="FA50" s="146"/>
      <c r="FB50" s="146"/>
      <c r="FC50" s="146"/>
      <c r="FD50" s="146"/>
      <c r="FE50" s="146"/>
      <c r="FF50" s="146"/>
      <c r="FG50" s="146"/>
      <c r="FH50" s="146"/>
      <c r="FI50" s="146"/>
      <c r="FJ50" s="146"/>
      <c r="FK50" s="146"/>
      <c r="FL50" s="146"/>
      <c r="FM50" s="146"/>
      <c r="FN50" s="146"/>
      <c r="FO50" s="146"/>
      <c r="FP50" s="146"/>
      <c r="FQ50" s="146"/>
      <c r="FR50" s="146"/>
      <c r="FS50" s="146"/>
      <c r="FT50" s="146"/>
      <c r="FU50" s="146"/>
      <c r="FV50" s="146"/>
      <c r="FW50" s="146"/>
      <c r="FX50" s="146"/>
      <c r="FY50" s="146"/>
      <c r="FZ50" s="146"/>
      <c r="GA50" s="146"/>
      <c r="GB50" s="146"/>
      <c r="GC50" s="146"/>
      <c r="GD50" s="146"/>
      <c r="GE50" s="146"/>
      <c r="GF50" s="146"/>
      <c r="GG50" s="146"/>
      <c r="GH50" s="146"/>
      <c r="GI50" s="146"/>
      <c r="GJ50" s="146"/>
      <c r="GK50" s="146"/>
      <c r="GL50" s="146"/>
      <c r="GM50" s="146"/>
      <c r="GN50" s="146"/>
      <c r="GO50" s="146"/>
      <c r="GP50" s="146"/>
      <c r="GQ50" s="146"/>
      <c r="GR50" s="146"/>
      <c r="GS50" s="146"/>
      <c r="GT50" s="146"/>
      <c r="GU50" s="146"/>
      <c r="GV50" s="146"/>
      <c r="GW50" s="146"/>
      <c r="GX50" s="146"/>
      <c r="GY50" s="146"/>
      <c r="GZ50" s="146"/>
      <c r="HA50" s="146"/>
      <c r="HB50" s="146"/>
      <c r="HC50" s="146"/>
      <c r="HD50" s="146"/>
      <c r="HE50" s="146"/>
      <c r="HF50" s="146"/>
      <c r="HG50" s="146"/>
      <c r="HH50" s="146"/>
      <c r="HI50" s="146"/>
      <c r="HJ50" s="146"/>
      <c r="HK50" s="146"/>
      <c r="HL50" s="146"/>
      <c r="HM50" s="146"/>
      <c r="HN50" s="146"/>
      <c r="HO50" s="146"/>
      <c r="HP50" s="146"/>
      <c r="HQ50" s="146"/>
      <c r="HR50" s="146"/>
      <c r="HS50" s="146"/>
      <c r="HT50" s="146"/>
      <c r="HU50" s="146"/>
      <c r="HV50" s="146"/>
      <c r="HW50" s="146"/>
      <c r="HX50" s="146"/>
      <c r="HY50" s="146"/>
      <c r="HZ50" s="146"/>
      <c r="IA50" s="146"/>
    </row>
    <row r="51" spans="1:235" s="159" customFormat="1" ht="69" x14ac:dyDescent="0.3">
      <c r="A51" s="205">
        <v>11400</v>
      </c>
      <c r="B51" s="202" t="s">
        <v>26</v>
      </c>
      <c r="C51" s="206" t="s">
        <v>188</v>
      </c>
      <c r="D51" s="202" t="s">
        <v>144</v>
      </c>
      <c r="E51" s="206" t="s">
        <v>481</v>
      </c>
      <c r="F51" s="202" t="s">
        <v>234</v>
      </c>
      <c r="G51" s="217" t="s">
        <v>124</v>
      </c>
      <c r="H51" s="206">
        <v>12</v>
      </c>
      <c r="I51" s="206" t="s">
        <v>483</v>
      </c>
      <c r="J51" s="202" t="s">
        <v>194</v>
      </c>
      <c r="K51" s="218">
        <v>0</v>
      </c>
      <c r="L51" s="219">
        <v>1</v>
      </c>
      <c r="M51" s="202" t="s">
        <v>46</v>
      </c>
      <c r="N51" s="202" t="s">
        <v>68</v>
      </c>
      <c r="O51" s="202" t="s">
        <v>21</v>
      </c>
      <c r="P51" s="202" t="s">
        <v>36</v>
      </c>
      <c r="Q51" s="202" t="s">
        <v>223</v>
      </c>
      <c r="R51" s="202" t="s">
        <v>232</v>
      </c>
      <c r="S51" s="202" t="s">
        <v>99</v>
      </c>
      <c r="T51" s="223">
        <v>12</v>
      </c>
      <c r="U51" s="220" t="str">
        <f t="shared" si="15"/>
        <v>Publicación Giro Directo Régimen Subsidiado</v>
      </c>
      <c r="V51" s="221">
        <f t="shared" si="15"/>
        <v>0</v>
      </c>
      <c r="W51" s="222" t="s">
        <v>117</v>
      </c>
      <c r="X51" s="292">
        <v>3</v>
      </c>
      <c r="Y51" s="290" t="s">
        <v>194</v>
      </c>
      <c r="Z51" s="291">
        <v>0</v>
      </c>
      <c r="AA51" s="287"/>
      <c r="AB51" s="287"/>
      <c r="AC51" s="288">
        <f t="shared" si="16"/>
        <v>0</v>
      </c>
      <c r="AD51" s="288" t="e">
        <f t="shared" si="17"/>
        <v>#DIV/0!</v>
      </c>
      <c r="AE51" s="288">
        <f t="shared" si="0"/>
        <v>0</v>
      </c>
      <c r="AF51" s="288" t="e">
        <f t="shared" si="1"/>
        <v>#DIV/0!</v>
      </c>
      <c r="AG51" s="292">
        <v>3</v>
      </c>
      <c r="AH51" s="290" t="s">
        <v>194</v>
      </c>
      <c r="AI51" s="291">
        <v>0</v>
      </c>
      <c r="AJ51" s="287"/>
      <c r="AK51" s="287"/>
      <c r="AL51" s="288">
        <f t="shared" si="18"/>
        <v>0</v>
      </c>
      <c r="AM51" s="288" t="e">
        <f t="shared" si="2"/>
        <v>#DIV/0!</v>
      </c>
      <c r="AN51" s="288">
        <f t="shared" si="3"/>
        <v>0</v>
      </c>
      <c r="AO51" s="288" t="e">
        <f t="shared" si="4"/>
        <v>#DIV/0!</v>
      </c>
      <c r="AP51" s="292">
        <v>3</v>
      </c>
      <c r="AQ51" s="290" t="s">
        <v>194</v>
      </c>
      <c r="AR51" s="291">
        <v>0</v>
      </c>
      <c r="AS51" s="287"/>
      <c r="AT51" s="287"/>
      <c r="AU51" s="288">
        <f t="shared" si="19"/>
        <v>0</v>
      </c>
      <c r="AV51" s="288" t="e">
        <f t="shared" si="20"/>
        <v>#DIV/0!</v>
      </c>
      <c r="AW51" s="288">
        <f t="shared" si="21"/>
        <v>0</v>
      </c>
      <c r="AX51" s="288" t="e">
        <f t="shared" si="22"/>
        <v>#DIV/0!</v>
      </c>
      <c r="AY51" s="292">
        <v>3</v>
      </c>
      <c r="AZ51" s="290" t="s">
        <v>194</v>
      </c>
      <c r="BA51" s="291">
        <v>0</v>
      </c>
      <c r="BB51" s="287"/>
      <c r="BC51" s="287"/>
      <c r="BD51" s="289">
        <f t="shared" si="23"/>
        <v>0</v>
      </c>
      <c r="BE51" s="289" t="e">
        <f t="shared" si="24"/>
        <v>#DIV/0!</v>
      </c>
      <c r="BF51" s="289">
        <f t="shared" si="25"/>
        <v>0</v>
      </c>
      <c r="BG51" s="289" t="e">
        <f t="shared" si="26"/>
        <v>#DIV/0!</v>
      </c>
      <c r="BH51" s="213">
        <f t="shared" si="7"/>
        <v>0</v>
      </c>
      <c r="BI51" s="213" t="str">
        <f t="shared" si="8"/>
        <v>No Prog ni Ejec</v>
      </c>
      <c r="BJ51" s="213">
        <f t="shared" si="9"/>
        <v>0</v>
      </c>
      <c r="BK51" s="213" t="str">
        <f t="shared" si="10"/>
        <v>No Prog ni Ejec</v>
      </c>
      <c r="BL51" s="213">
        <f t="shared" si="27"/>
        <v>0</v>
      </c>
      <c r="BM51" s="213" t="str">
        <f t="shared" si="28"/>
        <v>No Prog ni Ejec</v>
      </c>
      <c r="BN51" s="213">
        <f t="shared" si="11"/>
        <v>0</v>
      </c>
      <c r="BO51" s="213" t="str">
        <f t="shared" si="12"/>
        <v>No Prog ni Ejec</v>
      </c>
      <c r="BP51" s="214"/>
      <c r="BQ51" s="285">
        <v>1</v>
      </c>
      <c r="BR51" s="226">
        <f t="shared" si="14"/>
        <v>7</v>
      </c>
      <c r="BS51" s="227" t="str">
        <f t="shared" si="29"/>
        <v>Publicación Giro Directo Régimen Subsidiado</v>
      </c>
      <c r="BT51" s="203">
        <f t="shared" si="13"/>
        <v>0</v>
      </c>
      <c r="BU51" s="204"/>
      <c r="BV51" s="204"/>
      <c r="BW51" s="204"/>
      <c r="BX51" s="204"/>
      <c r="BY51" s="204"/>
      <c r="BZ51" s="204"/>
      <c r="CA51" s="146"/>
      <c r="CB51" s="146"/>
      <c r="CC51" s="146"/>
      <c r="CD51" s="146"/>
      <c r="CE51" s="146"/>
      <c r="CF51" s="146"/>
      <c r="CG51" s="146"/>
      <c r="CH51" s="146"/>
      <c r="CI51" s="146"/>
      <c r="CJ51" s="146"/>
      <c r="CK51" s="146"/>
      <c r="CL51" s="146"/>
      <c r="CM51" s="146"/>
      <c r="CN51" s="146"/>
      <c r="CO51" s="146"/>
      <c r="CP51" s="146"/>
      <c r="CQ51" s="146"/>
      <c r="CR51" s="146"/>
      <c r="CS51" s="146"/>
      <c r="CT51" s="146"/>
      <c r="CU51" s="146"/>
      <c r="CV51" s="146"/>
      <c r="CW51" s="146"/>
      <c r="CX51" s="146"/>
      <c r="CY51" s="146"/>
      <c r="CZ51" s="146"/>
      <c r="DA51" s="146"/>
      <c r="DB51" s="146"/>
      <c r="DC51" s="146"/>
      <c r="DD51" s="146"/>
      <c r="DE51" s="146"/>
      <c r="DF51" s="146"/>
      <c r="DG51" s="146"/>
      <c r="DH51" s="146"/>
      <c r="DI51" s="146"/>
      <c r="DJ51" s="146"/>
      <c r="DK51" s="146"/>
      <c r="DL51" s="146"/>
      <c r="DM51" s="146"/>
      <c r="DN51" s="146"/>
      <c r="DO51" s="146"/>
      <c r="DP51" s="146"/>
      <c r="DQ51" s="146"/>
      <c r="DR51" s="146"/>
      <c r="DS51" s="146"/>
      <c r="DT51" s="146"/>
      <c r="DU51" s="146"/>
      <c r="DV51" s="146"/>
      <c r="DW51" s="146"/>
      <c r="DX51" s="146"/>
      <c r="DY51" s="146"/>
      <c r="DZ51" s="146"/>
      <c r="EA51" s="146"/>
      <c r="EB51" s="146"/>
      <c r="EC51" s="146"/>
      <c r="ED51" s="146"/>
      <c r="EE51" s="146"/>
      <c r="EF51" s="146"/>
      <c r="EG51" s="146"/>
      <c r="EH51" s="146"/>
      <c r="EI51" s="146"/>
      <c r="EJ51" s="146"/>
      <c r="EK51" s="146"/>
      <c r="EL51" s="146"/>
      <c r="EM51" s="146"/>
      <c r="EN51" s="146"/>
      <c r="EO51" s="146"/>
      <c r="EP51" s="146"/>
      <c r="EQ51" s="146"/>
      <c r="ER51" s="146"/>
      <c r="ES51" s="146"/>
      <c r="ET51" s="146"/>
      <c r="EU51" s="146"/>
      <c r="EV51" s="146"/>
      <c r="EW51" s="146"/>
      <c r="EX51" s="146"/>
      <c r="EY51" s="146"/>
      <c r="EZ51" s="146"/>
      <c r="FA51" s="146"/>
      <c r="FB51" s="146"/>
      <c r="FC51" s="146"/>
      <c r="FD51" s="146"/>
      <c r="FE51" s="146"/>
      <c r="FF51" s="146"/>
      <c r="FG51" s="146"/>
      <c r="FH51" s="146"/>
      <c r="FI51" s="146"/>
      <c r="FJ51" s="146"/>
      <c r="FK51" s="146"/>
      <c r="FL51" s="146"/>
      <c r="FM51" s="146"/>
      <c r="FN51" s="146"/>
      <c r="FO51" s="146"/>
      <c r="FP51" s="146"/>
      <c r="FQ51" s="146"/>
      <c r="FR51" s="146"/>
      <c r="FS51" s="146"/>
      <c r="FT51" s="146"/>
      <c r="FU51" s="146"/>
      <c r="FV51" s="146"/>
      <c r="FW51" s="146"/>
      <c r="FX51" s="146"/>
      <c r="FY51" s="146"/>
      <c r="FZ51" s="146"/>
      <c r="GA51" s="146"/>
      <c r="GB51" s="146"/>
      <c r="GC51" s="146"/>
      <c r="GD51" s="146"/>
      <c r="GE51" s="146"/>
      <c r="GF51" s="146"/>
      <c r="GG51" s="146"/>
      <c r="GH51" s="146"/>
      <c r="GI51" s="146"/>
      <c r="GJ51" s="146"/>
      <c r="GK51" s="146"/>
      <c r="GL51" s="146"/>
      <c r="GM51" s="146"/>
      <c r="GN51" s="146"/>
      <c r="GO51" s="146"/>
      <c r="GP51" s="146"/>
      <c r="GQ51" s="146"/>
      <c r="GR51" s="146"/>
      <c r="GS51" s="146"/>
      <c r="GT51" s="146"/>
      <c r="GU51" s="146"/>
      <c r="GV51" s="146"/>
      <c r="GW51" s="146"/>
      <c r="GX51" s="146"/>
      <c r="GY51" s="146"/>
      <c r="GZ51" s="146"/>
      <c r="HA51" s="146"/>
      <c r="HB51" s="146"/>
      <c r="HC51" s="146"/>
      <c r="HD51" s="146"/>
      <c r="HE51" s="146"/>
      <c r="HF51" s="146"/>
      <c r="HG51" s="146"/>
      <c r="HH51" s="146"/>
      <c r="HI51" s="146"/>
      <c r="HJ51" s="146"/>
      <c r="HK51" s="146"/>
      <c r="HL51" s="146"/>
      <c r="HM51" s="146"/>
      <c r="HN51" s="146"/>
      <c r="HO51" s="146"/>
      <c r="HP51" s="146"/>
      <c r="HQ51" s="146"/>
      <c r="HR51" s="146"/>
      <c r="HS51" s="146"/>
      <c r="HT51" s="146"/>
      <c r="HU51" s="146"/>
      <c r="HV51" s="146"/>
      <c r="HW51" s="146"/>
      <c r="HX51" s="146"/>
      <c r="HY51" s="146"/>
      <c r="HZ51" s="146"/>
      <c r="IA51" s="146"/>
    </row>
    <row r="52" spans="1:235" s="159" customFormat="1" ht="69" x14ac:dyDescent="0.3">
      <c r="A52" s="205">
        <v>11400</v>
      </c>
      <c r="B52" s="202" t="s">
        <v>26</v>
      </c>
      <c r="C52" s="206" t="s">
        <v>188</v>
      </c>
      <c r="D52" s="202" t="s">
        <v>144</v>
      </c>
      <c r="E52" s="206" t="s">
        <v>484</v>
      </c>
      <c r="F52" s="202" t="s">
        <v>195</v>
      </c>
      <c r="G52" s="217" t="s">
        <v>123</v>
      </c>
      <c r="H52" s="224">
        <v>1</v>
      </c>
      <c r="I52" s="206" t="s">
        <v>485</v>
      </c>
      <c r="J52" s="202" t="s">
        <v>196</v>
      </c>
      <c r="K52" s="218">
        <v>0</v>
      </c>
      <c r="L52" s="219">
        <v>1</v>
      </c>
      <c r="M52" s="202" t="s">
        <v>46</v>
      </c>
      <c r="N52" s="202" t="s">
        <v>68</v>
      </c>
      <c r="O52" s="202" t="s">
        <v>21</v>
      </c>
      <c r="P52" s="202" t="s">
        <v>36</v>
      </c>
      <c r="Q52" s="202" t="s">
        <v>216</v>
      </c>
      <c r="R52" s="202" t="s">
        <v>235</v>
      </c>
      <c r="S52" s="202" t="s">
        <v>99</v>
      </c>
      <c r="T52" s="219">
        <v>1</v>
      </c>
      <c r="U52" s="220" t="str">
        <f t="shared" si="15"/>
        <v>Trámite de prestaciones económicas REX</v>
      </c>
      <c r="V52" s="221">
        <f t="shared" si="15"/>
        <v>0</v>
      </c>
      <c r="W52" s="222" t="s">
        <v>117</v>
      </c>
      <c r="X52" s="289">
        <v>1</v>
      </c>
      <c r="Y52" s="290" t="s">
        <v>196</v>
      </c>
      <c r="Z52" s="291">
        <v>0</v>
      </c>
      <c r="AA52" s="287"/>
      <c r="AB52" s="287"/>
      <c r="AC52" s="288">
        <f t="shared" si="16"/>
        <v>0</v>
      </c>
      <c r="AD52" s="288" t="e">
        <f t="shared" si="17"/>
        <v>#DIV/0!</v>
      </c>
      <c r="AE52" s="288">
        <f t="shared" si="0"/>
        <v>0</v>
      </c>
      <c r="AF52" s="288" t="e">
        <f t="shared" si="1"/>
        <v>#DIV/0!</v>
      </c>
      <c r="AG52" s="289">
        <v>1</v>
      </c>
      <c r="AH52" s="290" t="s">
        <v>196</v>
      </c>
      <c r="AI52" s="291">
        <v>0</v>
      </c>
      <c r="AJ52" s="287"/>
      <c r="AK52" s="287"/>
      <c r="AL52" s="288">
        <f t="shared" si="18"/>
        <v>0</v>
      </c>
      <c r="AM52" s="288" t="e">
        <f t="shared" si="2"/>
        <v>#DIV/0!</v>
      </c>
      <c r="AN52" s="288">
        <f t="shared" si="3"/>
        <v>0</v>
      </c>
      <c r="AO52" s="288" t="e">
        <f t="shared" si="4"/>
        <v>#DIV/0!</v>
      </c>
      <c r="AP52" s="289">
        <v>1</v>
      </c>
      <c r="AQ52" s="290" t="s">
        <v>196</v>
      </c>
      <c r="AR52" s="291">
        <v>0</v>
      </c>
      <c r="AS52" s="287"/>
      <c r="AT52" s="287"/>
      <c r="AU52" s="288">
        <f t="shared" si="19"/>
        <v>0</v>
      </c>
      <c r="AV52" s="288" t="e">
        <f t="shared" si="20"/>
        <v>#DIV/0!</v>
      </c>
      <c r="AW52" s="288">
        <f t="shared" si="21"/>
        <v>0</v>
      </c>
      <c r="AX52" s="288" t="e">
        <f t="shared" si="22"/>
        <v>#DIV/0!</v>
      </c>
      <c r="AY52" s="289">
        <v>1</v>
      </c>
      <c r="AZ52" s="290" t="s">
        <v>196</v>
      </c>
      <c r="BA52" s="291">
        <v>0</v>
      </c>
      <c r="BB52" s="287"/>
      <c r="BC52" s="287"/>
      <c r="BD52" s="289">
        <f t="shared" si="23"/>
        <v>0</v>
      </c>
      <c r="BE52" s="289" t="e">
        <f t="shared" si="24"/>
        <v>#DIV/0!</v>
      </c>
      <c r="BF52" s="289">
        <f t="shared" si="25"/>
        <v>0</v>
      </c>
      <c r="BG52" s="289" t="e">
        <f t="shared" si="26"/>
        <v>#DIV/0!</v>
      </c>
      <c r="BH52" s="213">
        <f t="shared" si="7"/>
        <v>0</v>
      </c>
      <c r="BI52" s="213" t="str">
        <f t="shared" si="8"/>
        <v>No Prog ni Ejec</v>
      </c>
      <c r="BJ52" s="213">
        <f t="shared" si="9"/>
        <v>0</v>
      </c>
      <c r="BK52" s="213" t="str">
        <f t="shared" si="10"/>
        <v>No Prog ni Ejec</v>
      </c>
      <c r="BL52" s="213">
        <f t="shared" si="27"/>
        <v>0</v>
      </c>
      <c r="BM52" s="213" t="str">
        <f t="shared" si="28"/>
        <v>No Prog ni Ejec</v>
      </c>
      <c r="BN52" s="213">
        <f t="shared" si="11"/>
        <v>0</v>
      </c>
      <c r="BO52" s="213" t="str">
        <f t="shared" si="12"/>
        <v>No Prog ni Ejec</v>
      </c>
      <c r="BP52" s="214"/>
      <c r="BQ52" s="285">
        <v>1</v>
      </c>
      <c r="BR52" s="216">
        <f t="shared" si="14"/>
        <v>2.3333333333333335</v>
      </c>
      <c r="BS52" s="227" t="str">
        <f t="shared" si="29"/>
        <v>Trámite de prestaciones económicas REX</v>
      </c>
      <c r="BT52" s="203">
        <f t="shared" si="13"/>
        <v>0</v>
      </c>
      <c r="BU52" s="204"/>
      <c r="BV52" s="204"/>
      <c r="BW52" s="204"/>
      <c r="BX52" s="204"/>
      <c r="BY52" s="204"/>
      <c r="BZ52" s="204"/>
      <c r="CA52" s="146"/>
      <c r="CB52" s="146"/>
      <c r="CC52" s="146"/>
      <c r="CD52" s="146"/>
      <c r="CE52" s="146"/>
      <c r="CF52" s="146"/>
      <c r="CG52" s="146"/>
      <c r="CH52" s="146"/>
      <c r="CI52" s="146"/>
      <c r="CJ52" s="146"/>
      <c r="CK52" s="146"/>
      <c r="CL52" s="146"/>
      <c r="CM52" s="146"/>
      <c r="CN52" s="146"/>
      <c r="CO52" s="146"/>
      <c r="CP52" s="146"/>
      <c r="CQ52" s="146"/>
      <c r="CR52" s="146"/>
      <c r="CS52" s="146"/>
      <c r="CT52" s="146"/>
      <c r="CU52" s="146"/>
      <c r="CV52" s="146"/>
      <c r="CW52" s="146"/>
      <c r="CX52" s="146"/>
      <c r="CY52" s="146"/>
      <c r="CZ52" s="146"/>
      <c r="DA52" s="146"/>
      <c r="DB52" s="146"/>
      <c r="DC52" s="146"/>
      <c r="DD52" s="146"/>
      <c r="DE52" s="146"/>
      <c r="DF52" s="146"/>
      <c r="DG52" s="146"/>
      <c r="DH52" s="146"/>
      <c r="DI52" s="146"/>
      <c r="DJ52" s="146"/>
      <c r="DK52" s="146"/>
      <c r="DL52" s="146"/>
      <c r="DM52" s="146"/>
      <c r="DN52" s="146"/>
      <c r="DO52" s="146"/>
      <c r="DP52" s="146"/>
      <c r="DQ52" s="146"/>
      <c r="DR52" s="146"/>
      <c r="DS52" s="146"/>
      <c r="DT52" s="146"/>
      <c r="DU52" s="146"/>
      <c r="DV52" s="146"/>
      <c r="DW52" s="146"/>
      <c r="DX52" s="146"/>
      <c r="DY52" s="146"/>
      <c r="DZ52" s="146"/>
      <c r="EA52" s="146"/>
      <c r="EB52" s="146"/>
      <c r="EC52" s="146"/>
      <c r="ED52" s="146"/>
      <c r="EE52" s="146"/>
      <c r="EF52" s="146"/>
      <c r="EG52" s="146"/>
      <c r="EH52" s="146"/>
      <c r="EI52" s="146"/>
      <c r="EJ52" s="146"/>
      <c r="EK52" s="146"/>
      <c r="EL52" s="146"/>
      <c r="EM52" s="146"/>
      <c r="EN52" s="146"/>
      <c r="EO52" s="146"/>
      <c r="EP52" s="146"/>
      <c r="EQ52" s="146"/>
      <c r="ER52" s="146"/>
      <c r="ES52" s="146"/>
      <c r="ET52" s="146"/>
      <c r="EU52" s="146"/>
      <c r="EV52" s="146"/>
      <c r="EW52" s="146"/>
      <c r="EX52" s="146"/>
      <c r="EY52" s="146"/>
      <c r="EZ52" s="146"/>
      <c r="FA52" s="146"/>
      <c r="FB52" s="146"/>
      <c r="FC52" s="146"/>
      <c r="FD52" s="146"/>
      <c r="FE52" s="146"/>
      <c r="FF52" s="146"/>
      <c r="FG52" s="146"/>
      <c r="FH52" s="146"/>
      <c r="FI52" s="146"/>
      <c r="FJ52" s="146"/>
      <c r="FK52" s="146"/>
      <c r="FL52" s="146"/>
      <c r="FM52" s="146"/>
      <c r="FN52" s="146"/>
      <c r="FO52" s="146"/>
      <c r="FP52" s="146"/>
      <c r="FQ52" s="146"/>
      <c r="FR52" s="146"/>
      <c r="FS52" s="146"/>
      <c r="FT52" s="146"/>
      <c r="FU52" s="146"/>
      <c r="FV52" s="146"/>
      <c r="FW52" s="146"/>
      <c r="FX52" s="146"/>
      <c r="FY52" s="146"/>
      <c r="FZ52" s="146"/>
      <c r="GA52" s="146"/>
      <c r="GB52" s="146"/>
      <c r="GC52" s="146"/>
      <c r="GD52" s="146"/>
      <c r="GE52" s="146"/>
      <c r="GF52" s="146"/>
      <c r="GG52" s="146"/>
      <c r="GH52" s="146"/>
      <c r="GI52" s="146"/>
      <c r="GJ52" s="146"/>
      <c r="GK52" s="146"/>
      <c r="GL52" s="146"/>
      <c r="GM52" s="146"/>
      <c r="GN52" s="146"/>
      <c r="GO52" s="146"/>
      <c r="GP52" s="146"/>
      <c r="GQ52" s="146"/>
      <c r="GR52" s="146"/>
      <c r="GS52" s="146"/>
      <c r="GT52" s="146"/>
      <c r="GU52" s="146"/>
      <c r="GV52" s="146"/>
      <c r="GW52" s="146"/>
      <c r="GX52" s="146"/>
      <c r="GY52" s="146"/>
      <c r="GZ52" s="146"/>
      <c r="HA52" s="146"/>
      <c r="HB52" s="146"/>
      <c r="HC52" s="146"/>
      <c r="HD52" s="146"/>
      <c r="HE52" s="146"/>
      <c r="HF52" s="146"/>
      <c r="HG52" s="146"/>
      <c r="HH52" s="146"/>
      <c r="HI52" s="146"/>
      <c r="HJ52" s="146"/>
      <c r="HK52" s="146"/>
      <c r="HL52" s="146"/>
      <c r="HM52" s="146"/>
      <c r="HN52" s="146"/>
      <c r="HO52" s="146"/>
      <c r="HP52" s="146"/>
      <c r="HQ52" s="146"/>
      <c r="HR52" s="146"/>
      <c r="HS52" s="146"/>
      <c r="HT52" s="146"/>
      <c r="HU52" s="146"/>
      <c r="HV52" s="146"/>
      <c r="HW52" s="146"/>
      <c r="HX52" s="146"/>
      <c r="HY52" s="146"/>
      <c r="HZ52" s="146"/>
      <c r="IA52" s="146"/>
    </row>
    <row r="53" spans="1:235" s="155" customFormat="1" ht="69" x14ac:dyDescent="0.3">
      <c r="A53" s="205">
        <v>11400</v>
      </c>
      <c r="B53" s="202" t="s">
        <v>26</v>
      </c>
      <c r="C53" s="206" t="s">
        <v>188</v>
      </c>
      <c r="D53" s="202" t="s">
        <v>144</v>
      </c>
      <c r="E53" s="206" t="s">
        <v>484</v>
      </c>
      <c r="F53" s="202" t="s">
        <v>195</v>
      </c>
      <c r="G53" s="217" t="s">
        <v>123</v>
      </c>
      <c r="H53" s="224">
        <v>1</v>
      </c>
      <c r="I53" s="206" t="s">
        <v>486</v>
      </c>
      <c r="J53" s="202" t="s">
        <v>197</v>
      </c>
      <c r="K53" s="218">
        <v>48960000</v>
      </c>
      <c r="L53" s="219">
        <v>1</v>
      </c>
      <c r="M53" s="202" t="s">
        <v>46</v>
      </c>
      <c r="N53" s="202" t="s">
        <v>68</v>
      </c>
      <c r="O53" s="202" t="s">
        <v>21</v>
      </c>
      <c r="P53" s="202" t="s">
        <v>36</v>
      </c>
      <c r="Q53" s="202" t="s">
        <v>216</v>
      </c>
      <c r="R53" s="202" t="s">
        <v>236</v>
      </c>
      <c r="S53" s="202" t="s">
        <v>99</v>
      </c>
      <c r="T53" s="219">
        <v>1</v>
      </c>
      <c r="U53" s="220" t="str">
        <f t="shared" si="15"/>
        <v>Trámite de devolución de aportes REX</v>
      </c>
      <c r="V53" s="221">
        <f t="shared" si="15"/>
        <v>48960000</v>
      </c>
      <c r="W53" s="230" t="s">
        <v>114</v>
      </c>
      <c r="X53" s="224">
        <v>1</v>
      </c>
      <c r="Y53" s="222" t="s">
        <v>197</v>
      </c>
      <c r="Z53" s="218">
        <v>12240000</v>
      </c>
      <c r="AA53" s="204"/>
      <c r="AB53" s="204"/>
      <c r="AC53" s="212">
        <f t="shared" si="16"/>
        <v>0</v>
      </c>
      <c r="AD53" s="212">
        <f t="shared" si="17"/>
        <v>0</v>
      </c>
      <c r="AE53" s="212">
        <f t="shared" si="0"/>
        <v>0</v>
      </c>
      <c r="AF53" s="212">
        <f t="shared" si="1"/>
        <v>0</v>
      </c>
      <c r="AG53" s="224">
        <v>1</v>
      </c>
      <c r="AH53" s="222" t="s">
        <v>197</v>
      </c>
      <c r="AI53" s="218">
        <v>12240000</v>
      </c>
      <c r="AJ53" s="204"/>
      <c r="AK53" s="204"/>
      <c r="AL53" s="212">
        <f t="shared" si="18"/>
        <v>0</v>
      </c>
      <c r="AM53" s="212">
        <f t="shared" si="2"/>
        <v>0</v>
      </c>
      <c r="AN53" s="212">
        <f t="shared" si="3"/>
        <v>0</v>
      </c>
      <c r="AO53" s="212">
        <f t="shared" si="4"/>
        <v>0</v>
      </c>
      <c r="AP53" s="224">
        <v>1</v>
      </c>
      <c r="AQ53" s="222" t="s">
        <v>197</v>
      </c>
      <c r="AR53" s="218">
        <v>12240000</v>
      </c>
      <c r="AS53" s="204"/>
      <c r="AT53" s="204"/>
      <c r="AU53" s="212">
        <f t="shared" si="19"/>
        <v>0</v>
      </c>
      <c r="AV53" s="212">
        <f t="shared" si="20"/>
        <v>0</v>
      </c>
      <c r="AW53" s="212">
        <f t="shared" si="21"/>
        <v>0</v>
      </c>
      <c r="AX53" s="212">
        <f t="shared" si="22"/>
        <v>0</v>
      </c>
      <c r="AY53" s="224">
        <v>1</v>
      </c>
      <c r="AZ53" s="222" t="s">
        <v>197</v>
      </c>
      <c r="BA53" s="218">
        <v>12240000</v>
      </c>
      <c r="BB53" s="204"/>
      <c r="BC53" s="204"/>
      <c r="BD53" s="224">
        <f t="shared" si="23"/>
        <v>0</v>
      </c>
      <c r="BE53" s="224">
        <f t="shared" si="24"/>
        <v>0</v>
      </c>
      <c r="BF53" s="224">
        <f t="shared" si="25"/>
        <v>0</v>
      </c>
      <c r="BG53" s="224">
        <f t="shared" si="26"/>
        <v>0</v>
      </c>
      <c r="BH53" s="236">
        <f t="shared" si="7"/>
        <v>0</v>
      </c>
      <c r="BI53" s="236">
        <f t="shared" si="8"/>
        <v>0</v>
      </c>
      <c r="BJ53" s="236">
        <f t="shared" si="9"/>
        <v>0</v>
      </c>
      <c r="BK53" s="236">
        <f t="shared" si="10"/>
        <v>0</v>
      </c>
      <c r="BL53" s="236">
        <f t="shared" si="27"/>
        <v>0</v>
      </c>
      <c r="BM53" s="236">
        <f t="shared" si="28"/>
        <v>0</v>
      </c>
      <c r="BN53" s="236">
        <f t="shared" si="11"/>
        <v>0</v>
      </c>
      <c r="BO53" s="236">
        <f t="shared" si="12"/>
        <v>0</v>
      </c>
      <c r="BP53" s="214"/>
      <c r="BQ53" s="285">
        <v>1</v>
      </c>
      <c r="BR53" s="216">
        <f t="shared" si="14"/>
        <v>2.3333333333333335</v>
      </c>
      <c r="BS53" s="227" t="str">
        <f t="shared" si="29"/>
        <v>Trámite de devolución de aportes REX</v>
      </c>
      <c r="BT53" s="203">
        <f t="shared" si="13"/>
        <v>28560000</v>
      </c>
      <c r="BU53" s="204"/>
      <c r="BV53" s="204"/>
      <c r="BW53" s="204"/>
      <c r="BX53" s="204"/>
      <c r="BY53" s="204"/>
      <c r="BZ53" s="204"/>
      <c r="CA53" s="146"/>
      <c r="CB53" s="146"/>
      <c r="CC53" s="146"/>
      <c r="CD53" s="14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6"/>
      <c r="EU53" s="146"/>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6"/>
      <c r="GB53" s="146"/>
      <c r="GC53" s="146"/>
      <c r="GD53" s="146"/>
      <c r="GE53" s="146"/>
      <c r="GF53" s="146"/>
      <c r="GG53" s="146"/>
      <c r="GH53" s="146"/>
      <c r="GI53" s="146"/>
      <c r="GJ53" s="146"/>
      <c r="GK53" s="146"/>
      <c r="GL53" s="146"/>
      <c r="GM53" s="146"/>
      <c r="GN53" s="146"/>
      <c r="GO53" s="146"/>
      <c r="GP53" s="146"/>
      <c r="GQ53" s="146"/>
      <c r="GR53" s="146"/>
      <c r="GS53" s="146"/>
      <c r="GT53" s="146"/>
      <c r="GU53" s="146"/>
      <c r="GV53" s="146"/>
      <c r="GW53" s="146"/>
      <c r="GX53" s="146"/>
      <c r="GY53" s="146"/>
      <c r="GZ53" s="146"/>
      <c r="HA53" s="146"/>
      <c r="HB53" s="146"/>
      <c r="HC53" s="146"/>
      <c r="HD53" s="146"/>
      <c r="HE53" s="146"/>
      <c r="HF53" s="146"/>
      <c r="HG53" s="146"/>
      <c r="HH53" s="146"/>
      <c r="HI53" s="146"/>
      <c r="HJ53" s="146"/>
      <c r="HK53" s="146"/>
      <c r="HL53" s="146"/>
      <c r="HM53" s="146"/>
      <c r="HN53" s="146"/>
      <c r="HO53" s="146"/>
      <c r="HP53" s="146"/>
      <c r="HQ53" s="146"/>
      <c r="HR53" s="146"/>
      <c r="HS53" s="146"/>
      <c r="HT53" s="146"/>
      <c r="HU53" s="146"/>
      <c r="HV53" s="146"/>
      <c r="HW53" s="146"/>
      <c r="HX53" s="146"/>
      <c r="HY53" s="146"/>
      <c r="HZ53" s="146"/>
      <c r="IA53" s="146"/>
    </row>
    <row r="54" spans="1:235" s="155" customFormat="1" ht="69" x14ac:dyDescent="0.3">
      <c r="A54" s="205">
        <v>11400</v>
      </c>
      <c r="B54" s="202" t="s">
        <v>26</v>
      </c>
      <c r="C54" s="206" t="s">
        <v>188</v>
      </c>
      <c r="D54" s="202" t="s">
        <v>144</v>
      </c>
      <c r="E54" s="206" t="s">
        <v>487</v>
      </c>
      <c r="F54" s="202" t="s">
        <v>476</v>
      </c>
      <c r="G54" s="217" t="s">
        <v>123</v>
      </c>
      <c r="H54" s="224">
        <v>1</v>
      </c>
      <c r="I54" s="206" t="s">
        <v>488</v>
      </c>
      <c r="J54" s="202" t="s">
        <v>473</v>
      </c>
      <c r="K54" s="218">
        <v>164378848</v>
      </c>
      <c r="L54" s="219">
        <v>1</v>
      </c>
      <c r="M54" s="202" t="s">
        <v>46</v>
      </c>
      <c r="N54" s="202" t="s">
        <v>68</v>
      </c>
      <c r="O54" s="202" t="s">
        <v>21</v>
      </c>
      <c r="P54" s="202" t="s">
        <v>36</v>
      </c>
      <c r="Q54" s="202" t="s">
        <v>216</v>
      </c>
      <c r="R54" s="202" t="s">
        <v>474</v>
      </c>
      <c r="S54" s="202" t="s">
        <v>99</v>
      </c>
      <c r="T54" s="219">
        <v>1</v>
      </c>
      <c r="U54" s="220" t="str">
        <f t="shared" si="15"/>
        <v>Elaboración de solicitudes de aclaración sobre apropiaciones sin justa causa</v>
      </c>
      <c r="V54" s="221">
        <f t="shared" si="15"/>
        <v>164378848</v>
      </c>
      <c r="W54" s="230" t="s">
        <v>114</v>
      </c>
      <c r="X54" s="224">
        <v>1</v>
      </c>
      <c r="Y54" s="222" t="s">
        <v>473</v>
      </c>
      <c r="Z54" s="218">
        <v>46231551</v>
      </c>
      <c r="AA54" s="204"/>
      <c r="AB54" s="204"/>
      <c r="AC54" s="212">
        <f t="shared" si="16"/>
        <v>0</v>
      </c>
      <c r="AD54" s="212">
        <f t="shared" si="17"/>
        <v>0</v>
      </c>
      <c r="AE54" s="212">
        <f t="shared" si="0"/>
        <v>0</v>
      </c>
      <c r="AF54" s="212">
        <f t="shared" si="1"/>
        <v>0</v>
      </c>
      <c r="AG54" s="224">
        <v>1</v>
      </c>
      <c r="AH54" s="222" t="s">
        <v>473</v>
      </c>
      <c r="AI54" s="218">
        <v>46231551</v>
      </c>
      <c r="AJ54" s="204"/>
      <c r="AK54" s="204"/>
      <c r="AL54" s="212">
        <f t="shared" si="18"/>
        <v>0</v>
      </c>
      <c r="AM54" s="212">
        <f t="shared" si="2"/>
        <v>0</v>
      </c>
      <c r="AN54" s="212">
        <f t="shared" si="3"/>
        <v>0</v>
      </c>
      <c r="AO54" s="212">
        <f t="shared" si="4"/>
        <v>0</v>
      </c>
      <c r="AP54" s="224">
        <v>1</v>
      </c>
      <c r="AQ54" s="222" t="s">
        <v>473</v>
      </c>
      <c r="AR54" s="218">
        <v>41094712</v>
      </c>
      <c r="AS54" s="204"/>
      <c r="AT54" s="204"/>
      <c r="AU54" s="212">
        <f t="shared" si="19"/>
        <v>0</v>
      </c>
      <c r="AV54" s="212">
        <f t="shared" si="20"/>
        <v>0</v>
      </c>
      <c r="AW54" s="212">
        <f t="shared" si="21"/>
        <v>0</v>
      </c>
      <c r="AX54" s="212">
        <f t="shared" si="22"/>
        <v>0</v>
      </c>
      <c r="AY54" s="224">
        <v>1</v>
      </c>
      <c r="AZ54" s="222" t="s">
        <v>473</v>
      </c>
      <c r="BA54" s="218">
        <v>30821034</v>
      </c>
      <c r="BB54" s="204"/>
      <c r="BC54" s="204"/>
      <c r="BD54" s="224">
        <f t="shared" si="23"/>
        <v>0</v>
      </c>
      <c r="BE54" s="224">
        <f t="shared" si="24"/>
        <v>0</v>
      </c>
      <c r="BF54" s="224">
        <f t="shared" si="25"/>
        <v>0</v>
      </c>
      <c r="BG54" s="224">
        <f t="shared" si="26"/>
        <v>0</v>
      </c>
      <c r="BH54" s="236">
        <f t="shared" si="7"/>
        <v>0</v>
      </c>
      <c r="BI54" s="236">
        <f t="shared" si="8"/>
        <v>0</v>
      </c>
      <c r="BJ54" s="236">
        <f t="shared" si="9"/>
        <v>0</v>
      </c>
      <c r="BK54" s="236">
        <f t="shared" si="10"/>
        <v>0</v>
      </c>
      <c r="BL54" s="236">
        <f t="shared" si="27"/>
        <v>0</v>
      </c>
      <c r="BM54" s="236">
        <f t="shared" si="28"/>
        <v>0</v>
      </c>
      <c r="BN54" s="236">
        <f t="shared" si="11"/>
        <v>0</v>
      </c>
      <c r="BO54" s="236">
        <f t="shared" si="12"/>
        <v>0</v>
      </c>
      <c r="BP54" s="214"/>
      <c r="BQ54" s="285">
        <v>1</v>
      </c>
      <c r="BR54" s="216">
        <f t="shared" si="14"/>
        <v>2.3333333333333335</v>
      </c>
      <c r="BS54" s="227" t="str">
        <f t="shared" si="29"/>
        <v>Elaboración de solicitudes de aclaración sobre apropiaciones sin justa causa</v>
      </c>
      <c r="BT54" s="203">
        <f t="shared" si="13"/>
        <v>106161339.33333333</v>
      </c>
      <c r="BU54" s="204"/>
      <c r="BV54" s="204"/>
      <c r="BW54" s="204"/>
      <c r="BX54" s="204"/>
      <c r="BY54" s="204"/>
      <c r="BZ54" s="204"/>
      <c r="CA54" s="146"/>
      <c r="CB54" s="146"/>
      <c r="CC54" s="146"/>
      <c r="CD54" s="14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6"/>
      <c r="EU54" s="146"/>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6"/>
      <c r="GB54" s="146"/>
      <c r="GC54" s="146"/>
      <c r="GD54" s="146"/>
      <c r="GE54" s="146"/>
      <c r="GF54" s="146"/>
      <c r="GG54" s="146"/>
      <c r="GH54" s="146"/>
      <c r="GI54" s="146"/>
      <c r="GJ54" s="146"/>
      <c r="GK54" s="146"/>
      <c r="GL54" s="146"/>
      <c r="GM54" s="146"/>
      <c r="GN54" s="146"/>
      <c r="GO54" s="146"/>
      <c r="GP54" s="146"/>
      <c r="GQ54" s="146"/>
      <c r="GR54" s="146"/>
      <c r="GS54" s="146"/>
      <c r="GT54" s="146"/>
      <c r="GU54" s="146"/>
      <c r="GV54" s="146"/>
      <c r="GW54" s="146"/>
      <c r="GX54" s="146"/>
      <c r="GY54" s="146"/>
      <c r="GZ54" s="146"/>
      <c r="HA54" s="146"/>
      <c r="HB54" s="146"/>
      <c r="HC54" s="146"/>
      <c r="HD54" s="146"/>
      <c r="HE54" s="146"/>
      <c r="HF54" s="146"/>
      <c r="HG54" s="146"/>
      <c r="HH54" s="146"/>
      <c r="HI54" s="146"/>
      <c r="HJ54" s="146"/>
      <c r="HK54" s="146"/>
      <c r="HL54" s="146"/>
      <c r="HM54" s="146"/>
      <c r="HN54" s="146"/>
      <c r="HO54" s="146"/>
      <c r="HP54" s="146"/>
      <c r="HQ54" s="146"/>
      <c r="HR54" s="146"/>
      <c r="HS54" s="146"/>
      <c r="HT54" s="146"/>
      <c r="HU54" s="146"/>
      <c r="HV54" s="146"/>
      <c r="HW54" s="146"/>
      <c r="HX54" s="146"/>
      <c r="HY54" s="146"/>
      <c r="HZ54" s="146"/>
      <c r="IA54" s="146"/>
    </row>
    <row r="55" spans="1:235" s="159" customFormat="1" ht="69" x14ac:dyDescent="0.3">
      <c r="A55" s="205">
        <v>11400</v>
      </c>
      <c r="B55" s="202" t="s">
        <v>26</v>
      </c>
      <c r="C55" s="206" t="s">
        <v>188</v>
      </c>
      <c r="D55" s="202" t="s">
        <v>144</v>
      </c>
      <c r="E55" s="206" t="s">
        <v>489</v>
      </c>
      <c r="F55" s="202" t="s">
        <v>198</v>
      </c>
      <c r="G55" s="217" t="s">
        <v>123</v>
      </c>
      <c r="H55" s="224">
        <v>1</v>
      </c>
      <c r="I55" s="206" t="s">
        <v>490</v>
      </c>
      <c r="J55" s="202" t="s">
        <v>199</v>
      </c>
      <c r="K55" s="218">
        <v>0</v>
      </c>
      <c r="L55" s="219">
        <v>1</v>
      </c>
      <c r="M55" s="202" t="s">
        <v>46</v>
      </c>
      <c r="N55" s="202" t="s">
        <v>68</v>
      </c>
      <c r="O55" s="202" t="s">
        <v>21</v>
      </c>
      <c r="P55" s="202" t="s">
        <v>36</v>
      </c>
      <c r="Q55" s="202" t="s">
        <v>223</v>
      </c>
      <c r="R55" s="202" t="s">
        <v>475</v>
      </c>
      <c r="S55" s="202" t="s">
        <v>99</v>
      </c>
      <c r="T55" s="219">
        <v>1</v>
      </c>
      <c r="U55" s="220" t="str">
        <f t="shared" si="15"/>
        <v>Elaboración de Informes de auditoría de reintegro de recursos</v>
      </c>
      <c r="V55" s="221">
        <f t="shared" si="15"/>
        <v>0</v>
      </c>
      <c r="W55" s="222" t="s">
        <v>117</v>
      </c>
      <c r="X55" s="289">
        <v>1</v>
      </c>
      <c r="Y55" s="290" t="s">
        <v>199</v>
      </c>
      <c r="Z55" s="291">
        <v>0</v>
      </c>
      <c r="AA55" s="287"/>
      <c r="AB55" s="287"/>
      <c r="AC55" s="288">
        <f t="shared" si="16"/>
        <v>0</v>
      </c>
      <c r="AD55" s="288" t="e">
        <f t="shared" si="17"/>
        <v>#DIV/0!</v>
      </c>
      <c r="AE55" s="288">
        <f t="shared" si="0"/>
        <v>0</v>
      </c>
      <c r="AF55" s="288" t="e">
        <f t="shared" si="1"/>
        <v>#DIV/0!</v>
      </c>
      <c r="AG55" s="289">
        <v>1</v>
      </c>
      <c r="AH55" s="290" t="s">
        <v>199</v>
      </c>
      <c r="AI55" s="291">
        <v>0</v>
      </c>
      <c r="AJ55" s="287"/>
      <c r="AK55" s="287"/>
      <c r="AL55" s="288">
        <f t="shared" si="18"/>
        <v>0</v>
      </c>
      <c r="AM55" s="288" t="e">
        <f t="shared" si="2"/>
        <v>#DIV/0!</v>
      </c>
      <c r="AN55" s="288">
        <f t="shared" si="3"/>
        <v>0</v>
      </c>
      <c r="AO55" s="288" t="e">
        <f t="shared" si="4"/>
        <v>#DIV/0!</v>
      </c>
      <c r="AP55" s="289">
        <v>1</v>
      </c>
      <c r="AQ55" s="290" t="s">
        <v>199</v>
      </c>
      <c r="AR55" s="291">
        <v>0</v>
      </c>
      <c r="AS55" s="287"/>
      <c r="AT55" s="287"/>
      <c r="AU55" s="288">
        <f t="shared" si="19"/>
        <v>0</v>
      </c>
      <c r="AV55" s="288" t="e">
        <f t="shared" si="20"/>
        <v>#DIV/0!</v>
      </c>
      <c r="AW55" s="288">
        <f t="shared" si="21"/>
        <v>0</v>
      </c>
      <c r="AX55" s="288" t="e">
        <f t="shared" si="22"/>
        <v>#DIV/0!</v>
      </c>
      <c r="AY55" s="289">
        <v>1</v>
      </c>
      <c r="AZ55" s="290" t="s">
        <v>199</v>
      </c>
      <c r="BA55" s="291">
        <v>0</v>
      </c>
      <c r="BB55" s="287"/>
      <c r="BC55" s="287"/>
      <c r="BD55" s="289">
        <f t="shared" si="23"/>
        <v>0</v>
      </c>
      <c r="BE55" s="289" t="e">
        <f t="shared" si="24"/>
        <v>#DIV/0!</v>
      </c>
      <c r="BF55" s="289">
        <f t="shared" si="25"/>
        <v>0</v>
      </c>
      <c r="BG55" s="289" t="e">
        <f t="shared" si="26"/>
        <v>#DIV/0!</v>
      </c>
      <c r="BH55" s="213">
        <f t="shared" si="7"/>
        <v>0</v>
      </c>
      <c r="BI55" s="213" t="str">
        <f t="shared" si="8"/>
        <v>No Prog ni Ejec</v>
      </c>
      <c r="BJ55" s="213">
        <f t="shared" si="9"/>
        <v>0</v>
      </c>
      <c r="BK55" s="213" t="str">
        <f t="shared" si="10"/>
        <v>No Prog ni Ejec</v>
      </c>
      <c r="BL55" s="213">
        <f t="shared" si="27"/>
        <v>0</v>
      </c>
      <c r="BM55" s="213" t="str">
        <f t="shared" si="28"/>
        <v>No Prog ni Ejec</v>
      </c>
      <c r="BN55" s="213">
        <f t="shared" si="11"/>
        <v>0</v>
      </c>
      <c r="BO55" s="213" t="str">
        <f t="shared" si="12"/>
        <v>No Prog ni Ejec</v>
      </c>
      <c r="BP55" s="214"/>
      <c r="BQ55" s="285">
        <v>1</v>
      </c>
      <c r="BR55" s="216">
        <f t="shared" si="14"/>
        <v>2.3333333333333335</v>
      </c>
      <c r="BS55" s="227" t="str">
        <f t="shared" si="29"/>
        <v>Elaboración de Informes de auditoría de reintegro de recursos</v>
      </c>
      <c r="BT55" s="203">
        <f t="shared" si="13"/>
        <v>0</v>
      </c>
      <c r="BU55" s="204"/>
      <c r="BV55" s="204"/>
      <c r="BW55" s="204"/>
      <c r="BX55" s="204"/>
      <c r="BY55" s="204"/>
      <c r="BZ55" s="204"/>
      <c r="CA55" s="146"/>
      <c r="CB55" s="146"/>
      <c r="CC55" s="146"/>
      <c r="CD55" s="14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6"/>
      <c r="GB55" s="146"/>
      <c r="GC55" s="146"/>
      <c r="GD55" s="146"/>
      <c r="GE55" s="146"/>
      <c r="GF55" s="146"/>
      <c r="GG55" s="146"/>
      <c r="GH55" s="146"/>
      <c r="GI55" s="146"/>
      <c r="GJ55" s="146"/>
      <c r="GK55" s="146"/>
      <c r="GL55" s="146"/>
      <c r="GM55" s="146"/>
      <c r="GN55" s="146"/>
      <c r="GO55" s="146"/>
      <c r="GP55" s="146"/>
      <c r="GQ55" s="146"/>
      <c r="GR55" s="146"/>
      <c r="GS55" s="146"/>
      <c r="GT55" s="146"/>
      <c r="GU55" s="146"/>
      <c r="GV55" s="146"/>
      <c r="GW55" s="146"/>
      <c r="GX55" s="146"/>
      <c r="GY55" s="146"/>
      <c r="GZ55" s="146"/>
      <c r="HA55" s="146"/>
      <c r="HB55" s="146"/>
      <c r="HC55" s="146"/>
      <c r="HD55" s="146"/>
      <c r="HE55" s="146"/>
      <c r="HF55" s="146"/>
      <c r="HG55" s="146"/>
      <c r="HH55" s="146"/>
      <c r="HI55" s="146"/>
      <c r="HJ55" s="146"/>
      <c r="HK55" s="146"/>
      <c r="HL55" s="146"/>
      <c r="HM55" s="146"/>
      <c r="HN55" s="146"/>
      <c r="HO55" s="146"/>
      <c r="HP55" s="146"/>
      <c r="HQ55" s="146"/>
      <c r="HR55" s="146"/>
      <c r="HS55" s="146"/>
      <c r="HT55" s="146"/>
      <c r="HU55" s="146"/>
      <c r="HV55" s="146"/>
      <c r="HW55" s="146"/>
      <c r="HX55" s="146"/>
      <c r="HY55" s="146"/>
      <c r="HZ55" s="146"/>
      <c r="IA55" s="146"/>
    </row>
    <row r="56" spans="1:235" s="154" customFormat="1" ht="137.25" customHeight="1" x14ac:dyDescent="0.3">
      <c r="A56" s="205">
        <v>11400</v>
      </c>
      <c r="B56" s="202" t="s">
        <v>26</v>
      </c>
      <c r="C56" s="206" t="s">
        <v>188</v>
      </c>
      <c r="D56" s="202" t="s">
        <v>144</v>
      </c>
      <c r="E56" s="206" t="s">
        <v>491</v>
      </c>
      <c r="F56" s="202" t="s">
        <v>478</v>
      </c>
      <c r="G56" s="217" t="s">
        <v>123</v>
      </c>
      <c r="H56" s="224">
        <v>1</v>
      </c>
      <c r="I56" s="206" t="s">
        <v>492</v>
      </c>
      <c r="J56" s="202" t="s">
        <v>477</v>
      </c>
      <c r="K56" s="218">
        <v>0</v>
      </c>
      <c r="L56" s="219">
        <v>1</v>
      </c>
      <c r="M56" s="202" t="s">
        <v>46</v>
      </c>
      <c r="N56" s="202" t="s">
        <v>68</v>
      </c>
      <c r="O56" s="202" t="s">
        <v>21</v>
      </c>
      <c r="P56" s="202" t="s">
        <v>36</v>
      </c>
      <c r="Q56" s="202" t="s">
        <v>223</v>
      </c>
      <c r="R56" s="202" t="s">
        <v>507</v>
      </c>
      <c r="S56" s="202" t="s">
        <v>99</v>
      </c>
      <c r="T56" s="219">
        <v>1</v>
      </c>
      <c r="U56" s="220" t="str">
        <f t="shared" si="15"/>
        <v>Elaboración de comunicaciones con las conclusiones del procedimiento de la auditoría de reintegro de recursos</v>
      </c>
      <c r="V56" s="221">
        <f t="shared" si="15"/>
        <v>0</v>
      </c>
      <c r="W56" s="222" t="s">
        <v>117</v>
      </c>
      <c r="X56" s="224">
        <v>1</v>
      </c>
      <c r="Y56" s="222" t="s">
        <v>477</v>
      </c>
      <c r="Z56" s="218">
        <v>0</v>
      </c>
      <c r="AA56" s="204"/>
      <c r="AB56" s="204"/>
      <c r="AC56" s="212">
        <f t="shared" si="16"/>
        <v>0</v>
      </c>
      <c r="AD56" s="212" t="e">
        <f t="shared" si="17"/>
        <v>#DIV/0!</v>
      </c>
      <c r="AE56" s="212">
        <f t="shared" si="0"/>
        <v>0</v>
      </c>
      <c r="AF56" s="212" t="e">
        <f t="shared" si="1"/>
        <v>#DIV/0!</v>
      </c>
      <c r="AG56" s="224">
        <v>1</v>
      </c>
      <c r="AH56" s="222" t="s">
        <v>477</v>
      </c>
      <c r="AI56" s="218">
        <v>0</v>
      </c>
      <c r="AJ56" s="204"/>
      <c r="AK56" s="204"/>
      <c r="AL56" s="212">
        <f t="shared" si="18"/>
        <v>0</v>
      </c>
      <c r="AM56" s="212" t="e">
        <f t="shared" si="2"/>
        <v>#DIV/0!</v>
      </c>
      <c r="AN56" s="212">
        <f t="shared" si="3"/>
        <v>0</v>
      </c>
      <c r="AO56" s="212" t="e">
        <f t="shared" si="4"/>
        <v>#DIV/0!</v>
      </c>
      <c r="AP56" s="224">
        <v>1</v>
      </c>
      <c r="AQ56" s="222" t="s">
        <v>477</v>
      </c>
      <c r="AR56" s="218">
        <v>0</v>
      </c>
      <c r="AS56" s="204"/>
      <c r="AT56" s="204"/>
      <c r="AU56" s="212">
        <f t="shared" si="19"/>
        <v>0</v>
      </c>
      <c r="AV56" s="212" t="e">
        <f t="shared" si="20"/>
        <v>#DIV/0!</v>
      </c>
      <c r="AW56" s="212">
        <f t="shared" si="21"/>
        <v>0</v>
      </c>
      <c r="AX56" s="212" t="e">
        <f t="shared" si="22"/>
        <v>#DIV/0!</v>
      </c>
      <c r="AY56" s="224">
        <v>1</v>
      </c>
      <c r="AZ56" s="222" t="s">
        <v>477</v>
      </c>
      <c r="BA56" s="218">
        <v>0</v>
      </c>
      <c r="BB56" s="204"/>
      <c r="BC56" s="204"/>
      <c r="BD56" s="224">
        <f t="shared" si="23"/>
        <v>0</v>
      </c>
      <c r="BE56" s="224" t="e">
        <f t="shared" si="24"/>
        <v>#DIV/0!</v>
      </c>
      <c r="BF56" s="224">
        <f t="shared" si="25"/>
        <v>0</v>
      </c>
      <c r="BG56" s="224" t="e">
        <f t="shared" si="26"/>
        <v>#DIV/0!</v>
      </c>
      <c r="BH56" s="215">
        <f t="shared" si="7"/>
        <v>0</v>
      </c>
      <c r="BI56" s="215" t="str">
        <f t="shared" si="8"/>
        <v>No Prog ni Ejec</v>
      </c>
      <c r="BJ56" s="215">
        <f t="shared" si="9"/>
        <v>0</v>
      </c>
      <c r="BK56" s="215" t="str">
        <f t="shared" si="10"/>
        <v>No Prog ni Ejec</v>
      </c>
      <c r="BL56" s="215">
        <f t="shared" si="27"/>
        <v>0</v>
      </c>
      <c r="BM56" s="215" t="str">
        <f t="shared" si="28"/>
        <v>No Prog ni Ejec</v>
      </c>
      <c r="BN56" s="215">
        <f t="shared" si="11"/>
        <v>0</v>
      </c>
      <c r="BO56" s="215" t="str">
        <f t="shared" si="12"/>
        <v>No Prog ni Ejec</v>
      </c>
      <c r="BP56" s="214"/>
      <c r="BQ56" s="285">
        <v>1</v>
      </c>
      <c r="BR56" s="216">
        <f t="shared" si="14"/>
        <v>2.3333333333333335</v>
      </c>
      <c r="BS56" s="227" t="str">
        <f t="shared" si="29"/>
        <v>Elaboración de comunicaciones con las conclusiones del procedimiento de la auditoría de reintegro de recursos</v>
      </c>
      <c r="BT56" s="203">
        <f t="shared" si="13"/>
        <v>0</v>
      </c>
      <c r="BU56" s="204"/>
      <c r="BV56" s="204"/>
      <c r="BW56" s="204"/>
      <c r="BX56" s="204"/>
      <c r="BY56" s="204"/>
      <c r="BZ56" s="204"/>
      <c r="CA56" s="146"/>
      <c r="CB56" s="146"/>
      <c r="CC56" s="146"/>
      <c r="CD56" s="14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6"/>
      <c r="GB56" s="146"/>
      <c r="GC56" s="146"/>
      <c r="GD56" s="146"/>
      <c r="GE56" s="146"/>
      <c r="GF56" s="146"/>
      <c r="GG56" s="146"/>
      <c r="GH56" s="146"/>
      <c r="GI56" s="146"/>
      <c r="GJ56" s="146"/>
      <c r="GK56" s="146"/>
      <c r="GL56" s="146"/>
      <c r="GM56" s="146"/>
      <c r="GN56" s="146"/>
      <c r="GO56" s="146"/>
      <c r="GP56" s="146"/>
      <c r="GQ56" s="146"/>
      <c r="GR56" s="146"/>
      <c r="GS56" s="146"/>
      <c r="GT56" s="146"/>
      <c r="GU56" s="146"/>
      <c r="GV56" s="146"/>
      <c r="GW56" s="146"/>
      <c r="GX56" s="146"/>
      <c r="GY56" s="146"/>
      <c r="GZ56" s="146"/>
      <c r="HA56" s="146"/>
      <c r="HB56" s="146"/>
      <c r="HC56" s="146"/>
      <c r="HD56" s="146"/>
      <c r="HE56" s="146"/>
      <c r="HF56" s="146"/>
      <c r="HG56" s="146"/>
      <c r="HH56" s="146"/>
      <c r="HI56" s="146"/>
      <c r="HJ56" s="146"/>
      <c r="HK56" s="146"/>
      <c r="HL56" s="146"/>
      <c r="HM56" s="146"/>
      <c r="HN56" s="146"/>
      <c r="HO56" s="146"/>
      <c r="HP56" s="146"/>
      <c r="HQ56" s="146"/>
      <c r="HR56" s="146"/>
      <c r="HS56" s="146"/>
      <c r="HT56" s="146"/>
      <c r="HU56" s="146"/>
      <c r="HV56" s="146"/>
      <c r="HW56" s="146"/>
      <c r="HX56" s="146"/>
      <c r="HY56" s="146"/>
      <c r="HZ56" s="146"/>
      <c r="IA56" s="146"/>
    </row>
    <row r="57" spans="1:235" s="154" customFormat="1" ht="69" x14ac:dyDescent="0.3">
      <c r="A57" s="205">
        <v>11400</v>
      </c>
      <c r="B57" s="202" t="s">
        <v>26</v>
      </c>
      <c r="C57" s="206" t="s">
        <v>188</v>
      </c>
      <c r="D57" s="202" t="s">
        <v>144</v>
      </c>
      <c r="E57" s="206" t="s">
        <v>493</v>
      </c>
      <c r="F57" s="202" t="s">
        <v>200</v>
      </c>
      <c r="G57" s="217" t="s">
        <v>123</v>
      </c>
      <c r="H57" s="224">
        <v>1</v>
      </c>
      <c r="I57" s="206" t="s">
        <v>494</v>
      </c>
      <c r="J57" s="202" t="s">
        <v>201</v>
      </c>
      <c r="K57" s="218">
        <v>0</v>
      </c>
      <c r="L57" s="219">
        <v>1</v>
      </c>
      <c r="M57" s="202" t="s">
        <v>46</v>
      </c>
      <c r="N57" s="202" t="s">
        <v>68</v>
      </c>
      <c r="O57" s="202" t="s">
        <v>21</v>
      </c>
      <c r="P57" s="202" t="s">
        <v>36</v>
      </c>
      <c r="Q57" s="202" t="s">
        <v>223</v>
      </c>
      <c r="R57" s="202" t="s">
        <v>238</v>
      </c>
      <c r="S57" s="202" t="s">
        <v>99</v>
      </c>
      <c r="T57" s="219">
        <v>1</v>
      </c>
      <c r="U57" s="220" t="str">
        <f t="shared" si="15"/>
        <v>Solicitud de aclaraciones a las EPS con saldos a favor de ADRES en el proceso LMA</v>
      </c>
      <c r="V57" s="221">
        <f t="shared" si="15"/>
        <v>0</v>
      </c>
      <c r="W57" s="222" t="s">
        <v>117</v>
      </c>
      <c r="X57" s="224">
        <v>1</v>
      </c>
      <c r="Y57" s="222" t="s">
        <v>201</v>
      </c>
      <c r="Z57" s="218">
        <v>0</v>
      </c>
      <c r="AA57" s="204"/>
      <c r="AB57" s="204"/>
      <c r="AC57" s="212">
        <f t="shared" si="16"/>
        <v>0</v>
      </c>
      <c r="AD57" s="212" t="e">
        <f t="shared" si="17"/>
        <v>#DIV/0!</v>
      </c>
      <c r="AE57" s="212">
        <f t="shared" si="0"/>
        <v>0</v>
      </c>
      <c r="AF57" s="212" t="e">
        <f t="shared" si="1"/>
        <v>#DIV/0!</v>
      </c>
      <c r="AG57" s="224">
        <v>1</v>
      </c>
      <c r="AH57" s="222" t="s">
        <v>201</v>
      </c>
      <c r="AI57" s="218">
        <v>0</v>
      </c>
      <c r="AJ57" s="204"/>
      <c r="AK57" s="204"/>
      <c r="AL57" s="212">
        <f t="shared" si="18"/>
        <v>0</v>
      </c>
      <c r="AM57" s="212" t="e">
        <f t="shared" si="2"/>
        <v>#DIV/0!</v>
      </c>
      <c r="AN57" s="212">
        <f t="shared" si="3"/>
        <v>0</v>
      </c>
      <c r="AO57" s="212" t="e">
        <f t="shared" si="4"/>
        <v>#DIV/0!</v>
      </c>
      <c r="AP57" s="224">
        <v>1</v>
      </c>
      <c r="AQ57" s="222" t="s">
        <v>201</v>
      </c>
      <c r="AR57" s="218">
        <v>0</v>
      </c>
      <c r="AS57" s="204"/>
      <c r="AT57" s="204"/>
      <c r="AU57" s="212">
        <f t="shared" si="19"/>
        <v>0</v>
      </c>
      <c r="AV57" s="212" t="e">
        <f t="shared" si="20"/>
        <v>#DIV/0!</v>
      </c>
      <c r="AW57" s="212">
        <f t="shared" si="21"/>
        <v>0</v>
      </c>
      <c r="AX57" s="212" t="e">
        <f t="shared" si="22"/>
        <v>#DIV/0!</v>
      </c>
      <c r="AY57" s="224">
        <v>1</v>
      </c>
      <c r="AZ57" s="222" t="s">
        <v>201</v>
      </c>
      <c r="BA57" s="218">
        <v>0</v>
      </c>
      <c r="BB57" s="204"/>
      <c r="BC57" s="204"/>
      <c r="BD57" s="224">
        <f t="shared" si="23"/>
        <v>0</v>
      </c>
      <c r="BE57" s="224" t="e">
        <f t="shared" si="24"/>
        <v>#DIV/0!</v>
      </c>
      <c r="BF57" s="224">
        <f t="shared" si="25"/>
        <v>0</v>
      </c>
      <c r="BG57" s="224" t="e">
        <f t="shared" si="26"/>
        <v>#DIV/0!</v>
      </c>
      <c r="BH57" s="215">
        <f t="shared" si="7"/>
        <v>0</v>
      </c>
      <c r="BI57" s="215" t="str">
        <f t="shared" si="8"/>
        <v>No Prog ni Ejec</v>
      </c>
      <c r="BJ57" s="215">
        <f t="shared" si="9"/>
        <v>0</v>
      </c>
      <c r="BK57" s="215" t="str">
        <f t="shared" si="10"/>
        <v>No Prog ni Ejec</v>
      </c>
      <c r="BL57" s="215">
        <f t="shared" si="27"/>
        <v>0</v>
      </c>
      <c r="BM57" s="215" t="str">
        <f t="shared" si="28"/>
        <v>No Prog ni Ejec</v>
      </c>
      <c r="BN57" s="215">
        <f t="shared" si="11"/>
        <v>0</v>
      </c>
      <c r="BO57" s="215" t="str">
        <f t="shared" si="12"/>
        <v>No Prog ni Ejec</v>
      </c>
      <c r="BP57" s="214"/>
      <c r="BQ57" s="285">
        <v>1</v>
      </c>
      <c r="BR57" s="216">
        <f t="shared" si="14"/>
        <v>2.3333333333333335</v>
      </c>
      <c r="BS57" s="227" t="str">
        <f t="shared" si="29"/>
        <v>Solicitud de aclaraciones a las EPS con saldos a favor de ADRES en el proceso LMA</v>
      </c>
      <c r="BT57" s="203">
        <f t="shared" si="13"/>
        <v>0</v>
      </c>
      <c r="BU57" s="204"/>
      <c r="BV57" s="204"/>
      <c r="BW57" s="204"/>
      <c r="BX57" s="204"/>
      <c r="BY57" s="204"/>
      <c r="BZ57" s="204"/>
      <c r="CA57" s="146"/>
      <c r="CB57" s="146"/>
      <c r="CC57" s="146"/>
      <c r="CD57" s="146"/>
      <c r="CE57" s="146"/>
      <c r="CF57" s="146"/>
      <c r="CG57" s="146"/>
      <c r="CH57" s="146"/>
      <c r="CI57" s="146"/>
      <c r="CJ57" s="146"/>
      <c r="CK57" s="146"/>
      <c r="CL57" s="146"/>
      <c r="CM57" s="146"/>
      <c r="CN57" s="146"/>
      <c r="CO57" s="146"/>
      <c r="CP57" s="146"/>
      <c r="CQ57" s="146"/>
      <c r="CR57" s="146"/>
      <c r="CS57" s="146"/>
      <c r="CT57" s="146"/>
      <c r="CU57" s="146"/>
      <c r="CV57" s="146"/>
      <c r="CW57" s="146"/>
      <c r="CX57" s="146"/>
      <c r="CY57" s="146"/>
      <c r="CZ57" s="146"/>
      <c r="DA57" s="146"/>
      <c r="DB57" s="146"/>
      <c r="DC57" s="146"/>
      <c r="DD57" s="146"/>
      <c r="DE57" s="146"/>
      <c r="DF57" s="146"/>
      <c r="DG57" s="146"/>
      <c r="DH57" s="146"/>
      <c r="DI57" s="146"/>
      <c r="DJ57" s="146"/>
      <c r="DK57" s="146"/>
      <c r="DL57" s="146"/>
      <c r="DM57" s="146"/>
      <c r="DN57" s="146"/>
      <c r="DO57" s="146"/>
      <c r="DP57" s="146"/>
      <c r="DQ57" s="146"/>
      <c r="DR57" s="146"/>
      <c r="DS57" s="146"/>
      <c r="DT57" s="146"/>
      <c r="DU57" s="146"/>
      <c r="DV57" s="146"/>
      <c r="DW57" s="146"/>
      <c r="DX57" s="146"/>
      <c r="DY57" s="146"/>
      <c r="DZ57" s="146"/>
      <c r="EA57" s="146"/>
      <c r="EB57" s="146"/>
      <c r="EC57" s="146"/>
      <c r="ED57" s="146"/>
      <c r="EE57" s="146"/>
      <c r="EF57" s="146"/>
      <c r="EG57" s="146"/>
      <c r="EH57" s="146"/>
      <c r="EI57" s="146"/>
      <c r="EJ57" s="146"/>
      <c r="EK57" s="146"/>
      <c r="EL57" s="146"/>
      <c r="EM57" s="146"/>
      <c r="EN57" s="146"/>
      <c r="EO57" s="146"/>
      <c r="EP57" s="146"/>
      <c r="EQ57" s="146"/>
      <c r="ER57" s="146"/>
      <c r="ES57" s="146"/>
      <c r="ET57" s="146"/>
      <c r="EU57" s="146"/>
      <c r="EV57" s="146"/>
      <c r="EW57" s="146"/>
      <c r="EX57" s="146"/>
      <c r="EY57" s="146"/>
      <c r="EZ57" s="146"/>
      <c r="FA57" s="146"/>
      <c r="FB57" s="146"/>
      <c r="FC57" s="146"/>
      <c r="FD57" s="146"/>
      <c r="FE57" s="146"/>
      <c r="FF57" s="146"/>
      <c r="FG57" s="146"/>
      <c r="FH57" s="146"/>
      <c r="FI57" s="146"/>
      <c r="FJ57" s="146"/>
      <c r="FK57" s="146"/>
      <c r="FL57" s="146"/>
      <c r="FM57" s="146"/>
      <c r="FN57" s="146"/>
      <c r="FO57" s="146"/>
      <c r="FP57" s="146"/>
      <c r="FQ57" s="146"/>
      <c r="FR57" s="146"/>
      <c r="FS57" s="146"/>
      <c r="FT57" s="146"/>
      <c r="FU57" s="146"/>
      <c r="FV57" s="146"/>
      <c r="FW57" s="146"/>
      <c r="FX57" s="146"/>
      <c r="FY57" s="146"/>
      <c r="FZ57" s="146"/>
      <c r="GA57" s="146"/>
      <c r="GB57" s="146"/>
      <c r="GC57" s="146"/>
      <c r="GD57" s="146"/>
      <c r="GE57" s="146"/>
      <c r="GF57" s="146"/>
      <c r="GG57" s="146"/>
      <c r="GH57" s="146"/>
      <c r="GI57" s="146"/>
      <c r="GJ57" s="146"/>
      <c r="GK57" s="146"/>
      <c r="GL57" s="146"/>
      <c r="GM57" s="146"/>
      <c r="GN57" s="146"/>
      <c r="GO57" s="146"/>
      <c r="GP57" s="146"/>
      <c r="GQ57" s="146"/>
      <c r="GR57" s="146"/>
      <c r="GS57" s="146"/>
      <c r="GT57" s="146"/>
      <c r="GU57" s="146"/>
      <c r="GV57" s="146"/>
      <c r="GW57" s="146"/>
      <c r="GX57" s="146"/>
      <c r="GY57" s="146"/>
      <c r="GZ57" s="146"/>
      <c r="HA57" s="146"/>
      <c r="HB57" s="146"/>
      <c r="HC57" s="146"/>
      <c r="HD57" s="146"/>
      <c r="HE57" s="146"/>
      <c r="HF57" s="146"/>
      <c r="HG57" s="146"/>
      <c r="HH57" s="146"/>
      <c r="HI57" s="146"/>
      <c r="HJ57" s="146"/>
      <c r="HK57" s="146"/>
      <c r="HL57" s="146"/>
      <c r="HM57" s="146"/>
      <c r="HN57" s="146"/>
      <c r="HO57" s="146"/>
      <c r="HP57" s="146"/>
      <c r="HQ57" s="146"/>
      <c r="HR57" s="146"/>
      <c r="HS57" s="146"/>
      <c r="HT57" s="146"/>
      <c r="HU57" s="146"/>
      <c r="HV57" s="146"/>
      <c r="HW57" s="146"/>
      <c r="HX57" s="146"/>
      <c r="HY57" s="146"/>
      <c r="HZ57" s="146"/>
      <c r="IA57" s="146"/>
    </row>
    <row r="58" spans="1:235" s="159" customFormat="1" ht="69" x14ac:dyDescent="0.3">
      <c r="A58" s="205">
        <v>11400</v>
      </c>
      <c r="B58" s="202" t="s">
        <v>26</v>
      </c>
      <c r="C58" s="206" t="s">
        <v>188</v>
      </c>
      <c r="D58" s="202" t="s">
        <v>144</v>
      </c>
      <c r="E58" s="206" t="s">
        <v>495</v>
      </c>
      <c r="F58" s="202" t="s">
        <v>202</v>
      </c>
      <c r="G58" s="217" t="s">
        <v>124</v>
      </c>
      <c r="H58" s="206">
        <v>1</v>
      </c>
      <c r="I58" s="206" t="s">
        <v>496</v>
      </c>
      <c r="J58" s="202" t="s">
        <v>203</v>
      </c>
      <c r="K58" s="218">
        <v>0</v>
      </c>
      <c r="L58" s="219">
        <v>1</v>
      </c>
      <c r="M58" s="202" t="s">
        <v>46</v>
      </c>
      <c r="N58" s="202" t="s">
        <v>68</v>
      </c>
      <c r="O58" s="202" t="s">
        <v>34</v>
      </c>
      <c r="P58" s="202" t="s">
        <v>35</v>
      </c>
      <c r="Q58" s="202" t="s">
        <v>225</v>
      </c>
      <c r="R58" s="202" t="s">
        <v>508</v>
      </c>
      <c r="S58" s="202" t="s">
        <v>99</v>
      </c>
      <c r="T58" s="223">
        <v>1</v>
      </c>
      <c r="U58" s="220" t="str">
        <f t="shared" si="15"/>
        <v>No. De Compras de Carteras realizadas</v>
      </c>
      <c r="V58" s="221">
        <f t="shared" si="15"/>
        <v>0</v>
      </c>
      <c r="W58" s="222" t="s">
        <v>117</v>
      </c>
      <c r="X58" s="292">
        <v>0</v>
      </c>
      <c r="Y58" s="290" t="s">
        <v>203</v>
      </c>
      <c r="Z58" s="291">
        <v>0</v>
      </c>
      <c r="AA58" s="287"/>
      <c r="AB58" s="287"/>
      <c r="AC58" s="288" t="e">
        <f t="shared" si="16"/>
        <v>#DIV/0!</v>
      </c>
      <c r="AD58" s="288" t="e">
        <f t="shared" si="17"/>
        <v>#DIV/0!</v>
      </c>
      <c r="AE58" s="288">
        <f t="shared" si="0"/>
        <v>0</v>
      </c>
      <c r="AF58" s="288" t="e">
        <f t="shared" si="1"/>
        <v>#DIV/0!</v>
      </c>
      <c r="AG58" s="292">
        <v>0</v>
      </c>
      <c r="AH58" s="290" t="s">
        <v>203</v>
      </c>
      <c r="AI58" s="291">
        <v>0</v>
      </c>
      <c r="AJ58" s="287"/>
      <c r="AK58" s="287"/>
      <c r="AL58" s="288" t="e">
        <f t="shared" si="18"/>
        <v>#DIV/0!</v>
      </c>
      <c r="AM58" s="288" t="e">
        <f t="shared" si="2"/>
        <v>#DIV/0!</v>
      </c>
      <c r="AN58" s="288">
        <f t="shared" si="3"/>
        <v>0</v>
      </c>
      <c r="AO58" s="288" t="e">
        <f t="shared" si="4"/>
        <v>#DIV/0!</v>
      </c>
      <c r="AP58" s="292">
        <v>0</v>
      </c>
      <c r="AQ58" s="290" t="s">
        <v>203</v>
      </c>
      <c r="AR58" s="291">
        <v>0</v>
      </c>
      <c r="AS58" s="287"/>
      <c r="AT58" s="287"/>
      <c r="AU58" s="288" t="e">
        <f t="shared" si="19"/>
        <v>#DIV/0!</v>
      </c>
      <c r="AV58" s="288" t="e">
        <f t="shared" si="20"/>
        <v>#DIV/0!</v>
      </c>
      <c r="AW58" s="288">
        <f t="shared" si="21"/>
        <v>0</v>
      </c>
      <c r="AX58" s="288" t="e">
        <f t="shared" si="22"/>
        <v>#DIV/0!</v>
      </c>
      <c r="AY58" s="292">
        <v>1</v>
      </c>
      <c r="AZ58" s="290" t="s">
        <v>203</v>
      </c>
      <c r="BA58" s="291">
        <v>0</v>
      </c>
      <c r="BB58" s="287"/>
      <c r="BC58" s="287"/>
      <c r="BD58" s="289">
        <f t="shared" si="23"/>
        <v>0</v>
      </c>
      <c r="BE58" s="289" t="e">
        <f t="shared" si="24"/>
        <v>#DIV/0!</v>
      </c>
      <c r="BF58" s="289">
        <f t="shared" si="25"/>
        <v>0</v>
      </c>
      <c r="BG58" s="289" t="e">
        <f t="shared" si="26"/>
        <v>#DIV/0!</v>
      </c>
      <c r="BH58" s="213" t="str">
        <f t="shared" si="7"/>
        <v>No Prog ni Ejec</v>
      </c>
      <c r="BI58" s="213" t="str">
        <f t="shared" si="8"/>
        <v>No Prog ni Ejec</v>
      </c>
      <c r="BJ58" s="213" t="str">
        <f t="shared" si="9"/>
        <v>No Prog ni Ejec</v>
      </c>
      <c r="BK58" s="213" t="str">
        <f t="shared" si="10"/>
        <v>No Prog ni Ejec</v>
      </c>
      <c r="BL58" s="213" t="str">
        <f t="shared" si="27"/>
        <v>No Prog ni Ejec</v>
      </c>
      <c r="BM58" s="213" t="str">
        <f t="shared" si="28"/>
        <v>No Prog ni Ejec</v>
      </c>
      <c r="BN58" s="213">
        <f t="shared" si="11"/>
        <v>0</v>
      </c>
      <c r="BO58" s="213" t="str">
        <f t="shared" si="12"/>
        <v>No Prog ni Ejec</v>
      </c>
      <c r="BP58" s="214"/>
      <c r="BQ58" s="285">
        <v>8</v>
      </c>
      <c r="BR58" s="226">
        <f t="shared" si="14"/>
        <v>0</v>
      </c>
      <c r="BS58" s="227" t="str">
        <f t="shared" si="29"/>
        <v>No. De Compras de Carteras realizadas</v>
      </c>
      <c r="BT58" s="203">
        <f t="shared" si="13"/>
        <v>0</v>
      </c>
      <c r="BU58" s="204"/>
      <c r="BV58" s="204"/>
      <c r="BW58" s="204"/>
      <c r="BX58" s="204"/>
      <c r="BY58" s="204"/>
      <c r="BZ58" s="204"/>
      <c r="CA58" s="146"/>
      <c r="CB58" s="146"/>
      <c r="CC58" s="146"/>
      <c r="CD58" s="146"/>
      <c r="CE58" s="146"/>
      <c r="CF58" s="146"/>
      <c r="CG58" s="146"/>
      <c r="CH58" s="146"/>
      <c r="CI58" s="146"/>
      <c r="CJ58" s="146"/>
      <c r="CK58" s="146"/>
      <c r="CL58" s="146"/>
      <c r="CM58" s="146"/>
      <c r="CN58" s="146"/>
      <c r="CO58" s="146"/>
      <c r="CP58" s="146"/>
      <c r="CQ58" s="146"/>
      <c r="CR58" s="146"/>
      <c r="CS58" s="146"/>
      <c r="CT58" s="146"/>
      <c r="CU58" s="146"/>
      <c r="CV58" s="146"/>
      <c r="CW58" s="146"/>
      <c r="CX58" s="146"/>
      <c r="CY58" s="146"/>
      <c r="CZ58" s="146"/>
      <c r="DA58" s="146"/>
      <c r="DB58" s="146"/>
      <c r="DC58" s="146"/>
      <c r="DD58" s="146"/>
      <c r="DE58" s="146"/>
      <c r="DF58" s="146"/>
      <c r="DG58" s="146"/>
      <c r="DH58" s="146"/>
      <c r="DI58" s="146"/>
      <c r="DJ58" s="146"/>
      <c r="DK58" s="146"/>
      <c r="DL58" s="146"/>
      <c r="DM58" s="146"/>
      <c r="DN58" s="146"/>
      <c r="DO58" s="146"/>
      <c r="DP58" s="146"/>
      <c r="DQ58" s="146"/>
      <c r="DR58" s="146"/>
      <c r="DS58" s="146"/>
      <c r="DT58" s="146"/>
      <c r="DU58" s="146"/>
      <c r="DV58" s="146"/>
      <c r="DW58" s="146"/>
      <c r="DX58" s="146"/>
      <c r="DY58" s="146"/>
      <c r="DZ58" s="146"/>
      <c r="EA58" s="146"/>
      <c r="EB58" s="146"/>
      <c r="EC58" s="146"/>
      <c r="ED58" s="146"/>
      <c r="EE58" s="146"/>
      <c r="EF58" s="146"/>
      <c r="EG58" s="146"/>
      <c r="EH58" s="146"/>
      <c r="EI58" s="146"/>
      <c r="EJ58" s="146"/>
      <c r="EK58" s="146"/>
      <c r="EL58" s="146"/>
      <c r="EM58" s="146"/>
      <c r="EN58" s="146"/>
      <c r="EO58" s="146"/>
      <c r="EP58" s="146"/>
      <c r="EQ58" s="146"/>
      <c r="ER58" s="146"/>
      <c r="ES58" s="146"/>
      <c r="ET58" s="146"/>
      <c r="EU58" s="146"/>
      <c r="EV58" s="146"/>
      <c r="EW58" s="146"/>
      <c r="EX58" s="146"/>
      <c r="EY58" s="146"/>
      <c r="EZ58" s="146"/>
      <c r="FA58" s="146"/>
      <c r="FB58" s="146"/>
      <c r="FC58" s="146"/>
      <c r="FD58" s="146"/>
      <c r="FE58" s="146"/>
      <c r="FF58" s="146"/>
      <c r="FG58" s="146"/>
      <c r="FH58" s="146"/>
      <c r="FI58" s="146"/>
      <c r="FJ58" s="146"/>
      <c r="FK58" s="146"/>
      <c r="FL58" s="146"/>
      <c r="FM58" s="146"/>
      <c r="FN58" s="146"/>
      <c r="FO58" s="146"/>
      <c r="FP58" s="146"/>
      <c r="FQ58" s="146"/>
      <c r="FR58" s="146"/>
      <c r="FS58" s="146"/>
      <c r="FT58" s="146"/>
      <c r="FU58" s="146"/>
      <c r="FV58" s="146"/>
      <c r="FW58" s="146"/>
      <c r="FX58" s="146"/>
      <c r="FY58" s="146"/>
      <c r="FZ58" s="146"/>
      <c r="GA58" s="146"/>
      <c r="GB58" s="146"/>
      <c r="GC58" s="146"/>
      <c r="GD58" s="146"/>
      <c r="GE58" s="146"/>
      <c r="GF58" s="146"/>
      <c r="GG58" s="146"/>
      <c r="GH58" s="146"/>
      <c r="GI58" s="146"/>
      <c r="GJ58" s="146"/>
      <c r="GK58" s="146"/>
      <c r="GL58" s="146"/>
      <c r="GM58" s="146"/>
      <c r="GN58" s="146"/>
      <c r="GO58" s="146"/>
      <c r="GP58" s="146"/>
      <c r="GQ58" s="146"/>
      <c r="GR58" s="146"/>
      <c r="GS58" s="146"/>
      <c r="GT58" s="146"/>
      <c r="GU58" s="146"/>
      <c r="GV58" s="146"/>
      <c r="GW58" s="146"/>
      <c r="GX58" s="146"/>
      <c r="GY58" s="146"/>
      <c r="GZ58" s="146"/>
      <c r="HA58" s="146"/>
      <c r="HB58" s="146"/>
      <c r="HC58" s="146"/>
      <c r="HD58" s="146"/>
      <c r="HE58" s="146"/>
      <c r="HF58" s="146"/>
      <c r="HG58" s="146"/>
      <c r="HH58" s="146"/>
      <c r="HI58" s="146"/>
      <c r="HJ58" s="146"/>
      <c r="HK58" s="146"/>
      <c r="HL58" s="146"/>
      <c r="HM58" s="146"/>
      <c r="HN58" s="146"/>
      <c r="HO58" s="146"/>
      <c r="HP58" s="146"/>
      <c r="HQ58" s="146"/>
      <c r="HR58" s="146"/>
      <c r="HS58" s="146"/>
      <c r="HT58" s="146"/>
      <c r="HU58" s="146"/>
      <c r="HV58" s="146"/>
      <c r="HW58" s="146"/>
      <c r="HX58" s="146"/>
      <c r="HY58" s="146"/>
      <c r="HZ58" s="146"/>
      <c r="IA58" s="146"/>
    </row>
    <row r="59" spans="1:235" s="154" customFormat="1" ht="69" x14ac:dyDescent="0.3">
      <c r="A59" s="205">
        <v>11400</v>
      </c>
      <c r="B59" s="202" t="s">
        <v>26</v>
      </c>
      <c r="C59" s="206" t="s">
        <v>188</v>
      </c>
      <c r="D59" s="202" t="s">
        <v>144</v>
      </c>
      <c r="E59" s="206" t="s">
        <v>497</v>
      </c>
      <c r="F59" s="202" t="s">
        <v>204</v>
      </c>
      <c r="G59" s="217" t="s">
        <v>123</v>
      </c>
      <c r="H59" s="224">
        <v>1</v>
      </c>
      <c r="I59" s="206" t="s">
        <v>498</v>
      </c>
      <c r="J59" s="202" t="s">
        <v>205</v>
      </c>
      <c r="K59" s="218">
        <v>0</v>
      </c>
      <c r="L59" s="219">
        <v>1</v>
      </c>
      <c r="M59" s="202" t="s">
        <v>46</v>
      </c>
      <c r="N59" s="202" t="s">
        <v>68</v>
      </c>
      <c r="O59" s="202" t="s">
        <v>34</v>
      </c>
      <c r="P59" s="202" t="s">
        <v>35</v>
      </c>
      <c r="Q59" s="202" t="s">
        <v>225</v>
      </c>
      <c r="R59" s="202" t="s">
        <v>509</v>
      </c>
      <c r="S59" s="202" t="s">
        <v>99</v>
      </c>
      <c r="T59" s="219">
        <v>1</v>
      </c>
      <c r="U59" s="220" t="str">
        <f t="shared" si="15"/>
        <v>Certificaciones remitidas</v>
      </c>
      <c r="V59" s="221">
        <f t="shared" si="15"/>
        <v>0</v>
      </c>
      <c r="W59" s="222" t="s">
        <v>117</v>
      </c>
      <c r="X59" s="224">
        <v>1</v>
      </c>
      <c r="Y59" s="222" t="s">
        <v>205</v>
      </c>
      <c r="Z59" s="218">
        <v>0</v>
      </c>
      <c r="AA59" s="204"/>
      <c r="AB59" s="204"/>
      <c r="AC59" s="212">
        <f t="shared" si="16"/>
        <v>0</v>
      </c>
      <c r="AD59" s="212" t="e">
        <f t="shared" si="17"/>
        <v>#DIV/0!</v>
      </c>
      <c r="AE59" s="212">
        <f t="shared" si="0"/>
        <v>0</v>
      </c>
      <c r="AF59" s="212" t="e">
        <f t="shared" si="1"/>
        <v>#DIV/0!</v>
      </c>
      <c r="AG59" s="224">
        <v>1</v>
      </c>
      <c r="AH59" s="222" t="s">
        <v>205</v>
      </c>
      <c r="AI59" s="218">
        <v>0</v>
      </c>
      <c r="AJ59" s="204"/>
      <c r="AK59" s="204"/>
      <c r="AL59" s="212">
        <f t="shared" si="18"/>
        <v>0</v>
      </c>
      <c r="AM59" s="212" t="e">
        <f t="shared" si="2"/>
        <v>#DIV/0!</v>
      </c>
      <c r="AN59" s="212">
        <f t="shared" si="3"/>
        <v>0</v>
      </c>
      <c r="AO59" s="212" t="e">
        <f t="shared" si="4"/>
        <v>#DIV/0!</v>
      </c>
      <c r="AP59" s="224">
        <v>1</v>
      </c>
      <c r="AQ59" s="222" t="s">
        <v>205</v>
      </c>
      <c r="AR59" s="218">
        <v>0</v>
      </c>
      <c r="AS59" s="204"/>
      <c r="AT59" s="204"/>
      <c r="AU59" s="212">
        <f t="shared" si="19"/>
        <v>0</v>
      </c>
      <c r="AV59" s="212" t="e">
        <f t="shared" si="20"/>
        <v>#DIV/0!</v>
      </c>
      <c r="AW59" s="212">
        <f t="shared" si="21"/>
        <v>0</v>
      </c>
      <c r="AX59" s="212" t="e">
        <f t="shared" si="22"/>
        <v>#DIV/0!</v>
      </c>
      <c r="AY59" s="224">
        <v>1</v>
      </c>
      <c r="AZ59" s="222" t="s">
        <v>205</v>
      </c>
      <c r="BA59" s="218">
        <v>0</v>
      </c>
      <c r="BB59" s="204"/>
      <c r="BC59" s="204"/>
      <c r="BD59" s="224">
        <f t="shared" si="23"/>
        <v>0</v>
      </c>
      <c r="BE59" s="224" t="e">
        <f t="shared" si="24"/>
        <v>#DIV/0!</v>
      </c>
      <c r="BF59" s="224">
        <f t="shared" si="25"/>
        <v>0</v>
      </c>
      <c r="BG59" s="224" t="e">
        <f t="shared" si="26"/>
        <v>#DIV/0!</v>
      </c>
      <c r="BH59" s="215">
        <f t="shared" si="7"/>
        <v>0</v>
      </c>
      <c r="BI59" s="215" t="str">
        <f t="shared" si="8"/>
        <v>No Prog ni Ejec</v>
      </c>
      <c r="BJ59" s="215">
        <f t="shared" si="9"/>
        <v>0</v>
      </c>
      <c r="BK59" s="215" t="str">
        <f t="shared" si="10"/>
        <v>No Prog ni Ejec</v>
      </c>
      <c r="BL59" s="215">
        <f t="shared" si="27"/>
        <v>0</v>
      </c>
      <c r="BM59" s="215" t="str">
        <f t="shared" si="28"/>
        <v>No Prog ni Ejec</v>
      </c>
      <c r="BN59" s="215">
        <f t="shared" si="11"/>
        <v>0</v>
      </c>
      <c r="BO59" s="215" t="str">
        <f t="shared" si="12"/>
        <v>No Prog ni Ejec</v>
      </c>
      <c r="BP59" s="214"/>
      <c r="BQ59" s="285">
        <v>1</v>
      </c>
      <c r="BR59" s="216">
        <f t="shared" si="14"/>
        <v>2.3333333333333335</v>
      </c>
      <c r="BS59" s="227" t="str">
        <f t="shared" si="29"/>
        <v>Certificaciones remitidas</v>
      </c>
      <c r="BT59" s="203">
        <f t="shared" si="13"/>
        <v>0</v>
      </c>
      <c r="BU59" s="204"/>
      <c r="BV59" s="204"/>
      <c r="BW59" s="204"/>
      <c r="BX59" s="204"/>
      <c r="BY59" s="204"/>
      <c r="BZ59" s="204"/>
      <c r="CA59" s="146"/>
      <c r="CB59" s="146"/>
      <c r="CC59" s="146"/>
      <c r="CD59" s="146"/>
      <c r="CE59" s="146"/>
      <c r="CF59" s="146"/>
      <c r="CG59" s="146"/>
      <c r="CH59" s="146"/>
      <c r="CI59" s="146"/>
      <c r="CJ59" s="146"/>
      <c r="CK59" s="146"/>
      <c r="CL59" s="146"/>
      <c r="CM59" s="146"/>
      <c r="CN59" s="146"/>
      <c r="CO59" s="146"/>
      <c r="CP59" s="146"/>
      <c r="CQ59" s="146"/>
      <c r="CR59" s="146"/>
      <c r="CS59" s="146"/>
      <c r="CT59" s="146"/>
      <c r="CU59" s="146"/>
      <c r="CV59" s="146"/>
      <c r="CW59" s="146"/>
      <c r="CX59" s="146"/>
      <c r="CY59" s="146"/>
      <c r="CZ59" s="146"/>
      <c r="DA59" s="146"/>
      <c r="DB59" s="146"/>
      <c r="DC59" s="146"/>
      <c r="DD59" s="146"/>
      <c r="DE59" s="146"/>
      <c r="DF59" s="146"/>
      <c r="DG59" s="146"/>
      <c r="DH59" s="146"/>
      <c r="DI59" s="146"/>
      <c r="DJ59" s="146"/>
      <c r="DK59" s="146"/>
      <c r="DL59" s="146"/>
      <c r="DM59" s="146"/>
      <c r="DN59" s="146"/>
      <c r="DO59" s="146"/>
      <c r="DP59" s="146"/>
      <c r="DQ59" s="146"/>
      <c r="DR59" s="146"/>
      <c r="DS59" s="146"/>
      <c r="DT59" s="146"/>
      <c r="DU59" s="146"/>
      <c r="DV59" s="146"/>
      <c r="DW59" s="146"/>
      <c r="DX59" s="146"/>
      <c r="DY59" s="146"/>
      <c r="DZ59" s="146"/>
      <c r="EA59" s="146"/>
      <c r="EB59" s="146"/>
      <c r="EC59" s="146"/>
      <c r="ED59" s="146"/>
      <c r="EE59" s="146"/>
      <c r="EF59" s="146"/>
      <c r="EG59" s="146"/>
      <c r="EH59" s="146"/>
      <c r="EI59" s="146"/>
      <c r="EJ59" s="146"/>
      <c r="EK59" s="146"/>
      <c r="EL59" s="146"/>
      <c r="EM59" s="146"/>
      <c r="EN59" s="146"/>
      <c r="EO59" s="146"/>
      <c r="EP59" s="146"/>
      <c r="EQ59" s="146"/>
      <c r="ER59" s="146"/>
      <c r="ES59" s="146"/>
      <c r="ET59" s="146"/>
      <c r="EU59" s="146"/>
      <c r="EV59" s="146"/>
      <c r="EW59" s="146"/>
      <c r="EX59" s="146"/>
      <c r="EY59" s="146"/>
      <c r="EZ59" s="146"/>
      <c r="FA59" s="146"/>
      <c r="FB59" s="146"/>
      <c r="FC59" s="146"/>
      <c r="FD59" s="146"/>
      <c r="FE59" s="146"/>
      <c r="FF59" s="146"/>
      <c r="FG59" s="146"/>
      <c r="FH59" s="146"/>
      <c r="FI59" s="146"/>
      <c r="FJ59" s="146"/>
      <c r="FK59" s="146"/>
      <c r="FL59" s="146"/>
      <c r="FM59" s="146"/>
      <c r="FN59" s="146"/>
      <c r="FO59" s="146"/>
      <c r="FP59" s="146"/>
      <c r="FQ59" s="146"/>
      <c r="FR59" s="146"/>
      <c r="FS59" s="146"/>
      <c r="FT59" s="146"/>
      <c r="FU59" s="146"/>
      <c r="FV59" s="146"/>
      <c r="FW59" s="146"/>
      <c r="FX59" s="146"/>
      <c r="FY59" s="146"/>
      <c r="FZ59" s="146"/>
      <c r="GA59" s="146"/>
      <c r="GB59" s="146"/>
      <c r="GC59" s="146"/>
      <c r="GD59" s="146"/>
      <c r="GE59" s="146"/>
      <c r="GF59" s="146"/>
      <c r="GG59" s="146"/>
      <c r="GH59" s="146"/>
      <c r="GI59" s="146"/>
      <c r="GJ59" s="146"/>
      <c r="GK59" s="146"/>
      <c r="GL59" s="146"/>
      <c r="GM59" s="146"/>
      <c r="GN59" s="146"/>
      <c r="GO59" s="146"/>
      <c r="GP59" s="146"/>
      <c r="GQ59" s="146"/>
      <c r="GR59" s="146"/>
      <c r="GS59" s="146"/>
      <c r="GT59" s="146"/>
      <c r="GU59" s="146"/>
      <c r="GV59" s="146"/>
      <c r="GW59" s="146"/>
      <c r="GX59" s="146"/>
      <c r="GY59" s="146"/>
      <c r="GZ59" s="146"/>
      <c r="HA59" s="146"/>
      <c r="HB59" s="146"/>
      <c r="HC59" s="146"/>
      <c r="HD59" s="146"/>
      <c r="HE59" s="146"/>
      <c r="HF59" s="146"/>
      <c r="HG59" s="146"/>
      <c r="HH59" s="146"/>
      <c r="HI59" s="146"/>
      <c r="HJ59" s="146"/>
      <c r="HK59" s="146"/>
      <c r="HL59" s="146"/>
      <c r="HM59" s="146"/>
      <c r="HN59" s="146"/>
      <c r="HO59" s="146"/>
      <c r="HP59" s="146"/>
      <c r="HQ59" s="146"/>
      <c r="HR59" s="146"/>
      <c r="HS59" s="146"/>
      <c r="HT59" s="146"/>
      <c r="HU59" s="146"/>
      <c r="HV59" s="146"/>
      <c r="HW59" s="146"/>
      <c r="HX59" s="146"/>
      <c r="HY59" s="146"/>
      <c r="HZ59" s="146"/>
      <c r="IA59" s="146"/>
    </row>
    <row r="60" spans="1:235" s="154" customFormat="1" ht="69" x14ac:dyDescent="0.3">
      <c r="A60" s="205">
        <v>11400</v>
      </c>
      <c r="B60" s="202" t="s">
        <v>26</v>
      </c>
      <c r="C60" s="206" t="s">
        <v>239</v>
      </c>
      <c r="D60" s="202" t="s">
        <v>144</v>
      </c>
      <c r="E60" s="206" t="s">
        <v>499</v>
      </c>
      <c r="F60" s="202" t="s">
        <v>206</v>
      </c>
      <c r="G60" s="217" t="s">
        <v>123</v>
      </c>
      <c r="H60" s="224">
        <v>1</v>
      </c>
      <c r="I60" s="206" t="s">
        <v>500</v>
      </c>
      <c r="J60" s="202" t="s">
        <v>205</v>
      </c>
      <c r="K60" s="218">
        <v>0</v>
      </c>
      <c r="L60" s="219">
        <v>1</v>
      </c>
      <c r="M60" s="202" t="s">
        <v>46</v>
      </c>
      <c r="N60" s="202" t="s">
        <v>68</v>
      </c>
      <c r="O60" s="202" t="s">
        <v>34</v>
      </c>
      <c r="P60" s="202" t="s">
        <v>35</v>
      </c>
      <c r="Q60" s="202" t="s">
        <v>225</v>
      </c>
      <c r="R60" s="202" t="s">
        <v>509</v>
      </c>
      <c r="S60" s="202" t="s">
        <v>99</v>
      </c>
      <c r="T60" s="219">
        <v>1</v>
      </c>
      <c r="U60" s="220" t="str">
        <f t="shared" si="15"/>
        <v>Certificaciones remitidas</v>
      </c>
      <c r="V60" s="221">
        <f t="shared" si="15"/>
        <v>0</v>
      </c>
      <c r="W60" s="222" t="s">
        <v>117</v>
      </c>
      <c r="X60" s="224">
        <v>1</v>
      </c>
      <c r="Y60" s="222" t="s">
        <v>205</v>
      </c>
      <c r="Z60" s="218">
        <v>0</v>
      </c>
      <c r="AA60" s="204"/>
      <c r="AB60" s="204"/>
      <c r="AC60" s="212">
        <f t="shared" si="16"/>
        <v>0</v>
      </c>
      <c r="AD60" s="212" t="e">
        <f t="shared" si="17"/>
        <v>#DIV/0!</v>
      </c>
      <c r="AE60" s="212">
        <f t="shared" si="0"/>
        <v>0</v>
      </c>
      <c r="AF60" s="212" t="e">
        <f t="shared" si="1"/>
        <v>#DIV/0!</v>
      </c>
      <c r="AG60" s="224">
        <v>1</v>
      </c>
      <c r="AH60" s="222" t="s">
        <v>205</v>
      </c>
      <c r="AI60" s="218">
        <v>0</v>
      </c>
      <c r="AJ60" s="204"/>
      <c r="AK60" s="204"/>
      <c r="AL60" s="212">
        <f t="shared" si="18"/>
        <v>0</v>
      </c>
      <c r="AM60" s="212" t="e">
        <f t="shared" si="2"/>
        <v>#DIV/0!</v>
      </c>
      <c r="AN60" s="212">
        <f t="shared" si="3"/>
        <v>0</v>
      </c>
      <c r="AO60" s="212" t="e">
        <f t="shared" si="4"/>
        <v>#DIV/0!</v>
      </c>
      <c r="AP60" s="224">
        <v>1</v>
      </c>
      <c r="AQ60" s="222" t="s">
        <v>205</v>
      </c>
      <c r="AR60" s="218">
        <v>0</v>
      </c>
      <c r="AS60" s="204"/>
      <c r="AT60" s="204"/>
      <c r="AU60" s="212">
        <f t="shared" si="19"/>
        <v>0</v>
      </c>
      <c r="AV60" s="212" t="e">
        <f t="shared" si="20"/>
        <v>#DIV/0!</v>
      </c>
      <c r="AW60" s="212">
        <f t="shared" si="21"/>
        <v>0</v>
      </c>
      <c r="AX60" s="212" t="e">
        <f t="shared" si="22"/>
        <v>#DIV/0!</v>
      </c>
      <c r="AY60" s="224">
        <v>1</v>
      </c>
      <c r="AZ60" s="222" t="s">
        <v>205</v>
      </c>
      <c r="BA60" s="218">
        <v>0</v>
      </c>
      <c r="BB60" s="204"/>
      <c r="BC60" s="204"/>
      <c r="BD60" s="224">
        <f t="shared" si="23"/>
        <v>0</v>
      </c>
      <c r="BE60" s="224" t="e">
        <f t="shared" si="24"/>
        <v>#DIV/0!</v>
      </c>
      <c r="BF60" s="224">
        <f t="shared" si="25"/>
        <v>0</v>
      </c>
      <c r="BG60" s="224" t="e">
        <f t="shared" si="26"/>
        <v>#DIV/0!</v>
      </c>
      <c r="BH60" s="215">
        <f t="shared" si="7"/>
        <v>0</v>
      </c>
      <c r="BI60" s="215" t="str">
        <f t="shared" si="8"/>
        <v>No Prog ni Ejec</v>
      </c>
      <c r="BJ60" s="215">
        <f t="shared" si="9"/>
        <v>0</v>
      </c>
      <c r="BK60" s="215" t="str">
        <f t="shared" si="10"/>
        <v>No Prog ni Ejec</v>
      </c>
      <c r="BL60" s="215">
        <f t="shared" si="27"/>
        <v>0</v>
      </c>
      <c r="BM60" s="215" t="str">
        <f t="shared" si="28"/>
        <v>No Prog ni Ejec</v>
      </c>
      <c r="BN60" s="215">
        <f t="shared" si="11"/>
        <v>0</v>
      </c>
      <c r="BO60" s="215" t="str">
        <f t="shared" si="12"/>
        <v>No Prog ni Ejec</v>
      </c>
      <c r="BP60" s="214"/>
      <c r="BQ60" s="285">
        <v>1</v>
      </c>
      <c r="BR60" s="216">
        <f t="shared" si="14"/>
        <v>2.3333333333333335</v>
      </c>
      <c r="BS60" s="227" t="str">
        <f t="shared" si="29"/>
        <v>Certificaciones remitidas</v>
      </c>
      <c r="BT60" s="203">
        <f t="shared" si="13"/>
        <v>0</v>
      </c>
      <c r="BU60" s="204"/>
      <c r="BV60" s="204"/>
      <c r="BW60" s="204"/>
      <c r="BX60" s="204"/>
      <c r="BY60" s="204"/>
      <c r="BZ60" s="204"/>
      <c r="CA60" s="146"/>
      <c r="CB60" s="146"/>
      <c r="CC60" s="146"/>
      <c r="CD60" s="146"/>
      <c r="CE60" s="146"/>
      <c r="CF60" s="146"/>
      <c r="CG60" s="146"/>
      <c r="CH60" s="146"/>
      <c r="CI60" s="146"/>
      <c r="CJ60" s="146"/>
      <c r="CK60" s="146"/>
      <c r="CL60" s="146"/>
      <c r="CM60" s="146"/>
      <c r="CN60" s="146"/>
      <c r="CO60" s="146"/>
      <c r="CP60" s="146"/>
      <c r="CQ60" s="146"/>
      <c r="CR60" s="146"/>
      <c r="CS60" s="146"/>
      <c r="CT60" s="146"/>
      <c r="CU60" s="146"/>
      <c r="CV60" s="146"/>
      <c r="CW60" s="146"/>
      <c r="CX60" s="146"/>
      <c r="CY60" s="146"/>
      <c r="CZ60" s="146"/>
      <c r="DA60" s="146"/>
      <c r="DB60" s="146"/>
      <c r="DC60" s="146"/>
      <c r="DD60" s="146"/>
      <c r="DE60" s="146"/>
      <c r="DF60" s="146"/>
      <c r="DG60" s="146"/>
      <c r="DH60" s="146"/>
      <c r="DI60" s="146"/>
      <c r="DJ60" s="146"/>
      <c r="DK60" s="146"/>
      <c r="DL60" s="146"/>
      <c r="DM60" s="146"/>
      <c r="DN60" s="146"/>
      <c r="DO60" s="146"/>
      <c r="DP60" s="146"/>
      <c r="DQ60" s="146"/>
      <c r="DR60" s="146"/>
      <c r="DS60" s="146"/>
      <c r="DT60" s="146"/>
      <c r="DU60" s="146"/>
      <c r="DV60" s="146"/>
      <c r="DW60" s="146"/>
      <c r="DX60" s="146"/>
      <c r="DY60" s="146"/>
      <c r="DZ60" s="146"/>
      <c r="EA60" s="146"/>
      <c r="EB60" s="146"/>
      <c r="EC60" s="146"/>
      <c r="ED60" s="146"/>
      <c r="EE60" s="146"/>
      <c r="EF60" s="146"/>
      <c r="EG60" s="146"/>
      <c r="EH60" s="146"/>
      <c r="EI60" s="146"/>
      <c r="EJ60" s="146"/>
      <c r="EK60" s="146"/>
      <c r="EL60" s="146"/>
      <c r="EM60" s="146"/>
      <c r="EN60" s="146"/>
      <c r="EO60" s="146"/>
      <c r="EP60" s="146"/>
      <c r="EQ60" s="146"/>
      <c r="ER60" s="146"/>
      <c r="ES60" s="146"/>
      <c r="ET60" s="146"/>
      <c r="EU60" s="146"/>
      <c r="EV60" s="146"/>
      <c r="EW60" s="146"/>
      <c r="EX60" s="146"/>
      <c r="EY60" s="146"/>
      <c r="EZ60" s="146"/>
      <c r="FA60" s="146"/>
      <c r="FB60" s="146"/>
      <c r="FC60" s="146"/>
      <c r="FD60" s="146"/>
      <c r="FE60" s="146"/>
      <c r="FF60" s="146"/>
      <c r="FG60" s="146"/>
      <c r="FH60" s="146"/>
      <c r="FI60" s="146"/>
      <c r="FJ60" s="146"/>
      <c r="FK60" s="146"/>
      <c r="FL60" s="146"/>
      <c r="FM60" s="146"/>
      <c r="FN60" s="146"/>
      <c r="FO60" s="146"/>
      <c r="FP60" s="146"/>
      <c r="FQ60" s="146"/>
      <c r="FR60" s="146"/>
      <c r="FS60" s="146"/>
      <c r="FT60" s="146"/>
      <c r="FU60" s="146"/>
      <c r="FV60" s="146"/>
      <c r="FW60" s="146"/>
      <c r="FX60" s="146"/>
      <c r="FY60" s="146"/>
      <c r="FZ60" s="146"/>
      <c r="GA60" s="146"/>
      <c r="GB60" s="146"/>
      <c r="GC60" s="146"/>
      <c r="GD60" s="146"/>
      <c r="GE60" s="146"/>
      <c r="GF60" s="146"/>
      <c r="GG60" s="146"/>
      <c r="GH60" s="146"/>
      <c r="GI60" s="146"/>
      <c r="GJ60" s="146"/>
      <c r="GK60" s="146"/>
      <c r="GL60" s="146"/>
      <c r="GM60" s="146"/>
      <c r="GN60" s="146"/>
      <c r="GO60" s="146"/>
      <c r="GP60" s="146"/>
      <c r="GQ60" s="146"/>
      <c r="GR60" s="146"/>
      <c r="GS60" s="146"/>
      <c r="GT60" s="146"/>
      <c r="GU60" s="146"/>
      <c r="GV60" s="146"/>
      <c r="GW60" s="146"/>
      <c r="GX60" s="146"/>
      <c r="GY60" s="146"/>
      <c r="GZ60" s="146"/>
      <c r="HA60" s="146"/>
      <c r="HB60" s="146"/>
      <c r="HC60" s="146"/>
      <c r="HD60" s="146"/>
      <c r="HE60" s="146"/>
      <c r="HF60" s="146"/>
      <c r="HG60" s="146"/>
      <c r="HH60" s="146"/>
      <c r="HI60" s="146"/>
      <c r="HJ60" s="146"/>
      <c r="HK60" s="146"/>
      <c r="HL60" s="146"/>
      <c r="HM60" s="146"/>
      <c r="HN60" s="146"/>
      <c r="HO60" s="146"/>
      <c r="HP60" s="146"/>
      <c r="HQ60" s="146"/>
      <c r="HR60" s="146"/>
      <c r="HS60" s="146"/>
      <c r="HT60" s="146"/>
      <c r="HU60" s="146"/>
      <c r="HV60" s="146"/>
      <c r="HW60" s="146"/>
      <c r="HX60" s="146"/>
      <c r="HY60" s="146"/>
      <c r="HZ60" s="146"/>
      <c r="IA60" s="146"/>
    </row>
    <row r="61" spans="1:235" s="154" customFormat="1" ht="69" x14ac:dyDescent="0.3">
      <c r="A61" s="205">
        <v>11400</v>
      </c>
      <c r="B61" s="202" t="s">
        <v>26</v>
      </c>
      <c r="C61" s="206" t="s">
        <v>240</v>
      </c>
      <c r="D61" s="202" t="s">
        <v>144</v>
      </c>
      <c r="E61" s="206" t="s">
        <v>501</v>
      </c>
      <c r="F61" s="202" t="s">
        <v>207</v>
      </c>
      <c r="G61" s="217" t="s">
        <v>123</v>
      </c>
      <c r="H61" s="224">
        <v>1</v>
      </c>
      <c r="I61" s="206" t="s">
        <v>502</v>
      </c>
      <c r="J61" s="202" t="s">
        <v>205</v>
      </c>
      <c r="K61" s="218">
        <v>0</v>
      </c>
      <c r="L61" s="219">
        <v>1</v>
      </c>
      <c r="M61" s="202" t="s">
        <v>46</v>
      </c>
      <c r="N61" s="202" t="s">
        <v>68</v>
      </c>
      <c r="O61" s="202" t="s">
        <v>34</v>
      </c>
      <c r="P61" s="202" t="s">
        <v>35</v>
      </c>
      <c r="Q61" s="202" t="s">
        <v>225</v>
      </c>
      <c r="R61" s="202" t="s">
        <v>509</v>
      </c>
      <c r="S61" s="202" t="s">
        <v>99</v>
      </c>
      <c r="T61" s="219">
        <v>1</v>
      </c>
      <c r="U61" s="220" t="str">
        <f t="shared" si="15"/>
        <v>Certificaciones remitidas</v>
      </c>
      <c r="V61" s="221">
        <f t="shared" si="15"/>
        <v>0</v>
      </c>
      <c r="W61" s="222" t="s">
        <v>117</v>
      </c>
      <c r="X61" s="224">
        <v>1</v>
      </c>
      <c r="Y61" s="222" t="s">
        <v>205</v>
      </c>
      <c r="Z61" s="218">
        <v>0</v>
      </c>
      <c r="AA61" s="204"/>
      <c r="AB61" s="204"/>
      <c r="AC61" s="212">
        <f t="shared" si="16"/>
        <v>0</v>
      </c>
      <c r="AD61" s="212" t="e">
        <f t="shared" si="17"/>
        <v>#DIV/0!</v>
      </c>
      <c r="AE61" s="212">
        <f t="shared" si="0"/>
        <v>0</v>
      </c>
      <c r="AF61" s="212" t="e">
        <f t="shared" si="1"/>
        <v>#DIV/0!</v>
      </c>
      <c r="AG61" s="224">
        <v>1</v>
      </c>
      <c r="AH61" s="222" t="s">
        <v>205</v>
      </c>
      <c r="AI61" s="218">
        <v>0</v>
      </c>
      <c r="AJ61" s="204"/>
      <c r="AK61" s="204"/>
      <c r="AL61" s="212">
        <f t="shared" si="18"/>
        <v>0</v>
      </c>
      <c r="AM61" s="212" t="e">
        <f t="shared" si="2"/>
        <v>#DIV/0!</v>
      </c>
      <c r="AN61" s="212">
        <f t="shared" si="3"/>
        <v>0</v>
      </c>
      <c r="AO61" s="212" t="e">
        <f t="shared" si="4"/>
        <v>#DIV/0!</v>
      </c>
      <c r="AP61" s="224">
        <v>1</v>
      </c>
      <c r="AQ61" s="222" t="s">
        <v>205</v>
      </c>
      <c r="AR61" s="218">
        <v>0</v>
      </c>
      <c r="AS61" s="204"/>
      <c r="AT61" s="204"/>
      <c r="AU61" s="212">
        <f t="shared" si="19"/>
        <v>0</v>
      </c>
      <c r="AV61" s="212" t="e">
        <f t="shared" si="20"/>
        <v>#DIV/0!</v>
      </c>
      <c r="AW61" s="212">
        <f t="shared" si="21"/>
        <v>0</v>
      </c>
      <c r="AX61" s="212" t="e">
        <f t="shared" si="22"/>
        <v>#DIV/0!</v>
      </c>
      <c r="AY61" s="224">
        <v>1</v>
      </c>
      <c r="AZ61" s="222" t="s">
        <v>205</v>
      </c>
      <c r="BA61" s="218">
        <v>0</v>
      </c>
      <c r="BB61" s="204"/>
      <c r="BC61" s="204"/>
      <c r="BD61" s="224">
        <f t="shared" si="23"/>
        <v>0</v>
      </c>
      <c r="BE61" s="224" t="e">
        <f t="shared" si="24"/>
        <v>#DIV/0!</v>
      </c>
      <c r="BF61" s="224">
        <f t="shared" si="25"/>
        <v>0</v>
      </c>
      <c r="BG61" s="224" t="e">
        <f t="shared" si="26"/>
        <v>#DIV/0!</v>
      </c>
      <c r="BH61" s="215">
        <f t="shared" si="7"/>
        <v>0</v>
      </c>
      <c r="BI61" s="215" t="str">
        <f t="shared" si="8"/>
        <v>No Prog ni Ejec</v>
      </c>
      <c r="BJ61" s="215">
        <f t="shared" si="9"/>
        <v>0</v>
      </c>
      <c r="BK61" s="215" t="str">
        <f t="shared" si="10"/>
        <v>No Prog ni Ejec</v>
      </c>
      <c r="BL61" s="215">
        <f t="shared" si="27"/>
        <v>0</v>
      </c>
      <c r="BM61" s="215" t="str">
        <f t="shared" si="28"/>
        <v>No Prog ni Ejec</v>
      </c>
      <c r="BN61" s="215">
        <f t="shared" si="11"/>
        <v>0</v>
      </c>
      <c r="BO61" s="215" t="str">
        <f t="shared" si="12"/>
        <v>No Prog ni Ejec</v>
      </c>
      <c r="BP61" s="214"/>
      <c r="BQ61" s="285">
        <v>1</v>
      </c>
      <c r="BR61" s="216">
        <f t="shared" si="14"/>
        <v>2.3333333333333335</v>
      </c>
      <c r="BS61" s="227" t="str">
        <f t="shared" si="29"/>
        <v>Certificaciones remitidas</v>
      </c>
      <c r="BT61" s="203">
        <f t="shared" si="13"/>
        <v>0</v>
      </c>
      <c r="BU61" s="204"/>
      <c r="BV61" s="204"/>
      <c r="BW61" s="204"/>
      <c r="BX61" s="204"/>
      <c r="BY61" s="204"/>
      <c r="BZ61" s="204"/>
      <c r="CA61" s="146"/>
      <c r="CB61" s="146"/>
      <c r="CC61" s="146"/>
      <c r="CD61" s="146"/>
      <c r="CE61" s="146"/>
      <c r="CF61" s="146"/>
      <c r="CG61" s="146"/>
      <c r="CH61" s="146"/>
      <c r="CI61" s="146"/>
      <c r="CJ61" s="146"/>
      <c r="CK61" s="146"/>
      <c r="CL61" s="146"/>
      <c r="CM61" s="146"/>
      <c r="CN61" s="146"/>
      <c r="CO61" s="146"/>
      <c r="CP61" s="146"/>
      <c r="CQ61" s="146"/>
      <c r="CR61" s="146"/>
      <c r="CS61" s="146"/>
      <c r="CT61" s="146"/>
      <c r="CU61" s="146"/>
      <c r="CV61" s="146"/>
      <c r="CW61" s="146"/>
      <c r="CX61" s="146"/>
      <c r="CY61" s="146"/>
      <c r="CZ61" s="146"/>
      <c r="DA61" s="146"/>
      <c r="DB61" s="146"/>
      <c r="DC61" s="146"/>
      <c r="DD61" s="146"/>
      <c r="DE61" s="146"/>
      <c r="DF61" s="146"/>
      <c r="DG61" s="146"/>
      <c r="DH61" s="146"/>
      <c r="DI61" s="146"/>
      <c r="DJ61" s="146"/>
      <c r="DK61" s="146"/>
      <c r="DL61" s="146"/>
      <c r="DM61" s="146"/>
      <c r="DN61" s="146"/>
      <c r="DO61" s="146"/>
      <c r="DP61" s="146"/>
      <c r="DQ61" s="146"/>
      <c r="DR61" s="146"/>
      <c r="DS61" s="146"/>
      <c r="DT61" s="146"/>
      <c r="DU61" s="146"/>
      <c r="DV61" s="146"/>
      <c r="DW61" s="146"/>
      <c r="DX61" s="146"/>
      <c r="DY61" s="146"/>
      <c r="DZ61" s="146"/>
      <c r="EA61" s="146"/>
      <c r="EB61" s="146"/>
      <c r="EC61" s="146"/>
      <c r="ED61" s="146"/>
      <c r="EE61" s="146"/>
      <c r="EF61" s="146"/>
      <c r="EG61" s="146"/>
      <c r="EH61" s="146"/>
      <c r="EI61" s="146"/>
      <c r="EJ61" s="146"/>
      <c r="EK61" s="146"/>
      <c r="EL61" s="146"/>
      <c r="EM61" s="146"/>
      <c r="EN61" s="146"/>
      <c r="EO61" s="146"/>
      <c r="EP61" s="146"/>
      <c r="EQ61" s="146"/>
      <c r="ER61" s="146"/>
      <c r="ES61" s="146"/>
      <c r="ET61" s="146"/>
      <c r="EU61" s="146"/>
      <c r="EV61" s="146"/>
      <c r="EW61" s="146"/>
      <c r="EX61" s="146"/>
      <c r="EY61" s="146"/>
      <c r="EZ61" s="146"/>
      <c r="FA61" s="146"/>
      <c r="FB61" s="146"/>
      <c r="FC61" s="146"/>
      <c r="FD61" s="146"/>
      <c r="FE61" s="146"/>
      <c r="FF61" s="146"/>
      <c r="FG61" s="146"/>
      <c r="FH61" s="146"/>
      <c r="FI61" s="146"/>
      <c r="FJ61" s="146"/>
      <c r="FK61" s="146"/>
      <c r="FL61" s="146"/>
      <c r="FM61" s="146"/>
      <c r="FN61" s="146"/>
      <c r="FO61" s="146"/>
      <c r="FP61" s="146"/>
      <c r="FQ61" s="146"/>
      <c r="FR61" s="146"/>
      <c r="FS61" s="146"/>
      <c r="FT61" s="146"/>
      <c r="FU61" s="146"/>
      <c r="FV61" s="146"/>
      <c r="FW61" s="146"/>
      <c r="FX61" s="146"/>
      <c r="FY61" s="146"/>
      <c r="FZ61" s="146"/>
      <c r="GA61" s="146"/>
      <c r="GB61" s="146"/>
      <c r="GC61" s="146"/>
      <c r="GD61" s="146"/>
      <c r="GE61" s="146"/>
      <c r="GF61" s="146"/>
      <c r="GG61" s="146"/>
      <c r="GH61" s="146"/>
      <c r="GI61" s="146"/>
      <c r="GJ61" s="146"/>
      <c r="GK61" s="146"/>
      <c r="GL61" s="146"/>
      <c r="GM61" s="146"/>
      <c r="GN61" s="146"/>
      <c r="GO61" s="146"/>
      <c r="GP61" s="146"/>
      <c r="GQ61" s="146"/>
      <c r="GR61" s="146"/>
      <c r="GS61" s="146"/>
      <c r="GT61" s="146"/>
      <c r="GU61" s="146"/>
      <c r="GV61" s="146"/>
      <c r="GW61" s="146"/>
      <c r="GX61" s="146"/>
      <c r="GY61" s="146"/>
      <c r="GZ61" s="146"/>
      <c r="HA61" s="146"/>
      <c r="HB61" s="146"/>
      <c r="HC61" s="146"/>
      <c r="HD61" s="146"/>
      <c r="HE61" s="146"/>
      <c r="HF61" s="146"/>
      <c r="HG61" s="146"/>
      <c r="HH61" s="146"/>
      <c r="HI61" s="146"/>
      <c r="HJ61" s="146"/>
      <c r="HK61" s="146"/>
      <c r="HL61" s="146"/>
      <c r="HM61" s="146"/>
      <c r="HN61" s="146"/>
      <c r="HO61" s="146"/>
      <c r="HP61" s="146"/>
      <c r="HQ61" s="146"/>
      <c r="HR61" s="146"/>
      <c r="HS61" s="146"/>
      <c r="HT61" s="146"/>
      <c r="HU61" s="146"/>
      <c r="HV61" s="146"/>
      <c r="HW61" s="146"/>
      <c r="HX61" s="146"/>
      <c r="HY61" s="146"/>
      <c r="HZ61" s="146"/>
      <c r="IA61" s="146"/>
    </row>
    <row r="62" spans="1:235" s="154" customFormat="1" ht="69" x14ac:dyDescent="0.3">
      <c r="A62" s="205">
        <v>11400</v>
      </c>
      <c r="B62" s="202" t="s">
        <v>26</v>
      </c>
      <c r="C62" s="206" t="s">
        <v>241</v>
      </c>
      <c r="D62" s="202" t="s">
        <v>144</v>
      </c>
      <c r="E62" s="206" t="s">
        <v>503</v>
      </c>
      <c r="F62" s="202" t="s">
        <v>208</v>
      </c>
      <c r="G62" s="217" t="s">
        <v>123</v>
      </c>
      <c r="H62" s="224">
        <v>1</v>
      </c>
      <c r="I62" s="206" t="s">
        <v>504</v>
      </c>
      <c r="J62" s="202" t="s">
        <v>205</v>
      </c>
      <c r="K62" s="218">
        <v>0</v>
      </c>
      <c r="L62" s="219">
        <v>1</v>
      </c>
      <c r="M62" s="202" t="s">
        <v>46</v>
      </c>
      <c r="N62" s="202" t="s">
        <v>68</v>
      </c>
      <c r="O62" s="202" t="s">
        <v>34</v>
      </c>
      <c r="P62" s="202" t="s">
        <v>35</v>
      </c>
      <c r="Q62" s="202" t="s">
        <v>225</v>
      </c>
      <c r="R62" s="202" t="s">
        <v>509</v>
      </c>
      <c r="S62" s="202" t="s">
        <v>99</v>
      </c>
      <c r="T62" s="219">
        <v>1</v>
      </c>
      <c r="U62" s="220" t="str">
        <f t="shared" si="15"/>
        <v>Certificaciones remitidas</v>
      </c>
      <c r="V62" s="221">
        <f t="shared" si="15"/>
        <v>0</v>
      </c>
      <c r="W62" s="222" t="s">
        <v>117</v>
      </c>
      <c r="X62" s="224">
        <v>1</v>
      </c>
      <c r="Y62" s="222" t="s">
        <v>205</v>
      </c>
      <c r="Z62" s="218">
        <v>0</v>
      </c>
      <c r="AA62" s="204"/>
      <c r="AB62" s="204"/>
      <c r="AC62" s="212">
        <f t="shared" si="16"/>
        <v>0</v>
      </c>
      <c r="AD62" s="212" t="e">
        <f t="shared" si="17"/>
        <v>#DIV/0!</v>
      </c>
      <c r="AE62" s="212">
        <f t="shared" si="0"/>
        <v>0</v>
      </c>
      <c r="AF62" s="212" t="e">
        <f t="shared" si="1"/>
        <v>#DIV/0!</v>
      </c>
      <c r="AG62" s="224">
        <v>1</v>
      </c>
      <c r="AH62" s="222" t="s">
        <v>205</v>
      </c>
      <c r="AI62" s="218">
        <v>0</v>
      </c>
      <c r="AJ62" s="204"/>
      <c r="AK62" s="204"/>
      <c r="AL62" s="212">
        <f t="shared" si="18"/>
        <v>0</v>
      </c>
      <c r="AM62" s="212" t="e">
        <f t="shared" si="2"/>
        <v>#DIV/0!</v>
      </c>
      <c r="AN62" s="212">
        <f t="shared" si="3"/>
        <v>0</v>
      </c>
      <c r="AO62" s="212" t="e">
        <f t="shared" si="4"/>
        <v>#DIV/0!</v>
      </c>
      <c r="AP62" s="224">
        <v>1</v>
      </c>
      <c r="AQ62" s="222" t="s">
        <v>205</v>
      </c>
      <c r="AR62" s="218">
        <v>0</v>
      </c>
      <c r="AS62" s="204"/>
      <c r="AT62" s="204"/>
      <c r="AU62" s="212">
        <f t="shared" si="19"/>
        <v>0</v>
      </c>
      <c r="AV62" s="212" t="e">
        <f t="shared" si="20"/>
        <v>#DIV/0!</v>
      </c>
      <c r="AW62" s="212">
        <f t="shared" si="21"/>
        <v>0</v>
      </c>
      <c r="AX62" s="212" t="e">
        <f t="shared" si="22"/>
        <v>#DIV/0!</v>
      </c>
      <c r="AY62" s="224">
        <v>1</v>
      </c>
      <c r="AZ62" s="222" t="s">
        <v>205</v>
      </c>
      <c r="BA62" s="218">
        <v>0</v>
      </c>
      <c r="BB62" s="204"/>
      <c r="BC62" s="204"/>
      <c r="BD62" s="224">
        <f t="shared" si="23"/>
        <v>0</v>
      </c>
      <c r="BE62" s="224" t="e">
        <f t="shared" si="24"/>
        <v>#DIV/0!</v>
      </c>
      <c r="BF62" s="224">
        <f t="shared" si="25"/>
        <v>0</v>
      </c>
      <c r="BG62" s="224" t="e">
        <f t="shared" si="26"/>
        <v>#DIV/0!</v>
      </c>
      <c r="BH62" s="215">
        <f t="shared" si="7"/>
        <v>0</v>
      </c>
      <c r="BI62" s="215" t="str">
        <f t="shared" si="8"/>
        <v>No Prog ni Ejec</v>
      </c>
      <c r="BJ62" s="215">
        <f t="shared" si="9"/>
        <v>0</v>
      </c>
      <c r="BK62" s="215" t="str">
        <f t="shared" si="10"/>
        <v>No Prog ni Ejec</v>
      </c>
      <c r="BL62" s="215">
        <f t="shared" si="27"/>
        <v>0</v>
      </c>
      <c r="BM62" s="215" t="str">
        <f t="shared" si="28"/>
        <v>No Prog ni Ejec</v>
      </c>
      <c r="BN62" s="215">
        <f t="shared" si="11"/>
        <v>0</v>
      </c>
      <c r="BO62" s="215" t="str">
        <f t="shared" si="12"/>
        <v>No Prog ni Ejec</v>
      </c>
      <c r="BP62" s="214"/>
      <c r="BQ62" s="285">
        <v>1</v>
      </c>
      <c r="BR62" s="216">
        <f t="shared" si="14"/>
        <v>2.3333333333333335</v>
      </c>
      <c r="BS62" s="227" t="str">
        <f t="shared" si="29"/>
        <v>Certificaciones remitidas</v>
      </c>
      <c r="BT62" s="203">
        <f t="shared" si="13"/>
        <v>0</v>
      </c>
      <c r="BU62" s="204"/>
      <c r="BV62" s="204"/>
      <c r="BW62" s="204"/>
      <c r="BX62" s="204"/>
      <c r="BY62" s="204"/>
      <c r="BZ62" s="204"/>
      <c r="CA62" s="146"/>
      <c r="CB62" s="146"/>
      <c r="CC62" s="146"/>
      <c r="CD62" s="146"/>
      <c r="CE62" s="146"/>
      <c r="CF62" s="146"/>
      <c r="CG62" s="146"/>
      <c r="CH62" s="146"/>
      <c r="CI62" s="146"/>
      <c r="CJ62" s="146"/>
      <c r="CK62" s="146"/>
      <c r="CL62" s="146"/>
      <c r="CM62" s="146"/>
      <c r="CN62" s="146"/>
      <c r="CO62" s="146"/>
      <c r="CP62" s="146"/>
      <c r="CQ62" s="146"/>
      <c r="CR62" s="146"/>
      <c r="CS62" s="146"/>
      <c r="CT62" s="146"/>
      <c r="CU62" s="146"/>
      <c r="CV62" s="146"/>
      <c r="CW62" s="146"/>
      <c r="CX62" s="146"/>
      <c r="CY62" s="146"/>
      <c r="CZ62" s="146"/>
      <c r="DA62" s="146"/>
      <c r="DB62" s="146"/>
      <c r="DC62" s="146"/>
      <c r="DD62" s="146"/>
      <c r="DE62" s="146"/>
      <c r="DF62" s="146"/>
      <c r="DG62" s="146"/>
      <c r="DH62" s="146"/>
      <c r="DI62" s="146"/>
      <c r="DJ62" s="146"/>
      <c r="DK62" s="146"/>
      <c r="DL62" s="146"/>
      <c r="DM62" s="146"/>
      <c r="DN62" s="146"/>
      <c r="DO62" s="146"/>
      <c r="DP62" s="146"/>
      <c r="DQ62" s="146"/>
      <c r="DR62" s="146"/>
      <c r="DS62" s="146"/>
      <c r="DT62" s="146"/>
      <c r="DU62" s="146"/>
      <c r="DV62" s="146"/>
      <c r="DW62" s="146"/>
      <c r="DX62" s="146"/>
      <c r="DY62" s="146"/>
      <c r="DZ62" s="146"/>
      <c r="EA62" s="146"/>
      <c r="EB62" s="146"/>
      <c r="EC62" s="146"/>
      <c r="ED62" s="146"/>
      <c r="EE62" s="146"/>
      <c r="EF62" s="146"/>
      <c r="EG62" s="146"/>
      <c r="EH62" s="146"/>
      <c r="EI62" s="146"/>
      <c r="EJ62" s="146"/>
      <c r="EK62" s="146"/>
      <c r="EL62" s="146"/>
      <c r="EM62" s="146"/>
      <c r="EN62" s="146"/>
      <c r="EO62" s="146"/>
      <c r="EP62" s="146"/>
      <c r="EQ62" s="146"/>
      <c r="ER62" s="146"/>
      <c r="ES62" s="146"/>
      <c r="ET62" s="146"/>
      <c r="EU62" s="146"/>
      <c r="EV62" s="146"/>
      <c r="EW62" s="146"/>
      <c r="EX62" s="146"/>
      <c r="EY62" s="146"/>
      <c r="EZ62" s="146"/>
      <c r="FA62" s="146"/>
      <c r="FB62" s="146"/>
      <c r="FC62" s="146"/>
      <c r="FD62" s="146"/>
      <c r="FE62" s="146"/>
      <c r="FF62" s="146"/>
      <c r="FG62" s="146"/>
      <c r="FH62" s="146"/>
      <c r="FI62" s="146"/>
      <c r="FJ62" s="146"/>
      <c r="FK62" s="146"/>
      <c r="FL62" s="146"/>
      <c r="FM62" s="146"/>
      <c r="FN62" s="146"/>
      <c r="FO62" s="146"/>
      <c r="FP62" s="146"/>
      <c r="FQ62" s="146"/>
      <c r="FR62" s="146"/>
      <c r="FS62" s="146"/>
      <c r="FT62" s="146"/>
      <c r="FU62" s="146"/>
      <c r="FV62" s="146"/>
      <c r="FW62" s="146"/>
      <c r="FX62" s="146"/>
      <c r="FY62" s="146"/>
      <c r="FZ62" s="146"/>
      <c r="GA62" s="146"/>
      <c r="GB62" s="146"/>
      <c r="GC62" s="146"/>
      <c r="GD62" s="146"/>
      <c r="GE62" s="146"/>
      <c r="GF62" s="146"/>
      <c r="GG62" s="146"/>
      <c r="GH62" s="146"/>
      <c r="GI62" s="146"/>
      <c r="GJ62" s="146"/>
      <c r="GK62" s="146"/>
      <c r="GL62" s="146"/>
      <c r="GM62" s="146"/>
      <c r="GN62" s="146"/>
      <c r="GO62" s="146"/>
      <c r="GP62" s="146"/>
      <c r="GQ62" s="146"/>
      <c r="GR62" s="146"/>
      <c r="GS62" s="146"/>
      <c r="GT62" s="146"/>
      <c r="GU62" s="146"/>
      <c r="GV62" s="146"/>
      <c r="GW62" s="146"/>
      <c r="GX62" s="146"/>
      <c r="GY62" s="146"/>
      <c r="GZ62" s="146"/>
      <c r="HA62" s="146"/>
      <c r="HB62" s="146"/>
      <c r="HC62" s="146"/>
      <c r="HD62" s="146"/>
      <c r="HE62" s="146"/>
      <c r="HF62" s="146"/>
      <c r="HG62" s="146"/>
      <c r="HH62" s="146"/>
      <c r="HI62" s="146"/>
      <c r="HJ62" s="146"/>
      <c r="HK62" s="146"/>
      <c r="HL62" s="146"/>
      <c r="HM62" s="146"/>
      <c r="HN62" s="146"/>
      <c r="HO62" s="146"/>
      <c r="HP62" s="146"/>
      <c r="HQ62" s="146"/>
      <c r="HR62" s="146"/>
      <c r="HS62" s="146"/>
      <c r="HT62" s="146"/>
      <c r="HU62" s="146"/>
      <c r="HV62" s="146"/>
      <c r="HW62" s="146"/>
      <c r="HX62" s="146"/>
      <c r="HY62" s="146"/>
      <c r="HZ62" s="146"/>
      <c r="IA62" s="146"/>
    </row>
    <row r="63" spans="1:235" s="155" customFormat="1" ht="69" x14ac:dyDescent="0.3">
      <c r="A63" s="205">
        <v>11400</v>
      </c>
      <c r="B63" s="202" t="s">
        <v>26</v>
      </c>
      <c r="C63" s="206" t="s">
        <v>242</v>
      </c>
      <c r="D63" s="202" t="s">
        <v>144</v>
      </c>
      <c r="E63" s="206" t="s">
        <v>505</v>
      </c>
      <c r="F63" s="202" t="s">
        <v>243</v>
      </c>
      <c r="G63" s="217" t="s">
        <v>124</v>
      </c>
      <c r="H63" s="206">
        <v>2</v>
      </c>
      <c r="I63" s="206" t="s">
        <v>506</v>
      </c>
      <c r="J63" s="202" t="s">
        <v>244</v>
      </c>
      <c r="K63" s="218">
        <v>55000000</v>
      </c>
      <c r="L63" s="219">
        <v>1</v>
      </c>
      <c r="M63" s="202" t="s">
        <v>46</v>
      </c>
      <c r="N63" s="202" t="s">
        <v>68</v>
      </c>
      <c r="O63" s="202" t="s">
        <v>34</v>
      </c>
      <c r="P63" s="202" t="s">
        <v>36</v>
      </c>
      <c r="Q63" s="202"/>
      <c r="R63" s="202" t="s">
        <v>510</v>
      </c>
      <c r="S63" s="202" t="s">
        <v>99</v>
      </c>
      <c r="T63" s="223">
        <v>2</v>
      </c>
      <c r="U63" s="220" t="str">
        <f t="shared" si="15"/>
        <v>Elaboración de Estudios del Sector</v>
      </c>
      <c r="V63" s="221">
        <f t="shared" si="15"/>
        <v>55000000</v>
      </c>
      <c r="W63" s="230" t="s">
        <v>114</v>
      </c>
      <c r="X63" s="223">
        <v>0</v>
      </c>
      <c r="Y63" s="222" t="s">
        <v>244</v>
      </c>
      <c r="Z63" s="218">
        <v>55000000</v>
      </c>
      <c r="AA63" s="204"/>
      <c r="AB63" s="204"/>
      <c r="AC63" s="212" t="e">
        <f t="shared" si="16"/>
        <v>#DIV/0!</v>
      </c>
      <c r="AD63" s="212">
        <f t="shared" si="17"/>
        <v>0</v>
      </c>
      <c r="AE63" s="212">
        <f t="shared" si="0"/>
        <v>0</v>
      </c>
      <c r="AF63" s="212">
        <f t="shared" si="1"/>
        <v>0</v>
      </c>
      <c r="AG63" s="223">
        <v>1</v>
      </c>
      <c r="AH63" s="222" t="s">
        <v>244</v>
      </c>
      <c r="AI63" s="218">
        <v>0</v>
      </c>
      <c r="AJ63" s="204"/>
      <c r="AK63" s="204"/>
      <c r="AL63" s="212">
        <f t="shared" si="18"/>
        <v>0</v>
      </c>
      <c r="AM63" s="212" t="e">
        <f t="shared" si="2"/>
        <v>#DIV/0!</v>
      </c>
      <c r="AN63" s="212">
        <f t="shared" si="3"/>
        <v>0</v>
      </c>
      <c r="AO63" s="212">
        <f t="shared" si="4"/>
        <v>0</v>
      </c>
      <c r="AP63" s="223">
        <v>0</v>
      </c>
      <c r="AQ63" s="222" t="s">
        <v>244</v>
      </c>
      <c r="AR63" s="218">
        <v>0</v>
      </c>
      <c r="AS63" s="204"/>
      <c r="AT63" s="204"/>
      <c r="AU63" s="212" t="e">
        <f t="shared" si="19"/>
        <v>#DIV/0!</v>
      </c>
      <c r="AV63" s="212" t="e">
        <f t="shared" si="20"/>
        <v>#DIV/0!</v>
      </c>
      <c r="AW63" s="212">
        <f t="shared" si="21"/>
        <v>0</v>
      </c>
      <c r="AX63" s="212">
        <f t="shared" si="22"/>
        <v>0</v>
      </c>
      <c r="AY63" s="223">
        <v>1</v>
      </c>
      <c r="AZ63" s="222" t="s">
        <v>244</v>
      </c>
      <c r="BA63" s="218">
        <v>0</v>
      </c>
      <c r="BB63" s="204"/>
      <c r="BC63" s="204"/>
      <c r="BD63" s="224">
        <f t="shared" si="23"/>
        <v>0</v>
      </c>
      <c r="BE63" s="224" t="e">
        <f t="shared" si="24"/>
        <v>#DIV/0!</v>
      </c>
      <c r="BF63" s="224">
        <f t="shared" si="25"/>
        <v>0</v>
      </c>
      <c r="BG63" s="224">
        <f t="shared" si="26"/>
        <v>0</v>
      </c>
      <c r="BH63" s="236" t="str">
        <f t="shared" si="7"/>
        <v>No Prog ni Ejec</v>
      </c>
      <c r="BI63" s="236">
        <f t="shared" si="8"/>
        <v>0</v>
      </c>
      <c r="BJ63" s="236">
        <f t="shared" si="9"/>
        <v>0</v>
      </c>
      <c r="BK63" s="236" t="str">
        <f t="shared" si="10"/>
        <v>No Prog ni Ejec</v>
      </c>
      <c r="BL63" s="236" t="str">
        <f t="shared" si="27"/>
        <v>No Prog ni Ejec</v>
      </c>
      <c r="BM63" s="236" t="str">
        <f t="shared" si="28"/>
        <v>No Prog ni Ejec</v>
      </c>
      <c r="BN63" s="236">
        <f t="shared" si="11"/>
        <v>0</v>
      </c>
      <c r="BO63" s="236" t="str">
        <f t="shared" si="12"/>
        <v>No Prog ni Ejec</v>
      </c>
      <c r="BP63" s="214"/>
      <c r="BQ63" s="285">
        <v>9</v>
      </c>
      <c r="BR63" s="226">
        <f t="shared" si="14"/>
        <v>1</v>
      </c>
      <c r="BS63" s="227" t="str">
        <f t="shared" si="29"/>
        <v>Elaboración de Estudios del Sector</v>
      </c>
      <c r="BT63" s="203">
        <f t="shared" si="13"/>
        <v>55000000</v>
      </c>
      <c r="BU63" s="204"/>
      <c r="BV63" s="204"/>
      <c r="BW63" s="204"/>
      <c r="BX63" s="204"/>
      <c r="BY63" s="204"/>
      <c r="BZ63" s="204"/>
      <c r="CA63" s="146"/>
      <c r="CB63" s="146"/>
      <c r="CC63" s="146"/>
      <c r="CD63" s="146"/>
      <c r="CE63" s="146"/>
      <c r="CF63" s="146"/>
      <c r="CG63" s="146"/>
      <c r="CH63" s="146"/>
      <c r="CI63" s="146"/>
      <c r="CJ63" s="146"/>
      <c r="CK63" s="146"/>
      <c r="CL63" s="146"/>
      <c r="CM63" s="146"/>
      <c r="CN63" s="146"/>
      <c r="CO63" s="146"/>
      <c r="CP63" s="146"/>
      <c r="CQ63" s="146"/>
      <c r="CR63" s="146"/>
      <c r="CS63" s="146"/>
      <c r="CT63" s="146"/>
      <c r="CU63" s="146"/>
      <c r="CV63" s="146"/>
      <c r="CW63" s="146"/>
      <c r="CX63" s="146"/>
      <c r="CY63" s="146"/>
      <c r="CZ63" s="146"/>
      <c r="DA63" s="146"/>
      <c r="DB63" s="146"/>
      <c r="DC63" s="146"/>
      <c r="DD63" s="146"/>
      <c r="DE63" s="146"/>
      <c r="DF63" s="146"/>
      <c r="DG63" s="146"/>
      <c r="DH63" s="146"/>
      <c r="DI63" s="146"/>
      <c r="DJ63" s="146"/>
      <c r="DK63" s="146"/>
      <c r="DL63" s="146"/>
      <c r="DM63" s="146"/>
      <c r="DN63" s="146"/>
      <c r="DO63" s="146"/>
      <c r="DP63" s="146"/>
      <c r="DQ63" s="146"/>
      <c r="DR63" s="146"/>
      <c r="DS63" s="146"/>
      <c r="DT63" s="146"/>
      <c r="DU63" s="146"/>
      <c r="DV63" s="146"/>
      <c r="DW63" s="146"/>
      <c r="DX63" s="146"/>
      <c r="DY63" s="146"/>
      <c r="DZ63" s="146"/>
      <c r="EA63" s="146"/>
      <c r="EB63" s="146"/>
      <c r="EC63" s="146"/>
      <c r="ED63" s="146"/>
      <c r="EE63" s="146"/>
      <c r="EF63" s="146"/>
      <c r="EG63" s="146"/>
      <c r="EH63" s="146"/>
      <c r="EI63" s="146"/>
      <c r="EJ63" s="146"/>
      <c r="EK63" s="146"/>
      <c r="EL63" s="146"/>
      <c r="EM63" s="146"/>
      <c r="EN63" s="146"/>
      <c r="EO63" s="146"/>
      <c r="EP63" s="146"/>
      <c r="EQ63" s="146"/>
      <c r="ER63" s="146"/>
      <c r="ES63" s="146"/>
      <c r="ET63" s="146"/>
      <c r="EU63" s="146"/>
      <c r="EV63" s="146"/>
      <c r="EW63" s="146"/>
      <c r="EX63" s="146"/>
      <c r="EY63" s="146"/>
      <c r="EZ63" s="146"/>
      <c r="FA63" s="146"/>
      <c r="FB63" s="146"/>
      <c r="FC63" s="146"/>
      <c r="FD63" s="146"/>
      <c r="FE63" s="146"/>
      <c r="FF63" s="146"/>
      <c r="FG63" s="146"/>
      <c r="FH63" s="146"/>
      <c r="FI63" s="146"/>
      <c r="FJ63" s="146"/>
      <c r="FK63" s="146"/>
      <c r="FL63" s="146"/>
      <c r="FM63" s="146"/>
      <c r="FN63" s="146"/>
      <c r="FO63" s="146"/>
      <c r="FP63" s="146"/>
      <c r="FQ63" s="146"/>
      <c r="FR63" s="146"/>
      <c r="FS63" s="146"/>
      <c r="FT63" s="146"/>
      <c r="FU63" s="146"/>
      <c r="FV63" s="146"/>
      <c r="FW63" s="146"/>
      <c r="FX63" s="146"/>
      <c r="FY63" s="146"/>
      <c r="FZ63" s="146"/>
      <c r="GA63" s="146"/>
      <c r="GB63" s="146"/>
      <c r="GC63" s="146"/>
      <c r="GD63" s="146"/>
      <c r="GE63" s="146"/>
      <c r="GF63" s="146"/>
      <c r="GG63" s="146"/>
      <c r="GH63" s="146"/>
      <c r="GI63" s="146"/>
      <c r="GJ63" s="146"/>
      <c r="GK63" s="146"/>
      <c r="GL63" s="146"/>
      <c r="GM63" s="146"/>
      <c r="GN63" s="146"/>
      <c r="GO63" s="146"/>
      <c r="GP63" s="146"/>
      <c r="GQ63" s="146"/>
      <c r="GR63" s="146"/>
      <c r="GS63" s="146"/>
      <c r="GT63" s="146"/>
      <c r="GU63" s="146"/>
      <c r="GV63" s="146"/>
      <c r="GW63" s="146"/>
      <c r="GX63" s="146"/>
      <c r="GY63" s="146"/>
      <c r="GZ63" s="146"/>
      <c r="HA63" s="146"/>
      <c r="HB63" s="146"/>
      <c r="HC63" s="146"/>
      <c r="HD63" s="146"/>
      <c r="HE63" s="146"/>
      <c r="HF63" s="146"/>
      <c r="HG63" s="146"/>
      <c r="HH63" s="146"/>
      <c r="HI63" s="146"/>
      <c r="HJ63" s="146"/>
      <c r="HK63" s="146"/>
      <c r="HL63" s="146"/>
      <c r="HM63" s="146"/>
      <c r="HN63" s="146"/>
      <c r="HO63" s="146"/>
      <c r="HP63" s="146"/>
      <c r="HQ63" s="146"/>
      <c r="HR63" s="146"/>
      <c r="HS63" s="146"/>
      <c r="HT63" s="146"/>
      <c r="HU63" s="146"/>
      <c r="HV63" s="146"/>
      <c r="HW63" s="146"/>
      <c r="HX63" s="146"/>
      <c r="HY63" s="146"/>
      <c r="HZ63" s="146"/>
      <c r="IA63" s="146"/>
    </row>
    <row r="64" spans="1:235" s="153" customFormat="1" ht="55.2" x14ac:dyDescent="0.3">
      <c r="A64" s="205">
        <v>11500</v>
      </c>
      <c r="B64" s="202" t="s">
        <v>28</v>
      </c>
      <c r="C64" s="206" t="s">
        <v>259</v>
      </c>
      <c r="D64" s="202" t="s">
        <v>153</v>
      </c>
      <c r="E64" s="206" t="s">
        <v>290</v>
      </c>
      <c r="F64" s="202" t="s">
        <v>133</v>
      </c>
      <c r="G64" s="217" t="s">
        <v>124</v>
      </c>
      <c r="H64" s="206">
        <v>4</v>
      </c>
      <c r="I64" s="206" t="s">
        <v>276</v>
      </c>
      <c r="J64" s="202" t="s">
        <v>24</v>
      </c>
      <c r="K64" s="218">
        <v>0</v>
      </c>
      <c r="L64" s="219">
        <v>1</v>
      </c>
      <c r="M64" s="202" t="s">
        <v>51</v>
      </c>
      <c r="N64" s="202" t="s">
        <v>68</v>
      </c>
      <c r="O64" s="202" t="s">
        <v>21</v>
      </c>
      <c r="P64" s="202" t="s">
        <v>36</v>
      </c>
      <c r="Q64" s="202" t="s">
        <v>75</v>
      </c>
      <c r="R64" s="202" t="s">
        <v>631</v>
      </c>
      <c r="S64" s="202" t="s">
        <v>98</v>
      </c>
      <c r="T64" s="206">
        <v>4</v>
      </c>
      <c r="U64" s="220" t="str">
        <f t="shared" si="15"/>
        <v>Reportar el cumplimiento del Plan de Acción de la Dependencia</v>
      </c>
      <c r="V64" s="221">
        <f t="shared" si="15"/>
        <v>0</v>
      </c>
      <c r="W64" s="222" t="s">
        <v>117</v>
      </c>
      <c r="X64" s="223">
        <v>1</v>
      </c>
      <c r="Y64" s="222" t="s">
        <v>24</v>
      </c>
      <c r="Z64" s="218">
        <v>0</v>
      </c>
      <c r="AA64" s="204"/>
      <c r="AB64" s="204"/>
      <c r="AC64" s="212">
        <f t="shared" si="16"/>
        <v>0</v>
      </c>
      <c r="AD64" s="212" t="e">
        <f t="shared" si="17"/>
        <v>#DIV/0!</v>
      </c>
      <c r="AE64" s="212">
        <f t="shared" si="0"/>
        <v>0</v>
      </c>
      <c r="AF64" s="212" t="e">
        <f t="shared" si="1"/>
        <v>#DIV/0!</v>
      </c>
      <c r="AG64" s="223">
        <v>1</v>
      </c>
      <c r="AH64" s="222" t="s">
        <v>24</v>
      </c>
      <c r="AI64" s="218">
        <v>0</v>
      </c>
      <c r="AJ64" s="204"/>
      <c r="AK64" s="204"/>
      <c r="AL64" s="212">
        <f t="shared" si="18"/>
        <v>0</v>
      </c>
      <c r="AM64" s="212" t="e">
        <f t="shared" si="2"/>
        <v>#DIV/0!</v>
      </c>
      <c r="AN64" s="212">
        <f t="shared" si="3"/>
        <v>0</v>
      </c>
      <c r="AO64" s="212" t="e">
        <f t="shared" si="4"/>
        <v>#DIV/0!</v>
      </c>
      <c r="AP64" s="223">
        <v>1</v>
      </c>
      <c r="AQ64" s="222" t="s">
        <v>24</v>
      </c>
      <c r="AR64" s="218">
        <v>0</v>
      </c>
      <c r="AS64" s="204"/>
      <c r="AT64" s="204"/>
      <c r="AU64" s="212">
        <f t="shared" si="19"/>
        <v>0</v>
      </c>
      <c r="AV64" s="212" t="e">
        <f t="shared" si="20"/>
        <v>#DIV/0!</v>
      </c>
      <c r="AW64" s="212">
        <f t="shared" si="21"/>
        <v>0</v>
      </c>
      <c r="AX64" s="212" t="e">
        <f t="shared" si="22"/>
        <v>#DIV/0!</v>
      </c>
      <c r="AY64" s="223">
        <v>1</v>
      </c>
      <c r="AZ64" s="222" t="s">
        <v>24</v>
      </c>
      <c r="BA64" s="218">
        <v>0</v>
      </c>
      <c r="BB64" s="204"/>
      <c r="BC64" s="204"/>
      <c r="BD64" s="224">
        <f t="shared" si="23"/>
        <v>0</v>
      </c>
      <c r="BE64" s="224" t="e">
        <f t="shared" si="24"/>
        <v>#DIV/0!</v>
      </c>
      <c r="BF64" s="224">
        <f t="shared" si="25"/>
        <v>0</v>
      </c>
      <c r="BG64" s="224" t="e">
        <f t="shared" si="26"/>
        <v>#DIV/0!</v>
      </c>
      <c r="BH64" s="225">
        <f t="shared" si="7"/>
        <v>0</v>
      </c>
      <c r="BI64" s="225" t="str">
        <f t="shared" si="8"/>
        <v>No Prog ni Ejec</v>
      </c>
      <c r="BJ64" s="225">
        <f t="shared" si="9"/>
        <v>0</v>
      </c>
      <c r="BK64" s="225" t="str">
        <f t="shared" si="10"/>
        <v>No Prog ni Ejec</v>
      </c>
      <c r="BL64" s="225">
        <f t="shared" si="27"/>
        <v>0</v>
      </c>
      <c r="BM64" s="225" t="str">
        <f t="shared" si="28"/>
        <v>No Prog ni Ejec</v>
      </c>
      <c r="BN64" s="225">
        <f t="shared" si="11"/>
        <v>0</v>
      </c>
      <c r="BO64" s="225" t="str">
        <f t="shared" si="12"/>
        <v>No Prog ni Ejec</v>
      </c>
      <c r="BP64" s="214"/>
      <c r="BQ64" s="285">
        <v>5</v>
      </c>
      <c r="BR64" s="226">
        <f t="shared" si="14"/>
        <v>2.3333333333333335</v>
      </c>
      <c r="BS64" s="227" t="str">
        <f t="shared" si="29"/>
        <v>Reportar el cumplimiento del Plan de Acción de la Dependencia</v>
      </c>
      <c r="BT64" s="203">
        <f t="shared" si="13"/>
        <v>0</v>
      </c>
      <c r="BU64" s="204"/>
      <c r="BV64" s="204"/>
      <c r="BW64" s="204"/>
      <c r="BX64" s="204"/>
      <c r="BY64" s="204"/>
      <c r="BZ64" s="204"/>
      <c r="CA64" s="146"/>
      <c r="CB64" s="146"/>
      <c r="CC64" s="146"/>
      <c r="CD64" s="146"/>
      <c r="CE64" s="146"/>
      <c r="CF64" s="146"/>
      <c r="CG64" s="146"/>
      <c r="CH64" s="146"/>
      <c r="CI64" s="146"/>
      <c r="CJ64" s="146"/>
      <c r="CK64" s="146"/>
      <c r="CL64" s="146"/>
      <c r="CM64" s="146"/>
      <c r="CN64" s="146"/>
      <c r="CO64" s="146"/>
      <c r="CP64" s="146"/>
      <c r="CQ64" s="146"/>
      <c r="CR64" s="146"/>
      <c r="CS64" s="146"/>
      <c r="CT64" s="146"/>
      <c r="CU64" s="146"/>
      <c r="CV64" s="146"/>
      <c r="CW64" s="146"/>
      <c r="CX64" s="146"/>
      <c r="CY64" s="146"/>
      <c r="CZ64" s="146"/>
      <c r="DA64" s="146"/>
      <c r="DB64" s="146"/>
      <c r="DC64" s="146"/>
      <c r="DD64" s="146"/>
      <c r="DE64" s="146"/>
      <c r="DF64" s="146"/>
      <c r="DG64" s="146"/>
      <c r="DH64" s="146"/>
      <c r="DI64" s="146"/>
      <c r="DJ64" s="146"/>
      <c r="DK64" s="146"/>
      <c r="DL64" s="146"/>
      <c r="DM64" s="146"/>
      <c r="DN64" s="146"/>
      <c r="DO64" s="146"/>
      <c r="DP64" s="146"/>
      <c r="DQ64" s="146"/>
      <c r="DR64" s="146"/>
      <c r="DS64" s="146"/>
      <c r="DT64" s="146"/>
      <c r="DU64" s="146"/>
      <c r="DV64" s="146"/>
      <c r="DW64" s="146"/>
      <c r="DX64" s="146"/>
      <c r="DY64" s="146"/>
      <c r="DZ64" s="146"/>
      <c r="EA64" s="146"/>
      <c r="EB64" s="146"/>
      <c r="EC64" s="146"/>
      <c r="ED64" s="146"/>
      <c r="EE64" s="146"/>
      <c r="EF64" s="146"/>
      <c r="EG64" s="146"/>
      <c r="EH64" s="146"/>
      <c r="EI64" s="146"/>
      <c r="EJ64" s="146"/>
      <c r="EK64" s="146"/>
      <c r="EL64" s="146"/>
      <c r="EM64" s="146"/>
      <c r="EN64" s="146"/>
      <c r="EO64" s="146"/>
      <c r="EP64" s="146"/>
      <c r="EQ64" s="146"/>
      <c r="ER64" s="146"/>
      <c r="ES64" s="146"/>
      <c r="ET64" s="146"/>
      <c r="EU64" s="146"/>
      <c r="EV64" s="146"/>
      <c r="EW64" s="146"/>
      <c r="EX64" s="146"/>
      <c r="EY64" s="146"/>
      <c r="EZ64" s="146"/>
      <c r="FA64" s="146"/>
      <c r="FB64" s="146"/>
      <c r="FC64" s="146"/>
      <c r="FD64" s="146"/>
      <c r="FE64" s="146"/>
      <c r="FF64" s="146"/>
      <c r="FG64" s="146"/>
      <c r="FH64" s="146"/>
      <c r="FI64" s="146"/>
      <c r="FJ64" s="146"/>
      <c r="FK64" s="146"/>
      <c r="FL64" s="146"/>
      <c r="FM64" s="146"/>
      <c r="FN64" s="146"/>
      <c r="FO64" s="146"/>
      <c r="FP64" s="146"/>
      <c r="FQ64" s="146"/>
      <c r="FR64" s="146"/>
      <c r="FS64" s="146"/>
      <c r="FT64" s="146"/>
      <c r="FU64" s="146"/>
      <c r="FV64" s="146"/>
      <c r="FW64" s="146"/>
      <c r="FX64" s="146"/>
      <c r="FY64" s="146"/>
      <c r="FZ64" s="146"/>
      <c r="GA64" s="146"/>
      <c r="GB64" s="146"/>
      <c r="GC64" s="146"/>
      <c r="GD64" s="146"/>
      <c r="GE64" s="146"/>
      <c r="GF64" s="146"/>
      <c r="GG64" s="146"/>
      <c r="GH64" s="146"/>
      <c r="GI64" s="146"/>
      <c r="GJ64" s="146"/>
      <c r="GK64" s="146"/>
      <c r="GL64" s="146"/>
      <c r="GM64" s="146"/>
      <c r="GN64" s="146"/>
      <c r="GO64" s="146"/>
      <c r="GP64" s="146"/>
      <c r="GQ64" s="146"/>
      <c r="GR64" s="146"/>
      <c r="GS64" s="146"/>
      <c r="GT64" s="146"/>
      <c r="GU64" s="146"/>
      <c r="GV64" s="146"/>
      <c r="GW64" s="146"/>
      <c r="GX64" s="146"/>
      <c r="GY64" s="146"/>
      <c r="GZ64" s="146"/>
      <c r="HA64" s="146"/>
      <c r="HB64" s="146"/>
      <c r="HC64" s="146"/>
      <c r="HD64" s="146"/>
      <c r="HE64" s="146"/>
      <c r="HF64" s="146"/>
      <c r="HG64" s="146"/>
      <c r="HH64" s="146"/>
      <c r="HI64" s="146"/>
      <c r="HJ64" s="146"/>
      <c r="HK64" s="146"/>
      <c r="HL64" s="146"/>
      <c r="HM64" s="146"/>
      <c r="HN64" s="146"/>
      <c r="HO64" s="146"/>
      <c r="HP64" s="146"/>
      <c r="HQ64" s="146"/>
      <c r="HR64" s="146"/>
      <c r="HS64" s="146"/>
      <c r="HT64" s="146"/>
      <c r="HU64" s="146"/>
      <c r="HV64" s="146"/>
      <c r="HW64" s="146"/>
      <c r="HX64" s="146"/>
      <c r="HY64" s="146"/>
      <c r="HZ64" s="146"/>
      <c r="IA64" s="146"/>
    </row>
    <row r="65" spans="1:235" s="153" customFormat="1" ht="82.8" x14ac:dyDescent="0.3">
      <c r="A65" s="205">
        <v>11500</v>
      </c>
      <c r="B65" s="202" t="s">
        <v>28</v>
      </c>
      <c r="C65" s="206" t="s">
        <v>260</v>
      </c>
      <c r="D65" s="202" t="s">
        <v>256</v>
      </c>
      <c r="E65" s="206" t="s">
        <v>261</v>
      </c>
      <c r="F65" s="202" t="s">
        <v>159</v>
      </c>
      <c r="G65" s="217" t="s">
        <v>123</v>
      </c>
      <c r="H65" s="224">
        <v>1</v>
      </c>
      <c r="I65" s="206" t="s">
        <v>274</v>
      </c>
      <c r="J65" s="202" t="s">
        <v>598</v>
      </c>
      <c r="K65" s="218">
        <v>0</v>
      </c>
      <c r="L65" s="219">
        <v>1</v>
      </c>
      <c r="M65" s="202" t="s">
        <v>51</v>
      </c>
      <c r="N65" s="202" t="s">
        <v>68</v>
      </c>
      <c r="O65" s="202" t="s">
        <v>21</v>
      </c>
      <c r="P65" s="202" t="s">
        <v>36</v>
      </c>
      <c r="Q65" s="202" t="s">
        <v>75</v>
      </c>
      <c r="R65" s="202" t="s">
        <v>672</v>
      </c>
      <c r="S65" s="202" t="s">
        <v>98</v>
      </c>
      <c r="T65" s="219">
        <v>1</v>
      </c>
      <c r="U65" s="220" t="str">
        <f t="shared" si="15"/>
        <v>Formular los procesos y procedimientos en el marco del MIPG</v>
      </c>
      <c r="V65" s="221">
        <f t="shared" si="15"/>
        <v>0</v>
      </c>
      <c r="W65" s="222" t="s">
        <v>117</v>
      </c>
      <c r="X65" s="224">
        <v>0.25</v>
      </c>
      <c r="Y65" s="222" t="s">
        <v>598</v>
      </c>
      <c r="Z65" s="218">
        <v>0</v>
      </c>
      <c r="AA65" s="204"/>
      <c r="AB65" s="204"/>
      <c r="AC65" s="212">
        <f t="shared" si="16"/>
        <v>0</v>
      </c>
      <c r="AD65" s="212" t="e">
        <f t="shared" si="17"/>
        <v>#DIV/0!</v>
      </c>
      <c r="AE65" s="212">
        <f t="shared" si="0"/>
        <v>0</v>
      </c>
      <c r="AF65" s="212" t="e">
        <f t="shared" si="1"/>
        <v>#DIV/0!</v>
      </c>
      <c r="AG65" s="224">
        <v>0.25</v>
      </c>
      <c r="AH65" s="222" t="s">
        <v>598</v>
      </c>
      <c r="AI65" s="218">
        <v>0</v>
      </c>
      <c r="AJ65" s="204"/>
      <c r="AK65" s="204"/>
      <c r="AL65" s="212">
        <f t="shared" si="18"/>
        <v>0</v>
      </c>
      <c r="AM65" s="212" t="e">
        <f t="shared" si="2"/>
        <v>#DIV/0!</v>
      </c>
      <c r="AN65" s="212">
        <f t="shared" si="3"/>
        <v>0</v>
      </c>
      <c r="AO65" s="212" t="e">
        <f t="shared" si="4"/>
        <v>#DIV/0!</v>
      </c>
      <c r="AP65" s="224">
        <v>0.25</v>
      </c>
      <c r="AQ65" s="222" t="s">
        <v>598</v>
      </c>
      <c r="AR65" s="218">
        <v>0</v>
      </c>
      <c r="AS65" s="204"/>
      <c r="AT65" s="204"/>
      <c r="AU65" s="212">
        <f t="shared" si="19"/>
        <v>0</v>
      </c>
      <c r="AV65" s="212" t="e">
        <f t="shared" si="20"/>
        <v>#DIV/0!</v>
      </c>
      <c r="AW65" s="212">
        <f t="shared" si="21"/>
        <v>0</v>
      </c>
      <c r="AX65" s="212" t="e">
        <f t="shared" si="22"/>
        <v>#DIV/0!</v>
      </c>
      <c r="AY65" s="224">
        <v>0.25</v>
      </c>
      <c r="AZ65" s="222" t="s">
        <v>598</v>
      </c>
      <c r="BA65" s="218">
        <v>0</v>
      </c>
      <c r="BB65" s="204"/>
      <c r="BC65" s="204"/>
      <c r="BD65" s="224">
        <f t="shared" si="23"/>
        <v>0</v>
      </c>
      <c r="BE65" s="224" t="e">
        <f t="shared" si="24"/>
        <v>#DIV/0!</v>
      </c>
      <c r="BF65" s="224">
        <f t="shared" si="25"/>
        <v>0</v>
      </c>
      <c r="BG65" s="224" t="e">
        <f t="shared" si="26"/>
        <v>#DIV/0!</v>
      </c>
      <c r="BH65" s="225">
        <f t="shared" si="7"/>
        <v>0</v>
      </c>
      <c r="BI65" s="225" t="str">
        <f t="shared" si="8"/>
        <v>No Prog ni Ejec</v>
      </c>
      <c r="BJ65" s="225">
        <f t="shared" si="9"/>
        <v>0</v>
      </c>
      <c r="BK65" s="225" t="str">
        <f t="shared" si="10"/>
        <v>No Prog ni Ejec</v>
      </c>
      <c r="BL65" s="225">
        <f t="shared" si="27"/>
        <v>0</v>
      </c>
      <c r="BM65" s="225" t="str">
        <f t="shared" si="28"/>
        <v>No Prog ni Ejec</v>
      </c>
      <c r="BN65" s="225">
        <f t="shared" si="11"/>
        <v>0</v>
      </c>
      <c r="BO65" s="225" t="str">
        <f t="shared" si="12"/>
        <v>No Prog ni Ejec</v>
      </c>
      <c r="BP65" s="214"/>
      <c r="BQ65" s="285">
        <v>5</v>
      </c>
      <c r="BR65" s="216">
        <f t="shared" si="14"/>
        <v>0.58333333333333337</v>
      </c>
      <c r="BS65" s="227" t="str">
        <f t="shared" si="29"/>
        <v>Formular los procesos y procedimientos en el marco del MIPG</v>
      </c>
      <c r="BT65" s="203">
        <f t="shared" si="13"/>
        <v>0</v>
      </c>
      <c r="BU65" s="204"/>
      <c r="BV65" s="204"/>
      <c r="BW65" s="204"/>
      <c r="BX65" s="204"/>
      <c r="BY65" s="204"/>
      <c r="BZ65" s="204"/>
      <c r="CA65" s="146"/>
      <c r="CB65" s="146"/>
      <c r="CC65" s="146"/>
      <c r="CD65" s="146"/>
      <c r="CE65" s="146"/>
      <c r="CF65" s="146"/>
      <c r="CG65" s="146"/>
      <c r="CH65" s="146"/>
      <c r="CI65" s="146"/>
      <c r="CJ65" s="146"/>
      <c r="CK65" s="146"/>
      <c r="CL65" s="146"/>
      <c r="CM65" s="146"/>
      <c r="CN65" s="146"/>
      <c r="CO65" s="146"/>
      <c r="CP65" s="146"/>
      <c r="CQ65" s="146"/>
      <c r="CR65" s="146"/>
      <c r="CS65" s="146"/>
      <c r="CT65" s="146"/>
      <c r="CU65" s="146"/>
      <c r="CV65" s="146"/>
      <c r="CW65" s="146"/>
      <c r="CX65" s="146"/>
      <c r="CY65" s="146"/>
      <c r="CZ65" s="146"/>
      <c r="DA65" s="146"/>
      <c r="DB65" s="146"/>
      <c r="DC65" s="146"/>
      <c r="DD65" s="146"/>
      <c r="DE65" s="146"/>
      <c r="DF65" s="146"/>
      <c r="DG65" s="146"/>
      <c r="DH65" s="146"/>
      <c r="DI65" s="146"/>
      <c r="DJ65" s="146"/>
      <c r="DK65" s="146"/>
      <c r="DL65" s="146"/>
      <c r="DM65" s="146"/>
      <c r="DN65" s="146"/>
      <c r="DO65" s="146"/>
      <c r="DP65" s="146"/>
      <c r="DQ65" s="146"/>
      <c r="DR65" s="146"/>
      <c r="DS65" s="146"/>
      <c r="DT65" s="146"/>
      <c r="DU65" s="146"/>
      <c r="DV65" s="146"/>
      <c r="DW65" s="146"/>
      <c r="DX65" s="146"/>
      <c r="DY65" s="146"/>
      <c r="DZ65" s="146"/>
      <c r="EA65" s="146"/>
      <c r="EB65" s="146"/>
      <c r="EC65" s="146"/>
      <c r="ED65" s="146"/>
      <c r="EE65" s="146"/>
      <c r="EF65" s="146"/>
      <c r="EG65" s="146"/>
      <c r="EH65" s="146"/>
      <c r="EI65" s="146"/>
      <c r="EJ65" s="146"/>
      <c r="EK65" s="146"/>
      <c r="EL65" s="146"/>
      <c r="EM65" s="146"/>
      <c r="EN65" s="146"/>
      <c r="EO65" s="146"/>
      <c r="EP65" s="146"/>
      <c r="EQ65" s="146"/>
      <c r="ER65" s="146"/>
      <c r="ES65" s="146"/>
      <c r="ET65" s="146"/>
      <c r="EU65" s="146"/>
      <c r="EV65" s="146"/>
      <c r="EW65" s="146"/>
      <c r="EX65" s="146"/>
      <c r="EY65" s="146"/>
      <c r="EZ65" s="146"/>
      <c r="FA65" s="146"/>
      <c r="FB65" s="146"/>
      <c r="FC65" s="146"/>
      <c r="FD65" s="146"/>
      <c r="FE65" s="146"/>
      <c r="FF65" s="146"/>
      <c r="FG65" s="146"/>
      <c r="FH65" s="146"/>
      <c r="FI65" s="146"/>
      <c r="FJ65" s="146"/>
      <c r="FK65" s="146"/>
      <c r="FL65" s="146"/>
      <c r="FM65" s="146"/>
      <c r="FN65" s="146"/>
      <c r="FO65" s="146"/>
      <c r="FP65" s="146"/>
      <c r="FQ65" s="146"/>
      <c r="FR65" s="146"/>
      <c r="FS65" s="146"/>
      <c r="FT65" s="146"/>
      <c r="FU65" s="146"/>
      <c r="FV65" s="146"/>
      <c r="FW65" s="146"/>
      <c r="FX65" s="146"/>
      <c r="FY65" s="146"/>
      <c r="FZ65" s="146"/>
      <c r="GA65" s="146"/>
      <c r="GB65" s="146"/>
      <c r="GC65" s="146"/>
      <c r="GD65" s="146"/>
      <c r="GE65" s="146"/>
      <c r="GF65" s="146"/>
      <c r="GG65" s="146"/>
      <c r="GH65" s="146"/>
      <c r="GI65" s="146"/>
      <c r="GJ65" s="146"/>
      <c r="GK65" s="146"/>
      <c r="GL65" s="146"/>
      <c r="GM65" s="146"/>
      <c r="GN65" s="146"/>
      <c r="GO65" s="146"/>
      <c r="GP65" s="146"/>
      <c r="GQ65" s="146"/>
      <c r="GR65" s="146"/>
      <c r="GS65" s="146"/>
      <c r="GT65" s="146"/>
      <c r="GU65" s="146"/>
      <c r="GV65" s="146"/>
      <c r="GW65" s="146"/>
      <c r="GX65" s="146"/>
      <c r="GY65" s="146"/>
      <c r="GZ65" s="146"/>
      <c r="HA65" s="146"/>
      <c r="HB65" s="146"/>
      <c r="HC65" s="146"/>
      <c r="HD65" s="146"/>
      <c r="HE65" s="146"/>
      <c r="HF65" s="146"/>
      <c r="HG65" s="146"/>
      <c r="HH65" s="146"/>
      <c r="HI65" s="146"/>
      <c r="HJ65" s="146"/>
      <c r="HK65" s="146"/>
      <c r="HL65" s="146"/>
      <c r="HM65" s="146"/>
      <c r="HN65" s="146"/>
      <c r="HO65" s="146"/>
      <c r="HP65" s="146"/>
      <c r="HQ65" s="146"/>
      <c r="HR65" s="146"/>
      <c r="HS65" s="146"/>
      <c r="HT65" s="146"/>
      <c r="HU65" s="146"/>
      <c r="HV65" s="146"/>
      <c r="HW65" s="146"/>
      <c r="HX65" s="146"/>
      <c r="HY65" s="146"/>
      <c r="HZ65" s="146"/>
      <c r="IA65" s="146"/>
    </row>
    <row r="66" spans="1:235" s="153" customFormat="1" ht="82.8" x14ac:dyDescent="0.3">
      <c r="A66" s="205">
        <v>11500</v>
      </c>
      <c r="B66" s="202" t="s">
        <v>28</v>
      </c>
      <c r="C66" s="206" t="s">
        <v>260</v>
      </c>
      <c r="D66" s="202" t="s">
        <v>256</v>
      </c>
      <c r="E66" s="206" t="s">
        <v>262</v>
      </c>
      <c r="F66" s="202" t="s">
        <v>127</v>
      </c>
      <c r="G66" s="207" t="s">
        <v>123</v>
      </c>
      <c r="H66" s="234">
        <v>1</v>
      </c>
      <c r="I66" s="206" t="s">
        <v>275</v>
      </c>
      <c r="J66" s="202" t="s">
        <v>599</v>
      </c>
      <c r="K66" s="218">
        <v>0</v>
      </c>
      <c r="L66" s="219">
        <v>1</v>
      </c>
      <c r="M66" s="202" t="s">
        <v>51</v>
      </c>
      <c r="N66" s="202" t="s">
        <v>68</v>
      </c>
      <c r="O66" s="202" t="s">
        <v>21</v>
      </c>
      <c r="P66" s="202" t="s">
        <v>36</v>
      </c>
      <c r="Q66" s="202" t="s">
        <v>75</v>
      </c>
      <c r="R66" s="202" t="s">
        <v>570</v>
      </c>
      <c r="S66" s="202" t="s">
        <v>98</v>
      </c>
      <c r="T66" s="219">
        <v>1</v>
      </c>
      <c r="U66" s="220" t="str">
        <f t="shared" si="15"/>
        <v>Remitir informe trimestral de los indicadores formulados y las acciones de mejoras</v>
      </c>
      <c r="V66" s="221">
        <f t="shared" si="15"/>
        <v>0</v>
      </c>
      <c r="W66" s="222" t="s">
        <v>117</v>
      </c>
      <c r="X66" s="224">
        <v>0</v>
      </c>
      <c r="Y66" s="222" t="s">
        <v>599</v>
      </c>
      <c r="Z66" s="218">
        <v>0</v>
      </c>
      <c r="AA66" s="204"/>
      <c r="AB66" s="204"/>
      <c r="AC66" s="212" t="e">
        <f t="shared" si="16"/>
        <v>#DIV/0!</v>
      </c>
      <c r="AD66" s="212" t="e">
        <f t="shared" si="17"/>
        <v>#DIV/0!</v>
      </c>
      <c r="AE66" s="212">
        <f t="shared" si="0"/>
        <v>0</v>
      </c>
      <c r="AF66" s="212" t="e">
        <f t="shared" si="1"/>
        <v>#DIV/0!</v>
      </c>
      <c r="AG66" s="224">
        <v>0</v>
      </c>
      <c r="AH66" s="222" t="s">
        <v>599</v>
      </c>
      <c r="AI66" s="218">
        <v>0</v>
      </c>
      <c r="AJ66" s="204"/>
      <c r="AK66" s="204"/>
      <c r="AL66" s="212" t="e">
        <f t="shared" si="18"/>
        <v>#DIV/0!</v>
      </c>
      <c r="AM66" s="212" t="e">
        <f t="shared" si="2"/>
        <v>#DIV/0!</v>
      </c>
      <c r="AN66" s="212">
        <f t="shared" si="3"/>
        <v>0</v>
      </c>
      <c r="AO66" s="212" t="e">
        <f t="shared" si="4"/>
        <v>#DIV/0!</v>
      </c>
      <c r="AP66" s="224">
        <v>0</v>
      </c>
      <c r="AQ66" s="222" t="s">
        <v>599</v>
      </c>
      <c r="AR66" s="218">
        <v>0</v>
      </c>
      <c r="AS66" s="204"/>
      <c r="AT66" s="204"/>
      <c r="AU66" s="212" t="e">
        <f t="shared" si="19"/>
        <v>#DIV/0!</v>
      </c>
      <c r="AV66" s="212" t="e">
        <f t="shared" si="20"/>
        <v>#DIV/0!</v>
      </c>
      <c r="AW66" s="212">
        <f t="shared" si="21"/>
        <v>0</v>
      </c>
      <c r="AX66" s="212" t="e">
        <f t="shared" si="22"/>
        <v>#DIV/0!</v>
      </c>
      <c r="AY66" s="224">
        <v>1</v>
      </c>
      <c r="AZ66" s="222" t="s">
        <v>599</v>
      </c>
      <c r="BA66" s="218">
        <v>0</v>
      </c>
      <c r="BB66" s="204"/>
      <c r="BC66" s="204"/>
      <c r="BD66" s="224">
        <f t="shared" si="23"/>
        <v>0</v>
      </c>
      <c r="BE66" s="224" t="e">
        <f t="shared" si="24"/>
        <v>#DIV/0!</v>
      </c>
      <c r="BF66" s="224">
        <f t="shared" si="25"/>
        <v>0</v>
      </c>
      <c r="BG66" s="224" t="e">
        <f t="shared" si="26"/>
        <v>#DIV/0!</v>
      </c>
      <c r="BH66" s="225" t="str">
        <f t="shared" si="7"/>
        <v>No Prog ni Ejec</v>
      </c>
      <c r="BI66" s="225" t="str">
        <f t="shared" si="8"/>
        <v>No Prog ni Ejec</v>
      </c>
      <c r="BJ66" s="225" t="str">
        <f t="shared" si="9"/>
        <v>No Prog ni Ejec</v>
      </c>
      <c r="BK66" s="225" t="str">
        <f t="shared" si="10"/>
        <v>No Prog ni Ejec</v>
      </c>
      <c r="BL66" s="225" t="str">
        <f t="shared" si="27"/>
        <v>No Prog ni Ejec</v>
      </c>
      <c r="BM66" s="225" t="str">
        <f t="shared" si="28"/>
        <v>No Prog ni Ejec</v>
      </c>
      <c r="BN66" s="225">
        <f t="shared" si="11"/>
        <v>0</v>
      </c>
      <c r="BO66" s="225" t="str">
        <f t="shared" si="12"/>
        <v>No Prog ni Ejec</v>
      </c>
      <c r="BP66" s="214"/>
      <c r="BQ66" s="285">
        <v>5</v>
      </c>
      <c r="BR66" s="216">
        <f t="shared" si="14"/>
        <v>0</v>
      </c>
      <c r="BS66" s="227" t="str">
        <f t="shared" si="29"/>
        <v>Remitir informe trimestral de los indicadores formulados y las acciones de mejoras</v>
      </c>
      <c r="BT66" s="203">
        <f t="shared" si="13"/>
        <v>0</v>
      </c>
      <c r="BU66" s="204"/>
      <c r="BV66" s="204"/>
      <c r="BW66" s="204"/>
      <c r="BX66" s="204"/>
      <c r="BY66" s="204"/>
      <c r="BZ66" s="204"/>
      <c r="CA66" s="146"/>
      <c r="CB66" s="146"/>
      <c r="CC66" s="146"/>
      <c r="CD66" s="146"/>
      <c r="CE66" s="146"/>
      <c r="CF66" s="146"/>
      <c r="CG66" s="146"/>
      <c r="CH66" s="146"/>
      <c r="CI66" s="146"/>
      <c r="CJ66" s="146"/>
      <c r="CK66" s="146"/>
      <c r="CL66" s="146"/>
      <c r="CM66" s="146"/>
      <c r="CN66" s="146"/>
      <c r="CO66" s="146"/>
      <c r="CP66" s="146"/>
      <c r="CQ66" s="146"/>
      <c r="CR66" s="146"/>
      <c r="CS66" s="146"/>
      <c r="CT66" s="146"/>
      <c r="CU66" s="146"/>
      <c r="CV66" s="146"/>
      <c r="CW66" s="146"/>
      <c r="CX66" s="146"/>
      <c r="CY66" s="146"/>
      <c r="CZ66" s="146"/>
      <c r="DA66" s="146"/>
      <c r="DB66" s="146"/>
      <c r="DC66" s="146"/>
      <c r="DD66" s="146"/>
      <c r="DE66" s="146"/>
      <c r="DF66" s="146"/>
      <c r="DG66" s="146"/>
      <c r="DH66" s="146"/>
      <c r="DI66" s="146"/>
      <c r="DJ66" s="146"/>
      <c r="DK66" s="146"/>
      <c r="DL66" s="146"/>
      <c r="DM66" s="146"/>
      <c r="DN66" s="146"/>
      <c r="DO66" s="146"/>
      <c r="DP66" s="146"/>
      <c r="DQ66" s="146"/>
      <c r="DR66" s="146"/>
      <c r="DS66" s="146"/>
      <c r="DT66" s="146"/>
      <c r="DU66" s="146"/>
      <c r="DV66" s="146"/>
      <c r="DW66" s="146"/>
      <c r="DX66" s="146"/>
      <c r="DY66" s="146"/>
      <c r="DZ66" s="146"/>
      <c r="EA66" s="146"/>
      <c r="EB66" s="146"/>
      <c r="EC66" s="146"/>
      <c r="ED66" s="146"/>
      <c r="EE66" s="146"/>
      <c r="EF66" s="146"/>
      <c r="EG66" s="146"/>
      <c r="EH66" s="146"/>
      <c r="EI66" s="146"/>
      <c r="EJ66" s="146"/>
      <c r="EK66" s="146"/>
      <c r="EL66" s="146"/>
      <c r="EM66" s="146"/>
      <c r="EN66" s="146"/>
      <c r="EO66" s="146"/>
      <c r="EP66" s="146"/>
      <c r="EQ66" s="146"/>
      <c r="ER66" s="146"/>
      <c r="ES66" s="146"/>
      <c r="ET66" s="146"/>
      <c r="EU66" s="146"/>
      <c r="EV66" s="146"/>
      <c r="EW66" s="146"/>
      <c r="EX66" s="146"/>
      <c r="EY66" s="146"/>
      <c r="EZ66" s="146"/>
      <c r="FA66" s="146"/>
      <c r="FB66" s="146"/>
      <c r="FC66" s="146"/>
      <c r="FD66" s="146"/>
      <c r="FE66" s="146"/>
      <c r="FF66" s="146"/>
      <c r="FG66" s="146"/>
      <c r="FH66" s="146"/>
      <c r="FI66" s="146"/>
      <c r="FJ66" s="146"/>
      <c r="FK66" s="146"/>
      <c r="FL66" s="146"/>
      <c r="FM66" s="146"/>
      <c r="FN66" s="146"/>
      <c r="FO66" s="146"/>
      <c r="FP66" s="146"/>
      <c r="FQ66" s="146"/>
      <c r="FR66" s="146"/>
      <c r="FS66" s="146"/>
      <c r="FT66" s="146"/>
      <c r="FU66" s="146"/>
      <c r="FV66" s="146"/>
      <c r="FW66" s="146"/>
      <c r="FX66" s="146"/>
      <c r="FY66" s="146"/>
      <c r="FZ66" s="146"/>
      <c r="GA66" s="146"/>
      <c r="GB66" s="146"/>
      <c r="GC66" s="146"/>
      <c r="GD66" s="146"/>
      <c r="GE66" s="146"/>
      <c r="GF66" s="146"/>
      <c r="GG66" s="146"/>
      <c r="GH66" s="146"/>
      <c r="GI66" s="146"/>
      <c r="GJ66" s="146"/>
      <c r="GK66" s="146"/>
      <c r="GL66" s="146"/>
      <c r="GM66" s="146"/>
      <c r="GN66" s="146"/>
      <c r="GO66" s="146"/>
      <c r="GP66" s="146"/>
      <c r="GQ66" s="146"/>
      <c r="GR66" s="146"/>
      <c r="GS66" s="146"/>
      <c r="GT66" s="146"/>
      <c r="GU66" s="146"/>
      <c r="GV66" s="146"/>
      <c r="GW66" s="146"/>
      <c r="GX66" s="146"/>
      <c r="GY66" s="146"/>
      <c r="GZ66" s="146"/>
      <c r="HA66" s="146"/>
      <c r="HB66" s="146"/>
      <c r="HC66" s="146"/>
      <c r="HD66" s="146"/>
      <c r="HE66" s="146"/>
      <c r="HF66" s="146"/>
      <c r="HG66" s="146"/>
      <c r="HH66" s="146"/>
      <c r="HI66" s="146"/>
      <c r="HJ66" s="146"/>
      <c r="HK66" s="146"/>
      <c r="HL66" s="146"/>
      <c r="HM66" s="146"/>
      <c r="HN66" s="146"/>
      <c r="HO66" s="146"/>
      <c r="HP66" s="146"/>
      <c r="HQ66" s="146"/>
      <c r="HR66" s="146"/>
      <c r="HS66" s="146"/>
      <c r="HT66" s="146"/>
      <c r="HU66" s="146"/>
      <c r="HV66" s="146"/>
      <c r="HW66" s="146"/>
      <c r="HX66" s="146"/>
      <c r="HY66" s="146"/>
      <c r="HZ66" s="146"/>
      <c r="IA66" s="146"/>
    </row>
    <row r="67" spans="1:235" s="159" customFormat="1" ht="69" x14ac:dyDescent="0.3">
      <c r="A67" s="205">
        <v>11500</v>
      </c>
      <c r="B67" s="202" t="s">
        <v>28</v>
      </c>
      <c r="C67" s="206" t="s">
        <v>263</v>
      </c>
      <c r="D67" s="202" t="s">
        <v>144</v>
      </c>
      <c r="E67" s="206" t="s">
        <v>264</v>
      </c>
      <c r="F67" s="202" t="s">
        <v>600</v>
      </c>
      <c r="G67" s="217" t="s">
        <v>124</v>
      </c>
      <c r="H67" s="206">
        <v>12</v>
      </c>
      <c r="I67" s="206" t="s">
        <v>265</v>
      </c>
      <c r="J67" s="202" t="s">
        <v>601</v>
      </c>
      <c r="K67" s="218">
        <v>36720000</v>
      </c>
      <c r="L67" s="219">
        <v>1</v>
      </c>
      <c r="M67" s="202" t="s">
        <v>46</v>
      </c>
      <c r="N67" s="202" t="s">
        <v>68</v>
      </c>
      <c r="O67" s="202" t="s">
        <v>21</v>
      </c>
      <c r="P67" s="202" t="s">
        <v>36</v>
      </c>
      <c r="Q67" s="202" t="s">
        <v>211</v>
      </c>
      <c r="R67" s="202" t="s">
        <v>673</v>
      </c>
      <c r="S67" s="202" t="s">
        <v>98</v>
      </c>
      <c r="T67" s="229">
        <v>12</v>
      </c>
      <c r="U67" s="220" t="str">
        <f t="shared" si="15"/>
        <v>Realizar el giro previo efectuados a favor de las entidades recobrantes y proveedores de servicios y tecnologías no incluidas en el PB con cargo a la UPC</v>
      </c>
      <c r="V67" s="221">
        <f t="shared" si="15"/>
        <v>36720000</v>
      </c>
      <c r="W67" s="230" t="s">
        <v>114</v>
      </c>
      <c r="X67" s="292">
        <v>3</v>
      </c>
      <c r="Y67" s="290" t="s">
        <v>601</v>
      </c>
      <c r="Z67" s="291">
        <f>+V67*0.25</f>
        <v>9180000</v>
      </c>
      <c r="AA67" s="287"/>
      <c r="AB67" s="287"/>
      <c r="AC67" s="288">
        <f t="shared" si="16"/>
        <v>0</v>
      </c>
      <c r="AD67" s="288">
        <f t="shared" si="17"/>
        <v>0</v>
      </c>
      <c r="AE67" s="288">
        <f t="shared" si="0"/>
        <v>0</v>
      </c>
      <c r="AF67" s="288">
        <f t="shared" si="1"/>
        <v>0</v>
      </c>
      <c r="AG67" s="292">
        <v>3</v>
      </c>
      <c r="AH67" s="290" t="s">
        <v>601</v>
      </c>
      <c r="AI67" s="291">
        <v>9180000</v>
      </c>
      <c r="AJ67" s="287"/>
      <c r="AK67" s="287"/>
      <c r="AL67" s="288">
        <f t="shared" si="18"/>
        <v>0</v>
      </c>
      <c r="AM67" s="288">
        <f t="shared" si="2"/>
        <v>0</v>
      </c>
      <c r="AN67" s="288">
        <f t="shared" si="3"/>
        <v>0</v>
      </c>
      <c r="AO67" s="288">
        <f t="shared" si="4"/>
        <v>0</v>
      </c>
      <c r="AP67" s="292">
        <v>3</v>
      </c>
      <c r="AQ67" s="290" t="s">
        <v>601</v>
      </c>
      <c r="AR67" s="291">
        <v>9180000</v>
      </c>
      <c r="AS67" s="287"/>
      <c r="AT67" s="287"/>
      <c r="AU67" s="288">
        <f t="shared" si="19"/>
        <v>0</v>
      </c>
      <c r="AV67" s="288">
        <f t="shared" si="20"/>
        <v>0</v>
      </c>
      <c r="AW67" s="288">
        <f t="shared" si="21"/>
        <v>0</v>
      </c>
      <c r="AX67" s="288">
        <f t="shared" si="22"/>
        <v>0</v>
      </c>
      <c r="AY67" s="292">
        <v>3</v>
      </c>
      <c r="AZ67" s="290" t="s">
        <v>601</v>
      </c>
      <c r="BA67" s="291">
        <v>9180000</v>
      </c>
      <c r="BB67" s="287"/>
      <c r="BC67" s="287"/>
      <c r="BD67" s="289">
        <f t="shared" si="23"/>
        <v>0</v>
      </c>
      <c r="BE67" s="289">
        <f t="shared" si="24"/>
        <v>0</v>
      </c>
      <c r="BF67" s="289">
        <f t="shared" si="25"/>
        <v>0</v>
      </c>
      <c r="BG67" s="289">
        <f t="shared" si="26"/>
        <v>0</v>
      </c>
      <c r="BH67" s="213">
        <f t="shared" si="7"/>
        <v>0</v>
      </c>
      <c r="BI67" s="213">
        <f t="shared" si="8"/>
        <v>0</v>
      </c>
      <c r="BJ67" s="213">
        <f t="shared" si="9"/>
        <v>0</v>
      </c>
      <c r="BK67" s="213">
        <f t="shared" si="10"/>
        <v>0</v>
      </c>
      <c r="BL67" s="213">
        <f t="shared" si="27"/>
        <v>0</v>
      </c>
      <c r="BM67" s="213">
        <f t="shared" si="28"/>
        <v>0</v>
      </c>
      <c r="BN67" s="213">
        <f t="shared" si="11"/>
        <v>0</v>
      </c>
      <c r="BO67" s="213">
        <f t="shared" si="12"/>
        <v>0</v>
      </c>
      <c r="BP67" s="214" t="s">
        <v>717</v>
      </c>
      <c r="BQ67" s="285">
        <v>10</v>
      </c>
      <c r="BR67" s="226">
        <f t="shared" si="14"/>
        <v>7</v>
      </c>
      <c r="BS67" s="227" t="str">
        <f t="shared" si="29"/>
        <v>Realizar el giro previo efectuados a favor de las entidades recobrantes y proveedores de servicios y tecnologías no incluidas en el PB con cargo a la UPC</v>
      </c>
      <c r="BT67" s="203">
        <f t="shared" si="13"/>
        <v>21420000</v>
      </c>
      <c r="BU67" s="204"/>
      <c r="BV67" s="204"/>
      <c r="BW67" s="204"/>
      <c r="BX67" s="204"/>
      <c r="BY67" s="204"/>
      <c r="BZ67" s="204"/>
      <c r="CA67" s="146"/>
      <c r="CB67" s="146"/>
      <c r="CC67" s="146"/>
      <c r="CD67" s="146"/>
      <c r="CE67" s="146"/>
      <c r="CF67" s="146"/>
      <c r="CG67" s="146"/>
      <c r="CH67" s="146"/>
      <c r="CI67" s="146"/>
      <c r="CJ67" s="146"/>
      <c r="CK67" s="146"/>
      <c r="CL67" s="146"/>
      <c r="CM67" s="146"/>
      <c r="CN67" s="146"/>
      <c r="CO67" s="146"/>
      <c r="CP67" s="146"/>
      <c r="CQ67" s="146"/>
      <c r="CR67" s="146"/>
      <c r="CS67" s="146"/>
      <c r="CT67" s="146"/>
      <c r="CU67" s="146"/>
      <c r="CV67" s="146"/>
      <c r="CW67" s="146"/>
      <c r="CX67" s="146"/>
      <c r="CY67" s="146"/>
      <c r="CZ67" s="146"/>
      <c r="DA67" s="146"/>
      <c r="DB67" s="146"/>
      <c r="DC67" s="146"/>
      <c r="DD67" s="146"/>
      <c r="DE67" s="146"/>
      <c r="DF67" s="146"/>
      <c r="DG67" s="146"/>
      <c r="DH67" s="146"/>
      <c r="DI67" s="146"/>
      <c r="DJ67" s="146"/>
      <c r="DK67" s="146"/>
      <c r="DL67" s="146"/>
      <c r="DM67" s="146"/>
      <c r="DN67" s="146"/>
      <c r="DO67" s="146"/>
      <c r="DP67" s="146"/>
      <c r="DQ67" s="146"/>
      <c r="DR67" s="146"/>
      <c r="DS67" s="146"/>
      <c r="DT67" s="146"/>
      <c r="DU67" s="146"/>
      <c r="DV67" s="146"/>
      <c r="DW67" s="146"/>
      <c r="DX67" s="146"/>
      <c r="DY67" s="146"/>
      <c r="DZ67" s="146"/>
      <c r="EA67" s="146"/>
      <c r="EB67" s="146"/>
      <c r="EC67" s="146"/>
      <c r="ED67" s="146"/>
      <c r="EE67" s="146"/>
      <c r="EF67" s="146"/>
      <c r="EG67" s="146"/>
      <c r="EH67" s="146"/>
      <c r="EI67" s="146"/>
      <c r="EJ67" s="146"/>
      <c r="EK67" s="146"/>
      <c r="EL67" s="146"/>
      <c r="EM67" s="146"/>
      <c r="EN67" s="146"/>
      <c r="EO67" s="146"/>
      <c r="EP67" s="146"/>
      <c r="EQ67" s="146"/>
      <c r="ER67" s="146"/>
      <c r="ES67" s="146"/>
      <c r="ET67" s="146"/>
      <c r="EU67" s="146"/>
      <c r="EV67" s="146"/>
      <c r="EW67" s="146"/>
      <c r="EX67" s="146"/>
      <c r="EY67" s="146"/>
      <c r="EZ67" s="146"/>
      <c r="FA67" s="146"/>
      <c r="FB67" s="146"/>
      <c r="FC67" s="146"/>
      <c r="FD67" s="146"/>
      <c r="FE67" s="146"/>
      <c r="FF67" s="146"/>
      <c r="FG67" s="146"/>
      <c r="FH67" s="146"/>
      <c r="FI67" s="146"/>
      <c r="FJ67" s="146"/>
      <c r="FK67" s="146"/>
      <c r="FL67" s="146"/>
      <c r="FM67" s="146"/>
      <c r="FN67" s="146"/>
      <c r="FO67" s="146"/>
      <c r="FP67" s="146"/>
      <c r="FQ67" s="146"/>
      <c r="FR67" s="146"/>
      <c r="FS67" s="146"/>
      <c r="FT67" s="146"/>
      <c r="FU67" s="146"/>
      <c r="FV67" s="146"/>
      <c r="FW67" s="146"/>
      <c r="FX67" s="146"/>
      <c r="FY67" s="146"/>
      <c r="FZ67" s="146"/>
      <c r="GA67" s="146"/>
      <c r="GB67" s="146"/>
      <c r="GC67" s="146"/>
      <c r="GD67" s="146"/>
      <c r="GE67" s="146"/>
      <c r="GF67" s="146"/>
      <c r="GG67" s="146"/>
      <c r="GH67" s="146"/>
      <c r="GI67" s="146"/>
      <c r="GJ67" s="146"/>
      <c r="GK67" s="146"/>
      <c r="GL67" s="146"/>
      <c r="GM67" s="146"/>
      <c r="GN67" s="146"/>
      <c r="GO67" s="146"/>
      <c r="GP67" s="146"/>
      <c r="GQ67" s="146"/>
      <c r="GR67" s="146"/>
      <c r="GS67" s="146"/>
      <c r="GT67" s="146"/>
      <c r="GU67" s="146"/>
      <c r="GV67" s="146"/>
      <c r="GW67" s="146"/>
      <c r="GX67" s="146"/>
      <c r="GY67" s="146"/>
      <c r="GZ67" s="146"/>
      <c r="HA67" s="146"/>
      <c r="HB67" s="146"/>
      <c r="HC67" s="146"/>
      <c r="HD67" s="146"/>
      <c r="HE67" s="146"/>
      <c r="HF67" s="146"/>
      <c r="HG67" s="146"/>
      <c r="HH67" s="146"/>
      <c r="HI67" s="146"/>
      <c r="HJ67" s="146"/>
      <c r="HK67" s="146"/>
      <c r="HL67" s="146"/>
      <c r="HM67" s="146"/>
      <c r="HN67" s="146"/>
      <c r="HO67" s="146"/>
      <c r="HP67" s="146"/>
      <c r="HQ67" s="146"/>
      <c r="HR67" s="146"/>
      <c r="HS67" s="146"/>
      <c r="HT67" s="146"/>
      <c r="HU67" s="146"/>
      <c r="HV67" s="146"/>
      <c r="HW67" s="146"/>
      <c r="HX67" s="146"/>
      <c r="HY67" s="146"/>
      <c r="HZ67" s="146"/>
      <c r="IA67" s="146"/>
    </row>
    <row r="68" spans="1:235" s="159" customFormat="1" ht="82.8" x14ac:dyDescent="0.3">
      <c r="A68" s="205">
        <v>11500</v>
      </c>
      <c r="B68" s="202" t="s">
        <v>28</v>
      </c>
      <c r="C68" s="206" t="s">
        <v>263</v>
      </c>
      <c r="D68" s="202" t="s">
        <v>144</v>
      </c>
      <c r="E68" s="206" t="s">
        <v>529</v>
      </c>
      <c r="F68" s="202" t="s">
        <v>602</v>
      </c>
      <c r="G68" s="217" t="s">
        <v>123</v>
      </c>
      <c r="H68" s="224">
        <v>1</v>
      </c>
      <c r="I68" s="206" t="s">
        <v>530</v>
      </c>
      <c r="J68" s="202" t="s">
        <v>603</v>
      </c>
      <c r="K68" s="218">
        <v>33371192463</v>
      </c>
      <c r="L68" s="219">
        <v>1</v>
      </c>
      <c r="M68" s="202" t="s">
        <v>46</v>
      </c>
      <c r="N68" s="202" t="s">
        <v>68</v>
      </c>
      <c r="O68" s="202" t="s">
        <v>21</v>
      </c>
      <c r="P68" s="202" t="s">
        <v>36</v>
      </c>
      <c r="Q68" s="202" t="s">
        <v>211</v>
      </c>
      <c r="R68" s="202" t="s">
        <v>674</v>
      </c>
      <c r="S68" s="202" t="s">
        <v>98</v>
      </c>
      <c r="T68" s="219">
        <v>1</v>
      </c>
      <c r="U68" s="220" t="str">
        <f t="shared" si="15"/>
        <v>Paquetes de recobros cuyo trámite de auditoría haya culminado, para el trámite de reconocimiento y pago por parte de ADRES.</v>
      </c>
      <c r="V68" s="221">
        <f t="shared" si="15"/>
        <v>33371192463</v>
      </c>
      <c r="W68" s="230" t="s">
        <v>114</v>
      </c>
      <c r="X68" s="289">
        <v>0.25</v>
      </c>
      <c r="Y68" s="290" t="s">
        <v>603</v>
      </c>
      <c r="Z68" s="291">
        <f>+V68*X68</f>
        <v>8342798115.75</v>
      </c>
      <c r="AA68" s="287"/>
      <c r="AB68" s="287"/>
      <c r="AC68" s="288">
        <f t="shared" si="16"/>
        <v>0</v>
      </c>
      <c r="AD68" s="288">
        <f t="shared" si="17"/>
        <v>0</v>
      </c>
      <c r="AE68" s="288">
        <f t="shared" si="0"/>
        <v>0</v>
      </c>
      <c r="AF68" s="288">
        <f t="shared" si="1"/>
        <v>0</v>
      </c>
      <c r="AG68" s="289">
        <v>0.25</v>
      </c>
      <c r="AH68" s="290" t="s">
        <v>603</v>
      </c>
      <c r="AI68" s="291">
        <v>8342798115.75</v>
      </c>
      <c r="AJ68" s="287"/>
      <c r="AK68" s="287"/>
      <c r="AL68" s="288">
        <f t="shared" si="18"/>
        <v>0</v>
      </c>
      <c r="AM68" s="288">
        <f t="shared" si="2"/>
        <v>0</v>
      </c>
      <c r="AN68" s="288">
        <f t="shared" si="3"/>
        <v>0</v>
      </c>
      <c r="AO68" s="288">
        <f t="shared" si="4"/>
        <v>0</v>
      </c>
      <c r="AP68" s="289">
        <v>0.25</v>
      </c>
      <c r="AQ68" s="290" t="s">
        <v>603</v>
      </c>
      <c r="AR68" s="291">
        <v>8342798115.75</v>
      </c>
      <c r="AS68" s="287"/>
      <c r="AT68" s="287"/>
      <c r="AU68" s="288">
        <f t="shared" si="19"/>
        <v>0</v>
      </c>
      <c r="AV68" s="288">
        <f t="shared" si="20"/>
        <v>0</v>
      </c>
      <c r="AW68" s="288">
        <f t="shared" si="21"/>
        <v>0</v>
      </c>
      <c r="AX68" s="288">
        <f t="shared" si="22"/>
        <v>0</v>
      </c>
      <c r="AY68" s="289">
        <v>0.25</v>
      </c>
      <c r="AZ68" s="290" t="s">
        <v>603</v>
      </c>
      <c r="BA68" s="291">
        <v>8342798115.75</v>
      </c>
      <c r="BB68" s="287"/>
      <c r="BC68" s="287"/>
      <c r="BD68" s="289">
        <f t="shared" si="23"/>
        <v>0</v>
      </c>
      <c r="BE68" s="289">
        <f t="shared" si="24"/>
        <v>0</v>
      </c>
      <c r="BF68" s="289">
        <f t="shared" si="25"/>
        <v>0</v>
      </c>
      <c r="BG68" s="289">
        <f t="shared" si="26"/>
        <v>0</v>
      </c>
      <c r="BH68" s="213">
        <f t="shared" si="7"/>
        <v>0</v>
      </c>
      <c r="BI68" s="213">
        <f t="shared" si="8"/>
        <v>0</v>
      </c>
      <c r="BJ68" s="213">
        <f t="shared" si="9"/>
        <v>0</v>
      </c>
      <c r="BK68" s="213">
        <f t="shared" si="10"/>
        <v>0</v>
      </c>
      <c r="BL68" s="213">
        <f t="shared" si="27"/>
        <v>0</v>
      </c>
      <c r="BM68" s="213">
        <f t="shared" si="28"/>
        <v>0</v>
      </c>
      <c r="BN68" s="213">
        <f t="shared" si="11"/>
        <v>0</v>
      </c>
      <c r="BO68" s="213">
        <f t="shared" si="12"/>
        <v>0</v>
      </c>
      <c r="BP68" s="214" t="s">
        <v>717</v>
      </c>
      <c r="BQ68" s="285">
        <v>10</v>
      </c>
      <c r="BR68" s="216">
        <f t="shared" si="14"/>
        <v>0.58333333333333337</v>
      </c>
      <c r="BS68" s="227" t="str">
        <f t="shared" si="29"/>
        <v>Paquetes de recobros cuyo trámite de auditoría haya culminado, para el trámite de reconocimiento y pago por parte de ADRES.</v>
      </c>
      <c r="BT68" s="203">
        <f t="shared" si="13"/>
        <v>19466528936.75</v>
      </c>
      <c r="BU68" s="204"/>
      <c r="BV68" s="204"/>
      <c r="BW68" s="204"/>
      <c r="BX68" s="204"/>
      <c r="BY68" s="204"/>
      <c r="BZ68" s="204"/>
      <c r="CA68" s="146"/>
      <c r="CB68" s="146"/>
      <c r="CC68" s="146"/>
      <c r="CD68" s="146"/>
      <c r="CE68" s="146"/>
      <c r="CF68" s="146"/>
      <c r="CG68" s="146"/>
      <c r="CH68" s="146"/>
      <c r="CI68" s="146"/>
      <c r="CJ68" s="146"/>
      <c r="CK68" s="146"/>
      <c r="CL68" s="146"/>
      <c r="CM68" s="146"/>
      <c r="CN68" s="146"/>
      <c r="CO68" s="146"/>
      <c r="CP68" s="146"/>
      <c r="CQ68" s="146"/>
      <c r="CR68" s="146"/>
      <c r="CS68" s="146"/>
      <c r="CT68" s="146"/>
      <c r="CU68" s="146"/>
      <c r="CV68" s="146"/>
      <c r="CW68" s="146"/>
      <c r="CX68" s="146"/>
      <c r="CY68" s="146"/>
      <c r="CZ68" s="146"/>
      <c r="DA68" s="146"/>
      <c r="DB68" s="146"/>
      <c r="DC68" s="146"/>
      <c r="DD68" s="146"/>
      <c r="DE68" s="146"/>
      <c r="DF68" s="146"/>
      <c r="DG68" s="146"/>
      <c r="DH68" s="146"/>
      <c r="DI68" s="146"/>
      <c r="DJ68" s="146"/>
      <c r="DK68" s="146"/>
      <c r="DL68" s="146"/>
      <c r="DM68" s="146"/>
      <c r="DN68" s="146"/>
      <c r="DO68" s="146"/>
      <c r="DP68" s="146"/>
      <c r="DQ68" s="146"/>
      <c r="DR68" s="146"/>
      <c r="DS68" s="146"/>
      <c r="DT68" s="146"/>
      <c r="DU68" s="146"/>
      <c r="DV68" s="146"/>
      <c r="DW68" s="146"/>
      <c r="DX68" s="146"/>
      <c r="DY68" s="146"/>
      <c r="DZ68" s="146"/>
      <c r="EA68" s="146"/>
      <c r="EB68" s="146"/>
      <c r="EC68" s="146"/>
      <c r="ED68" s="146"/>
      <c r="EE68" s="146"/>
      <c r="EF68" s="146"/>
      <c r="EG68" s="146"/>
      <c r="EH68" s="146"/>
      <c r="EI68" s="146"/>
      <c r="EJ68" s="146"/>
      <c r="EK68" s="146"/>
      <c r="EL68" s="146"/>
      <c r="EM68" s="146"/>
      <c r="EN68" s="146"/>
      <c r="EO68" s="146"/>
      <c r="EP68" s="146"/>
      <c r="EQ68" s="146"/>
      <c r="ER68" s="146"/>
      <c r="ES68" s="146"/>
      <c r="ET68" s="146"/>
      <c r="EU68" s="146"/>
      <c r="EV68" s="146"/>
      <c r="EW68" s="146"/>
      <c r="EX68" s="146"/>
      <c r="EY68" s="146"/>
      <c r="EZ68" s="146"/>
      <c r="FA68" s="146"/>
      <c r="FB68" s="146"/>
      <c r="FC68" s="146"/>
      <c r="FD68" s="146"/>
      <c r="FE68" s="146"/>
      <c r="FF68" s="146"/>
      <c r="FG68" s="146"/>
      <c r="FH68" s="146"/>
      <c r="FI68" s="146"/>
      <c r="FJ68" s="146"/>
      <c r="FK68" s="146"/>
      <c r="FL68" s="146"/>
      <c r="FM68" s="146"/>
      <c r="FN68" s="146"/>
      <c r="FO68" s="146"/>
      <c r="FP68" s="146"/>
      <c r="FQ68" s="146"/>
      <c r="FR68" s="146"/>
      <c r="FS68" s="146"/>
      <c r="FT68" s="146"/>
      <c r="FU68" s="146"/>
      <c r="FV68" s="146"/>
      <c r="FW68" s="146"/>
      <c r="FX68" s="146"/>
      <c r="FY68" s="146"/>
      <c r="FZ68" s="146"/>
      <c r="GA68" s="146"/>
      <c r="GB68" s="146"/>
      <c r="GC68" s="146"/>
      <c r="GD68" s="146"/>
      <c r="GE68" s="146"/>
      <c r="GF68" s="146"/>
      <c r="GG68" s="146"/>
      <c r="GH68" s="146"/>
      <c r="GI68" s="146"/>
      <c r="GJ68" s="146"/>
      <c r="GK68" s="146"/>
      <c r="GL68" s="146"/>
      <c r="GM68" s="146"/>
      <c r="GN68" s="146"/>
      <c r="GO68" s="146"/>
      <c r="GP68" s="146"/>
      <c r="GQ68" s="146"/>
      <c r="GR68" s="146"/>
      <c r="GS68" s="146"/>
      <c r="GT68" s="146"/>
      <c r="GU68" s="146"/>
      <c r="GV68" s="146"/>
      <c r="GW68" s="146"/>
      <c r="GX68" s="146"/>
      <c r="GY68" s="146"/>
      <c r="GZ68" s="146"/>
      <c r="HA68" s="146"/>
      <c r="HB68" s="146"/>
      <c r="HC68" s="146"/>
      <c r="HD68" s="146"/>
      <c r="HE68" s="146"/>
      <c r="HF68" s="146"/>
      <c r="HG68" s="146"/>
      <c r="HH68" s="146"/>
      <c r="HI68" s="146"/>
      <c r="HJ68" s="146"/>
      <c r="HK68" s="146"/>
      <c r="HL68" s="146"/>
      <c r="HM68" s="146"/>
      <c r="HN68" s="146"/>
      <c r="HO68" s="146"/>
      <c r="HP68" s="146"/>
      <c r="HQ68" s="146"/>
      <c r="HR68" s="146"/>
      <c r="HS68" s="146"/>
      <c r="HT68" s="146"/>
      <c r="HU68" s="146"/>
      <c r="HV68" s="146"/>
      <c r="HW68" s="146"/>
      <c r="HX68" s="146"/>
      <c r="HY68" s="146"/>
      <c r="HZ68" s="146"/>
      <c r="IA68" s="146"/>
    </row>
    <row r="69" spans="1:235" s="159" customFormat="1" ht="69" x14ac:dyDescent="0.3">
      <c r="A69" s="205">
        <v>11500</v>
      </c>
      <c r="B69" s="202" t="s">
        <v>28</v>
      </c>
      <c r="C69" s="206" t="s">
        <v>263</v>
      </c>
      <c r="D69" s="202" t="s">
        <v>144</v>
      </c>
      <c r="E69" s="206" t="s">
        <v>531</v>
      </c>
      <c r="F69" s="209" t="s">
        <v>604</v>
      </c>
      <c r="G69" s="217" t="s">
        <v>124</v>
      </c>
      <c r="H69" s="237">
        <v>12</v>
      </c>
      <c r="I69" s="206" t="s">
        <v>532</v>
      </c>
      <c r="J69" s="202" t="s">
        <v>606</v>
      </c>
      <c r="K69" s="218">
        <v>0</v>
      </c>
      <c r="L69" s="219">
        <v>1</v>
      </c>
      <c r="M69" s="202" t="s">
        <v>46</v>
      </c>
      <c r="N69" s="202" t="s">
        <v>68</v>
      </c>
      <c r="O69" s="202" t="s">
        <v>21</v>
      </c>
      <c r="P69" s="202" t="s">
        <v>36</v>
      </c>
      <c r="Q69" s="202" t="s">
        <v>211</v>
      </c>
      <c r="R69" s="202" t="s">
        <v>675</v>
      </c>
      <c r="S69" s="202" t="s">
        <v>98</v>
      </c>
      <c r="T69" s="238">
        <v>12</v>
      </c>
      <c r="U69" s="220" t="str">
        <f t="shared" si="15"/>
        <v>Publicación del Giro Directo del giro previo</v>
      </c>
      <c r="V69" s="221">
        <f t="shared" si="15"/>
        <v>0</v>
      </c>
      <c r="W69" s="222" t="s">
        <v>117</v>
      </c>
      <c r="X69" s="292">
        <v>3</v>
      </c>
      <c r="Y69" s="290" t="s">
        <v>606</v>
      </c>
      <c r="Z69" s="291">
        <v>0</v>
      </c>
      <c r="AA69" s="287"/>
      <c r="AB69" s="287"/>
      <c r="AC69" s="288">
        <f t="shared" si="16"/>
        <v>0</v>
      </c>
      <c r="AD69" s="288" t="e">
        <f t="shared" si="17"/>
        <v>#DIV/0!</v>
      </c>
      <c r="AE69" s="288">
        <f t="shared" si="0"/>
        <v>0</v>
      </c>
      <c r="AF69" s="288" t="e">
        <f t="shared" si="1"/>
        <v>#DIV/0!</v>
      </c>
      <c r="AG69" s="292">
        <v>3</v>
      </c>
      <c r="AH69" s="290" t="s">
        <v>606</v>
      </c>
      <c r="AI69" s="291">
        <v>0</v>
      </c>
      <c r="AJ69" s="287"/>
      <c r="AK69" s="287"/>
      <c r="AL69" s="288">
        <f t="shared" si="18"/>
        <v>0</v>
      </c>
      <c r="AM69" s="288" t="e">
        <f t="shared" si="2"/>
        <v>#DIV/0!</v>
      </c>
      <c r="AN69" s="288">
        <f t="shared" si="3"/>
        <v>0</v>
      </c>
      <c r="AO69" s="288" t="e">
        <f t="shared" si="4"/>
        <v>#DIV/0!</v>
      </c>
      <c r="AP69" s="292">
        <v>3</v>
      </c>
      <c r="AQ69" s="290" t="s">
        <v>606</v>
      </c>
      <c r="AR69" s="291">
        <v>0</v>
      </c>
      <c r="AS69" s="287"/>
      <c r="AT69" s="287"/>
      <c r="AU69" s="288">
        <f t="shared" si="19"/>
        <v>0</v>
      </c>
      <c r="AV69" s="288" t="e">
        <f t="shared" si="20"/>
        <v>#DIV/0!</v>
      </c>
      <c r="AW69" s="288">
        <f t="shared" si="21"/>
        <v>0</v>
      </c>
      <c r="AX69" s="288" t="e">
        <f t="shared" si="22"/>
        <v>#DIV/0!</v>
      </c>
      <c r="AY69" s="292">
        <v>3</v>
      </c>
      <c r="AZ69" s="290" t="s">
        <v>606</v>
      </c>
      <c r="BA69" s="291">
        <v>0</v>
      </c>
      <c r="BB69" s="287"/>
      <c r="BC69" s="287"/>
      <c r="BD69" s="289">
        <f t="shared" si="23"/>
        <v>0</v>
      </c>
      <c r="BE69" s="289" t="e">
        <f t="shared" si="24"/>
        <v>#DIV/0!</v>
      </c>
      <c r="BF69" s="289">
        <f t="shared" si="25"/>
        <v>0</v>
      </c>
      <c r="BG69" s="289" t="e">
        <f t="shared" si="26"/>
        <v>#DIV/0!</v>
      </c>
      <c r="BH69" s="213">
        <f t="shared" si="7"/>
        <v>0</v>
      </c>
      <c r="BI69" s="213" t="str">
        <f t="shared" si="8"/>
        <v>No Prog ni Ejec</v>
      </c>
      <c r="BJ69" s="213">
        <f t="shared" si="9"/>
        <v>0</v>
      </c>
      <c r="BK69" s="213" t="str">
        <f t="shared" si="10"/>
        <v>No Prog ni Ejec</v>
      </c>
      <c r="BL69" s="213">
        <f t="shared" si="27"/>
        <v>0</v>
      </c>
      <c r="BM69" s="213" t="str">
        <f t="shared" si="28"/>
        <v>No Prog ni Ejec</v>
      </c>
      <c r="BN69" s="213">
        <f t="shared" si="11"/>
        <v>0</v>
      </c>
      <c r="BO69" s="213" t="str">
        <f t="shared" si="12"/>
        <v>No Prog ni Ejec</v>
      </c>
      <c r="BP69" s="214"/>
      <c r="BQ69" s="285">
        <v>10</v>
      </c>
      <c r="BR69" s="226">
        <f t="shared" si="14"/>
        <v>7</v>
      </c>
      <c r="BS69" s="227" t="str">
        <f t="shared" si="29"/>
        <v>Publicación del Giro Directo del giro previo</v>
      </c>
      <c r="BT69" s="203">
        <f t="shared" si="13"/>
        <v>0</v>
      </c>
      <c r="BU69" s="204"/>
      <c r="BV69" s="204"/>
      <c r="BW69" s="204"/>
      <c r="BX69" s="204"/>
      <c r="BY69" s="204"/>
      <c r="BZ69" s="204"/>
      <c r="CA69" s="146"/>
      <c r="CB69" s="146"/>
      <c r="CC69" s="146"/>
      <c r="CD69" s="146"/>
      <c r="CE69" s="146"/>
      <c r="CF69" s="146"/>
      <c r="CG69" s="146"/>
      <c r="CH69" s="146"/>
      <c r="CI69" s="146"/>
      <c r="CJ69" s="146"/>
      <c r="CK69" s="146"/>
      <c r="CL69" s="146"/>
      <c r="CM69" s="146"/>
      <c r="CN69" s="146"/>
      <c r="CO69" s="146"/>
      <c r="CP69" s="146"/>
      <c r="CQ69" s="146"/>
      <c r="CR69" s="146"/>
      <c r="CS69" s="146"/>
      <c r="CT69" s="146"/>
      <c r="CU69" s="146"/>
      <c r="CV69" s="146"/>
      <c r="CW69" s="146"/>
      <c r="CX69" s="146"/>
      <c r="CY69" s="146"/>
      <c r="CZ69" s="146"/>
      <c r="DA69" s="146"/>
      <c r="DB69" s="146"/>
      <c r="DC69" s="146"/>
      <c r="DD69" s="146"/>
      <c r="DE69" s="146"/>
      <c r="DF69" s="146"/>
      <c r="DG69" s="146"/>
      <c r="DH69" s="146"/>
      <c r="DI69" s="146"/>
      <c r="DJ69" s="146"/>
      <c r="DK69" s="146"/>
      <c r="DL69" s="146"/>
      <c r="DM69" s="146"/>
      <c r="DN69" s="146"/>
      <c r="DO69" s="146"/>
      <c r="DP69" s="146"/>
      <c r="DQ69" s="146"/>
      <c r="DR69" s="146"/>
      <c r="DS69" s="146"/>
      <c r="DT69" s="146"/>
      <c r="DU69" s="146"/>
      <c r="DV69" s="146"/>
      <c r="DW69" s="146"/>
      <c r="DX69" s="146"/>
      <c r="DY69" s="146"/>
      <c r="DZ69" s="146"/>
      <c r="EA69" s="146"/>
      <c r="EB69" s="146"/>
      <c r="EC69" s="146"/>
      <c r="ED69" s="146"/>
      <c r="EE69" s="146"/>
      <c r="EF69" s="146"/>
      <c r="EG69" s="146"/>
      <c r="EH69" s="146"/>
      <c r="EI69" s="146"/>
      <c r="EJ69" s="146"/>
      <c r="EK69" s="146"/>
      <c r="EL69" s="146"/>
      <c r="EM69" s="146"/>
      <c r="EN69" s="146"/>
      <c r="EO69" s="146"/>
      <c r="EP69" s="146"/>
      <c r="EQ69" s="146"/>
      <c r="ER69" s="146"/>
      <c r="ES69" s="146"/>
      <c r="ET69" s="146"/>
      <c r="EU69" s="146"/>
      <c r="EV69" s="146"/>
      <c r="EW69" s="146"/>
      <c r="EX69" s="146"/>
      <c r="EY69" s="146"/>
      <c r="EZ69" s="146"/>
      <c r="FA69" s="146"/>
      <c r="FB69" s="146"/>
      <c r="FC69" s="146"/>
      <c r="FD69" s="146"/>
      <c r="FE69" s="146"/>
      <c r="FF69" s="146"/>
      <c r="FG69" s="146"/>
      <c r="FH69" s="146"/>
      <c r="FI69" s="146"/>
      <c r="FJ69" s="146"/>
      <c r="FK69" s="146"/>
      <c r="FL69" s="146"/>
      <c r="FM69" s="146"/>
      <c r="FN69" s="146"/>
      <c r="FO69" s="146"/>
      <c r="FP69" s="146"/>
      <c r="FQ69" s="146"/>
      <c r="FR69" s="146"/>
      <c r="FS69" s="146"/>
      <c r="FT69" s="146"/>
      <c r="FU69" s="146"/>
      <c r="FV69" s="146"/>
      <c r="FW69" s="146"/>
      <c r="FX69" s="146"/>
      <c r="FY69" s="146"/>
      <c r="FZ69" s="146"/>
      <c r="GA69" s="146"/>
      <c r="GB69" s="146"/>
      <c r="GC69" s="146"/>
      <c r="GD69" s="146"/>
      <c r="GE69" s="146"/>
      <c r="GF69" s="146"/>
      <c r="GG69" s="146"/>
      <c r="GH69" s="146"/>
      <c r="GI69" s="146"/>
      <c r="GJ69" s="146"/>
      <c r="GK69" s="146"/>
      <c r="GL69" s="146"/>
      <c r="GM69" s="146"/>
      <c r="GN69" s="146"/>
      <c r="GO69" s="146"/>
      <c r="GP69" s="146"/>
      <c r="GQ69" s="146"/>
      <c r="GR69" s="146"/>
      <c r="GS69" s="146"/>
      <c r="GT69" s="146"/>
      <c r="GU69" s="146"/>
      <c r="GV69" s="146"/>
      <c r="GW69" s="146"/>
      <c r="GX69" s="146"/>
      <c r="GY69" s="146"/>
      <c r="GZ69" s="146"/>
      <c r="HA69" s="146"/>
      <c r="HB69" s="146"/>
      <c r="HC69" s="146"/>
      <c r="HD69" s="146"/>
      <c r="HE69" s="146"/>
      <c r="HF69" s="146"/>
      <c r="HG69" s="146"/>
      <c r="HH69" s="146"/>
      <c r="HI69" s="146"/>
      <c r="HJ69" s="146"/>
      <c r="HK69" s="146"/>
      <c r="HL69" s="146"/>
      <c r="HM69" s="146"/>
      <c r="HN69" s="146"/>
      <c r="HO69" s="146"/>
      <c r="HP69" s="146"/>
      <c r="HQ69" s="146"/>
      <c r="HR69" s="146"/>
      <c r="HS69" s="146"/>
      <c r="HT69" s="146"/>
      <c r="HU69" s="146"/>
      <c r="HV69" s="146"/>
      <c r="HW69" s="146"/>
      <c r="HX69" s="146"/>
      <c r="HY69" s="146"/>
      <c r="HZ69" s="146"/>
      <c r="IA69" s="146"/>
    </row>
    <row r="70" spans="1:235" s="153" customFormat="1" ht="69" x14ac:dyDescent="0.3">
      <c r="A70" s="205">
        <v>11500</v>
      </c>
      <c r="B70" s="202" t="s">
        <v>28</v>
      </c>
      <c r="C70" s="206" t="s">
        <v>263</v>
      </c>
      <c r="D70" s="202" t="s">
        <v>144</v>
      </c>
      <c r="E70" s="206" t="s">
        <v>533</v>
      </c>
      <c r="F70" s="202" t="s">
        <v>607</v>
      </c>
      <c r="G70" s="217" t="s">
        <v>123</v>
      </c>
      <c r="H70" s="224">
        <v>1</v>
      </c>
      <c r="I70" s="206" t="s">
        <v>534</v>
      </c>
      <c r="J70" s="202" t="s">
        <v>758</v>
      </c>
      <c r="K70" s="218">
        <v>0</v>
      </c>
      <c r="L70" s="219">
        <v>1</v>
      </c>
      <c r="M70" s="202" t="s">
        <v>46</v>
      </c>
      <c r="N70" s="202" t="s">
        <v>68</v>
      </c>
      <c r="O70" s="202" t="s">
        <v>21</v>
      </c>
      <c r="P70" s="202" t="s">
        <v>36</v>
      </c>
      <c r="Q70" s="202" t="s">
        <v>211</v>
      </c>
      <c r="R70" s="202" t="s">
        <v>622</v>
      </c>
      <c r="S70" s="202" t="s">
        <v>98</v>
      </c>
      <c r="T70" s="219">
        <v>1</v>
      </c>
      <c r="U70" s="220" t="str">
        <f t="shared" si="15"/>
        <v>Realizar informes de supervisión en el período</v>
      </c>
      <c r="V70" s="221">
        <f t="shared" si="15"/>
        <v>0</v>
      </c>
      <c r="W70" s="222" t="s">
        <v>117</v>
      </c>
      <c r="X70" s="224">
        <v>0.25</v>
      </c>
      <c r="Y70" s="222" t="s">
        <v>758</v>
      </c>
      <c r="Z70" s="218">
        <v>0</v>
      </c>
      <c r="AA70" s="204"/>
      <c r="AB70" s="204"/>
      <c r="AC70" s="212">
        <f t="shared" si="16"/>
        <v>0</v>
      </c>
      <c r="AD70" s="212" t="e">
        <f t="shared" si="17"/>
        <v>#DIV/0!</v>
      </c>
      <c r="AE70" s="212">
        <f t="shared" si="0"/>
        <v>0</v>
      </c>
      <c r="AF70" s="212" t="e">
        <f t="shared" si="1"/>
        <v>#DIV/0!</v>
      </c>
      <c r="AG70" s="224">
        <v>0.25</v>
      </c>
      <c r="AH70" s="222" t="s">
        <v>758</v>
      </c>
      <c r="AI70" s="218">
        <v>0</v>
      </c>
      <c r="AJ70" s="204"/>
      <c r="AK70" s="204"/>
      <c r="AL70" s="212">
        <f t="shared" si="18"/>
        <v>0</v>
      </c>
      <c r="AM70" s="212" t="e">
        <f t="shared" si="2"/>
        <v>#DIV/0!</v>
      </c>
      <c r="AN70" s="212">
        <f t="shared" si="3"/>
        <v>0</v>
      </c>
      <c r="AO70" s="212" t="e">
        <f t="shared" si="4"/>
        <v>#DIV/0!</v>
      </c>
      <c r="AP70" s="224">
        <v>0.25</v>
      </c>
      <c r="AQ70" s="222" t="s">
        <v>758</v>
      </c>
      <c r="AR70" s="218">
        <v>0</v>
      </c>
      <c r="AS70" s="204"/>
      <c r="AT70" s="204"/>
      <c r="AU70" s="212">
        <f t="shared" si="19"/>
        <v>0</v>
      </c>
      <c r="AV70" s="212" t="e">
        <f t="shared" si="20"/>
        <v>#DIV/0!</v>
      </c>
      <c r="AW70" s="212">
        <f t="shared" si="21"/>
        <v>0</v>
      </c>
      <c r="AX70" s="212" t="e">
        <f t="shared" si="22"/>
        <v>#DIV/0!</v>
      </c>
      <c r="AY70" s="224">
        <v>0.25</v>
      </c>
      <c r="AZ70" s="222" t="s">
        <v>758</v>
      </c>
      <c r="BA70" s="218">
        <v>0</v>
      </c>
      <c r="BB70" s="204"/>
      <c r="BC70" s="204"/>
      <c r="BD70" s="224">
        <f t="shared" si="23"/>
        <v>0</v>
      </c>
      <c r="BE70" s="224" t="e">
        <f t="shared" si="24"/>
        <v>#DIV/0!</v>
      </c>
      <c r="BF70" s="224">
        <f t="shared" si="25"/>
        <v>0</v>
      </c>
      <c r="BG70" s="224" t="e">
        <f t="shared" si="26"/>
        <v>#DIV/0!</v>
      </c>
      <c r="BH70" s="225">
        <f t="shared" si="7"/>
        <v>0</v>
      </c>
      <c r="BI70" s="225" t="str">
        <f t="shared" si="8"/>
        <v>No Prog ni Ejec</v>
      </c>
      <c r="BJ70" s="225">
        <f t="shared" si="9"/>
        <v>0</v>
      </c>
      <c r="BK70" s="225" t="str">
        <f t="shared" si="10"/>
        <v>No Prog ni Ejec</v>
      </c>
      <c r="BL70" s="225">
        <f t="shared" si="27"/>
        <v>0</v>
      </c>
      <c r="BM70" s="225" t="str">
        <f t="shared" si="28"/>
        <v>No Prog ni Ejec</v>
      </c>
      <c r="BN70" s="225">
        <f t="shared" si="11"/>
        <v>0</v>
      </c>
      <c r="BO70" s="225" t="str">
        <f t="shared" si="12"/>
        <v>No Prog ni Ejec</v>
      </c>
      <c r="BP70" s="214"/>
      <c r="BQ70" s="285">
        <v>10</v>
      </c>
      <c r="BR70" s="216">
        <f t="shared" si="14"/>
        <v>0.58333333333333337</v>
      </c>
      <c r="BS70" s="227" t="str">
        <f t="shared" si="29"/>
        <v>Realizar informes de supervisión en el período</v>
      </c>
      <c r="BT70" s="203">
        <f t="shared" si="13"/>
        <v>0</v>
      </c>
      <c r="BU70" s="204"/>
      <c r="BV70" s="204"/>
      <c r="BW70" s="204"/>
      <c r="BX70" s="204"/>
      <c r="BY70" s="204"/>
      <c r="BZ70" s="204"/>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146"/>
      <c r="CX70" s="146"/>
      <c r="CY70" s="146"/>
      <c r="CZ70" s="146"/>
      <c r="DA70" s="146"/>
      <c r="DB70" s="146"/>
      <c r="DC70" s="146"/>
      <c r="DD70" s="146"/>
      <c r="DE70" s="146"/>
      <c r="DF70" s="146"/>
      <c r="DG70" s="146"/>
      <c r="DH70" s="146"/>
      <c r="DI70" s="146"/>
      <c r="DJ70" s="146"/>
      <c r="DK70" s="146"/>
      <c r="DL70" s="146"/>
      <c r="DM70" s="146"/>
      <c r="DN70" s="146"/>
      <c r="DO70" s="146"/>
      <c r="DP70" s="146"/>
      <c r="DQ70" s="146"/>
      <c r="DR70" s="146"/>
      <c r="DS70" s="146"/>
      <c r="DT70" s="146"/>
      <c r="DU70" s="146"/>
      <c r="DV70" s="146"/>
      <c r="DW70" s="146"/>
      <c r="DX70" s="146"/>
      <c r="DY70" s="146"/>
      <c r="DZ70" s="146"/>
      <c r="EA70" s="146"/>
      <c r="EB70" s="146"/>
      <c r="EC70" s="146"/>
      <c r="ED70" s="146"/>
      <c r="EE70" s="146"/>
      <c r="EF70" s="146"/>
      <c r="EG70" s="146"/>
      <c r="EH70" s="146"/>
      <c r="EI70" s="146"/>
      <c r="EJ70" s="146"/>
      <c r="EK70" s="146"/>
      <c r="EL70" s="146"/>
      <c r="EM70" s="146"/>
      <c r="EN70" s="146"/>
      <c r="EO70" s="146"/>
      <c r="EP70" s="146"/>
      <c r="EQ70" s="146"/>
      <c r="ER70" s="146"/>
      <c r="ES70" s="146"/>
      <c r="ET70" s="146"/>
      <c r="EU70" s="146"/>
      <c r="EV70" s="146"/>
      <c r="EW70" s="146"/>
      <c r="EX70" s="146"/>
      <c r="EY70" s="146"/>
      <c r="EZ70" s="146"/>
      <c r="FA70" s="146"/>
      <c r="FB70" s="146"/>
      <c r="FC70" s="146"/>
      <c r="FD70" s="146"/>
      <c r="FE70" s="146"/>
      <c r="FF70" s="146"/>
      <c r="FG70" s="146"/>
      <c r="FH70" s="146"/>
      <c r="FI70" s="146"/>
      <c r="FJ70" s="146"/>
      <c r="FK70" s="146"/>
      <c r="FL70" s="146"/>
      <c r="FM70" s="146"/>
      <c r="FN70" s="146"/>
      <c r="FO70" s="146"/>
      <c r="FP70" s="146"/>
      <c r="FQ70" s="146"/>
      <c r="FR70" s="146"/>
      <c r="FS70" s="146"/>
      <c r="FT70" s="146"/>
      <c r="FU70" s="146"/>
      <c r="FV70" s="146"/>
      <c r="FW70" s="146"/>
      <c r="FX70" s="146"/>
      <c r="FY70" s="146"/>
      <c r="FZ70" s="146"/>
      <c r="GA70" s="146"/>
      <c r="GB70" s="146"/>
      <c r="GC70" s="146"/>
      <c r="GD70" s="146"/>
      <c r="GE70" s="146"/>
      <c r="GF70" s="146"/>
      <c r="GG70" s="146"/>
      <c r="GH70" s="146"/>
      <c r="GI70" s="146"/>
      <c r="GJ70" s="146"/>
      <c r="GK70" s="146"/>
      <c r="GL70" s="146"/>
      <c r="GM70" s="146"/>
      <c r="GN70" s="146"/>
      <c r="GO70" s="146"/>
      <c r="GP70" s="146"/>
      <c r="GQ70" s="146"/>
      <c r="GR70" s="146"/>
      <c r="GS70" s="146"/>
      <c r="GT70" s="146"/>
      <c r="GU70" s="146"/>
      <c r="GV70" s="146"/>
      <c r="GW70" s="146"/>
      <c r="GX70" s="146"/>
      <c r="GY70" s="146"/>
      <c r="GZ70" s="146"/>
      <c r="HA70" s="146"/>
      <c r="HB70" s="146"/>
      <c r="HC70" s="146"/>
      <c r="HD70" s="146"/>
      <c r="HE70" s="146"/>
      <c r="HF70" s="146"/>
      <c r="HG70" s="146"/>
      <c r="HH70" s="146"/>
      <c r="HI70" s="146"/>
      <c r="HJ70" s="146"/>
      <c r="HK70" s="146"/>
      <c r="HL70" s="146"/>
      <c r="HM70" s="146"/>
      <c r="HN70" s="146"/>
      <c r="HO70" s="146"/>
      <c r="HP70" s="146"/>
      <c r="HQ70" s="146"/>
      <c r="HR70" s="146"/>
      <c r="HS70" s="146"/>
      <c r="HT70" s="146"/>
      <c r="HU70" s="146"/>
      <c r="HV70" s="146"/>
      <c r="HW70" s="146"/>
      <c r="HX70" s="146"/>
      <c r="HY70" s="146"/>
      <c r="HZ70" s="146"/>
      <c r="IA70" s="146"/>
    </row>
    <row r="71" spans="1:235" s="154" customFormat="1" ht="69" x14ac:dyDescent="0.3">
      <c r="A71" s="205">
        <v>11500</v>
      </c>
      <c r="B71" s="202" t="s">
        <v>28</v>
      </c>
      <c r="C71" s="206" t="s">
        <v>263</v>
      </c>
      <c r="D71" s="202" t="s">
        <v>144</v>
      </c>
      <c r="E71" s="206" t="s">
        <v>535</v>
      </c>
      <c r="F71" s="202" t="s">
        <v>609</v>
      </c>
      <c r="G71" s="217" t="s">
        <v>384</v>
      </c>
      <c r="H71" s="237">
        <v>4</v>
      </c>
      <c r="I71" s="206" t="s">
        <v>536</v>
      </c>
      <c r="J71" s="202" t="s">
        <v>610</v>
      </c>
      <c r="K71" s="218">
        <v>0</v>
      </c>
      <c r="L71" s="219">
        <v>1</v>
      </c>
      <c r="M71" s="202" t="s">
        <v>46</v>
      </c>
      <c r="N71" s="202" t="s">
        <v>68</v>
      </c>
      <c r="O71" s="202" t="s">
        <v>21</v>
      </c>
      <c r="P71" s="202" t="s">
        <v>36</v>
      </c>
      <c r="Q71" s="202" t="s">
        <v>211</v>
      </c>
      <c r="R71" s="202" t="s">
        <v>623</v>
      </c>
      <c r="S71" s="202" t="s">
        <v>98</v>
      </c>
      <c r="T71" s="229">
        <v>4</v>
      </c>
      <c r="U71" s="220" t="str">
        <f t="shared" si="15"/>
        <v xml:space="preserve">Realizar boletines con resultados del proceso de reconocimiento y pago de recobros por concepto de servicios y tecnologías no cubiertos por el plan de beneficios con cargo a la UPC </v>
      </c>
      <c r="V71" s="221">
        <f t="shared" si="15"/>
        <v>0</v>
      </c>
      <c r="W71" s="222" t="s">
        <v>117</v>
      </c>
      <c r="X71" s="223">
        <v>1</v>
      </c>
      <c r="Y71" s="222" t="s">
        <v>610</v>
      </c>
      <c r="Z71" s="218">
        <v>0</v>
      </c>
      <c r="AA71" s="204"/>
      <c r="AB71" s="204"/>
      <c r="AC71" s="212">
        <f t="shared" si="16"/>
        <v>0</v>
      </c>
      <c r="AD71" s="212" t="e">
        <f t="shared" si="17"/>
        <v>#DIV/0!</v>
      </c>
      <c r="AE71" s="212">
        <f t="shared" si="0"/>
        <v>0</v>
      </c>
      <c r="AF71" s="212" t="e">
        <f t="shared" si="1"/>
        <v>#DIV/0!</v>
      </c>
      <c r="AG71" s="223">
        <v>1</v>
      </c>
      <c r="AH71" s="222" t="s">
        <v>610</v>
      </c>
      <c r="AI71" s="218">
        <v>0</v>
      </c>
      <c r="AJ71" s="204"/>
      <c r="AK71" s="204"/>
      <c r="AL71" s="212">
        <f t="shared" si="18"/>
        <v>0</v>
      </c>
      <c r="AM71" s="212" t="e">
        <f t="shared" si="2"/>
        <v>#DIV/0!</v>
      </c>
      <c r="AN71" s="212">
        <f t="shared" si="3"/>
        <v>0</v>
      </c>
      <c r="AO71" s="212" t="e">
        <f t="shared" si="4"/>
        <v>#DIV/0!</v>
      </c>
      <c r="AP71" s="223">
        <v>1</v>
      </c>
      <c r="AQ71" s="222" t="s">
        <v>610</v>
      </c>
      <c r="AR71" s="218">
        <v>0</v>
      </c>
      <c r="AS71" s="204"/>
      <c r="AT71" s="204"/>
      <c r="AU71" s="212">
        <f t="shared" si="19"/>
        <v>0</v>
      </c>
      <c r="AV71" s="212" t="e">
        <f t="shared" si="20"/>
        <v>#DIV/0!</v>
      </c>
      <c r="AW71" s="212">
        <f t="shared" si="21"/>
        <v>0</v>
      </c>
      <c r="AX71" s="212" t="e">
        <f t="shared" si="22"/>
        <v>#DIV/0!</v>
      </c>
      <c r="AY71" s="223">
        <v>1</v>
      </c>
      <c r="AZ71" s="222" t="s">
        <v>610</v>
      </c>
      <c r="BA71" s="218">
        <v>0</v>
      </c>
      <c r="BB71" s="204"/>
      <c r="BC71" s="204"/>
      <c r="BD71" s="224">
        <f t="shared" si="23"/>
        <v>0</v>
      </c>
      <c r="BE71" s="224" t="e">
        <f t="shared" si="24"/>
        <v>#DIV/0!</v>
      </c>
      <c r="BF71" s="224">
        <f t="shared" si="25"/>
        <v>0</v>
      </c>
      <c r="BG71" s="224" t="e">
        <f t="shared" si="26"/>
        <v>#DIV/0!</v>
      </c>
      <c r="BH71" s="215">
        <f t="shared" si="7"/>
        <v>0</v>
      </c>
      <c r="BI71" s="215" t="str">
        <f t="shared" si="8"/>
        <v>No Prog ni Ejec</v>
      </c>
      <c r="BJ71" s="215">
        <f t="shared" si="9"/>
        <v>0</v>
      </c>
      <c r="BK71" s="215" t="str">
        <f t="shared" si="10"/>
        <v>No Prog ni Ejec</v>
      </c>
      <c r="BL71" s="215">
        <f t="shared" si="27"/>
        <v>0</v>
      </c>
      <c r="BM71" s="215" t="str">
        <f t="shared" si="28"/>
        <v>No Prog ni Ejec</v>
      </c>
      <c r="BN71" s="215">
        <f t="shared" si="11"/>
        <v>0</v>
      </c>
      <c r="BO71" s="215" t="str">
        <f t="shared" si="12"/>
        <v>No Prog ni Ejec</v>
      </c>
      <c r="BP71" s="214"/>
      <c r="BQ71" s="285">
        <v>10</v>
      </c>
      <c r="BR71" s="226">
        <f t="shared" si="14"/>
        <v>2.3333333333333335</v>
      </c>
      <c r="BS71" s="227" t="str">
        <f t="shared" si="29"/>
        <v xml:space="preserve">Realizar boletines con resultados del proceso de reconocimiento y pago de recobros por concepto de servicios y tecnologías no cubiertos por el plan de beneficios con cargo a la UPC </v>
      </c>
      <c r="BT71" s="203">
        <f t="shared" si="13"/>
        <v>0</v>
      </c>
      <c r="BU71" s="204"/>
      <c r="BV71" s="204"/>
      <c r="BW71" s="204"/>
      <c r="BX71" s="204"/>
      <c r="BY71" s="204"/>
      <c r="BZ71" s="204"/>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146"/>
      <c r="CX71" s="146"/>
      <c r="CY71" s="146"/>
      <c r="CZ71" s="146"/>
      <c r="DA71" s="146"/>
      <c r="DB71" s="146"/>
      <c r="DC71" s="146"/>
      <c r="DD71" s="146"/>
      <c r="DE71" s="146"/>
      <c r="DF71" s="146"/>
      <c r="DG71" s="146"/>
      <c r="DH71" s="146"/>
      <c r="DI71" s="146"/>
      <c r="DJ71" s="146"/>
      <c r="DK71" s="146"/>
      <c r="DL71" s="146"/>
      <c r="DM71" s="146"/>
      <c r="DN71" s="146"/>
      <c r="DO71" s="146"/>
      <c r="DP71" s="146"/>
      <c r="DQ71" s="146"/>
      <c r="DR71" s="146"/>
      <c r="DS71" s="146"/>
      <c r="DT71" s="146"/>
      <c r="DU71" s="146"/>
      <c r="DV71" s="146"/>
      <c r="DW71" s="146"/>
      <c r="DX71" s="146"/>
      <c r="DY71" s="146"/>
      <c r="DZ71" s="146"/>
      <c r="EA71" s="146"/>
      <c r="EB71" s="146"/>
      <c r="EC71" s="146"/>
      <c r="ED71" s="146"/>
      <c r="EE71" s="146"/>
      <c r="EF71" s="146"/>
      <c r="EG71" s="146"/>
      <c r="EH71" s="146"/>
      <c r="EI71" s="146"/>
      <c r="EJ71" s="146"/>
      <c r="EK71" s="146"/>
      <c r="EL71" s="146"/>
      <c r="EM71" s="146"/>
      <c r="EN71" s="146"/>
      <c r="EO71" s="146"/>
      <c r="EP71" s="146"/>
      <c r="EQ71" s="146"/>
      <c r="ER71" s="146"/>
      <c r="ES71" s="146"/>
      <c r="ET71" s="146"/>
      <c r="EU71" s="146"/>
      <c r="EV71" s="146"/>
      <c r="EW71" s="146"/>
      <c r="EX71" s="146"/>
      <c r="EY71" s="146"/>
      <c r="EZ71" s="146"/>
      <c r="FA71" s="146"/>
      <c r="FB71" s="146"/>
      <c r="FC71" s="146"/>
      <c r="FD71" s="146"/>
      <c r="FE71" s="146"/>
      <c r="FF71" s="146"/>
      <c r="FG71" s="146"/>
      <c r="FH71" s="146"/>
      <c r="FI71" s="146"/>
      <c r="FJ71" s="146"/>
      <c r="FK71" s="146"/>
      <c r="FL71" s="146"/>
      <c r="FM71" s="146"/>
      <c r="FN71" s="146"/>
      <c r="FO71" s="146"/>
      <c r="FP71" s="146"/>
      <c r="FQ71" s="146"/>
      <c r="FR71" s="146"/>
      <c r="FS71" s="146"/>
      <c r="FT71" s="146"/>
      <c r="FU71" s="146"/>
      <c r="FV71" s="146"/>
      <c r="FW71" s="146"/>
      <c r="FX71" s="146"/>
      <c r="FY71" s="146"/>
      <c r="FZ71" s="146"/>
      <c r="GA71" s="146"/>
      <c r="GB71" s="146"/>
      <c r="GC71" s="146"/>
      <c r="GD71" s="146"/>
      <c r="GE71" s="146"/>
      <c r="GF71" s="146"/>
      <c r="GG71" s="146"/>
      <c r="GH71" s="146"/>
      <c r="GI71" s="146"/>
      <c r="GJ71" s="146"/>
      <c r="GK71" s="146"/>
      <c r="GL71" s="146"/>
      <c r="GM71" s="146"/>
      <c r="GN71" s="146"/>
      <c r="GO71" s="146"/>
      <c r="GP71" s="146"/>
      <c r="GQ71" s="146"/>
      <c r="GR71" s="146"/>
      <c r="GS71" s="146"/>
      <c r="GT71" s="146"/>
      <c r="GU71" s="146"/>
      <c r="GV71" s="146"/>
      <c r="GW71" s="146"/>
      <c r="GX71" s="146"/>
      <c r="GY71" s="146"/>
      <c r="GZ71" s="146"/>
      <c r="HA71" s="146"/>
      <c r="HB71" s="146"/>
      <c r="HC71" s="146"/>
      <c r="HD71" s="146"/>
      <c r="HE71" s="146"/>
      <c r="HF71" s="146"/>
      <c r="HG71" s="146"/>
      <c r="HH71" s="146"/>
      <c r="HI71" s="146"/>
      <c r="HJ71" s="146"/>
      <c r="HK71" s="146"/>
      <c r="HL71" s="146"/>
      <c r="HM71" s="146"/>
      <c r="HN71" s="146"/>
      <c r="HO71" s="146"/>
      <c r="HP71" s="146"/>
      <c r="HQ71" s="146"/>
      <c r="HR71" s="146"/>
      <c r="HS71" s="146"/>
      <c r="HT71" s="146"/>
      <c r="HU71" s="146"/>
      <c r="HV71" s="146"/>
      <c r="HW71" s="146"/>
      <c r="HX71" s="146"/>
      <c r="HY71" s="146"/>
      <c r="HZ71" s="146"/>
      <c r="IA71" s="146"/>
    </row>
    <row r="72" spans="1:235" s="155" customFormat="1" ht="55.2" x14ac:dyDescent="0.3">
      <c r="A72" s="205">
        <v>11500</v>
      </c>
      <c r="B72" s="202" t="s">
        <v>28</v>
      </c>
      <c r="C72" s="206" t="s">
        <v>611</v>
      </c>
      <c r="D72" s="202" t="s">
        <v>146</v>
      </c>
      <c r="E72" s="206" t="s">
        <v>537</v>
      </c>
      <c r="F72" s="202" t="s">
        <v>612</v>
      </c>
      <c r="G72" s="217" t="s">
        <v>123</v>
      </c>
      <c r="H72" s="224">
        <v>1</v>
      </c>
      <c r="I72" s="206" t="s">
        <v>538</v>
      </c>
      <c r="J72" s="202" t="s">
        <v>613</v>
      </c>
      <c r="K72" s="218">
        <v>195840000</v>
      </c>
      <c r="L72" s="224">
        <v>1</v>
      </c>
      <c r="M72" s="202" t="s">
        <v>46</v>
      </c>
      <c r="N72" s="202" t="s">
        <v>68</v>
      </c>
      <c r="O72" s="202" t="s">
        <v>21</v>
      </c>
      <c r="P72" s="202" t="s">
        <v>36</v>
      </c>
      <c r="Q72" s="202" t="s">
        <v>211</v>
      </c>
      <c r="R72" s="202" t="s">
        <v>759</v>
      </c>
      <c r="S72" s="202" t="s">
        <v>98</v>
      </c>
      <c r="T72" s="219">
        <v>1</v>
      </c>
      <c r="U72" s="220" t="str">
        <f t="shared" si="15"/>
        <v>Entregar apoyos técnicos a la OAJ en recobros y reclamaciones una vez son resueltos por la Dirección de Tecnología de la Información</v>
      </c>
      <c r="V72" s="221">
        <f t="shared" si="15"/>
        <v>195840000</v>
      </c>
      <c r="W72" s="230" t="s">
        <v>114</v>
      </c>
      <c r="X72" s="224">
        <v>0.25</v>
      </c>
      <c r="Y72" s="222" t="s">
        <v>613</v>
      </c>
      <c r="Z72" s="218">
        <v>48960000</v>
      </c>
      <c r="AA72" s="204"/>
      <c r="AB72" s="204"/>
      <c r="AC72" s="212">
        <f t="shared" si="16"/>
        <v>0</v>
      </c>
      <c r="AD72" s="212">
        <f t="shared" si="17"/>
        <v>0</v>
      </c>
      <c r="AE72" s="212">
        <f t="shared" si="0"/>
        <v>0</v>
      </c>
      <c r="AF72" s="212">
        <f t="shared" si="1"/>
        <v>0</v>
      </c>
      <c r="AG72" s="224">
        <v>0.25</v>
      </c>
      <c r="AH72" s="222" t="s">
        <v>613</v>
      </c>
      <c r="AI72" s="218">
        <v>48960000</v>
      </c>
      <c r="AJ72" s="204"/>
      <c r="AK72" s="204"/>
      <c r="AL72" s="212">
        <f t="shared" si="18"/>
        <v>0</v>
      </c>
      <c r="AM72" s="212">
        <f t="shared" si="2"/>
        <v>0</v>
      </c>
      <c r="AN72" s="212">
        <f t="shared" si="3"/>
        <v>0</v>
      </c>
      <c r="AO72" s="212">
        <f t="shared" si="4"/>
        <v>0</v>
      </c>
      <c r="AP72" s="224">
        <v>0.25</v>
      </c>
      <c r="AQ72" s="222" t="s">
        <v>613</v>
      </c>
      <c r="AR72" s="218">
        <v>48960000</v>
      </c>
      <c r="AS72" s="204"/>
      <c r="AT72" s="204"/>
      <c r="AU72" s="212">
        <f t="shared" si="19"/>
        <v>0</v>
      </c>
      <c r="AV72" s="212">
        <f t="shared" si="20"/>
        <v>0</v>
      </c>
      <c r="AW72" s="212">
        <f t="shared" si="21"/>
        <v>0</v>
      </c>
      <c r="AX72" s="212">
        <f t="shared" si="22"/>
        <v>0</v>
      </c>
      <c r="AY72" s="224">
        <v>0.25</v>
      </c>
      <c r="AZ72" s="222" t="s">
        <v>613</v>
      </c>
      <c r="BA72" s="218">
        <v>48960000</v>
      </c>
      <c r="BB72" s="204"/>
      <c r="BC72" s="204"/>
      <c r="BD72" s="224">
        <f t="shared" si="23"/>
        <v>0</v>
      </c>
      <c r="BE72" s="224">
        <f t="shared" si="24"/>
        <v>0</v>
      </c>
      <c r="BF72" s="224">
        <f t="shared" si="25"/>
        <v>0</v>
      </c>
      <c r="BG72" s="224">
        <f t="shared" si="26"/>
        <v>0</v>
      </c>
      <c r="BH72" s="236">
        <f t="shared" si="7"/>
        <v>0</v>
      </c>
      <c r="BI72" s="236">
        <f t="shared" si="8"/>
        <v>0</v>
      </c>
      <c r="BJ72" s="236">
        <f t="shared" si="9"/>
        <v>0</v>
      </c>
      <c r="BK72" s="236">
        <f t="shared" si="10"/>
        <v>0</v>
      </c>
      <c r="BL72" s="236">
        <f t="shared" si="27"/>
        <v>0</v>
      </c>
      <c r="BM72" s="236">
        <f t="shared" si="28"/>
        <v>0</v>
      </c>
      <c r="BN72" s="236">
        <f t="shared" si="11"/>
        <v>0</v>
      </c>
      <c r="BO72" s="236">
        <f t="shared" si="12"/>
        <v>0</v>
      </c>
      <c r="BP72" s="214"/>
      <c r="BQ72" s="285">
        <v>10</v>
      </c>
      <c r="BR72" s="216">
        <f t="shared" si="14"/>
        <v>0.58333333333333337</v>
      </c>
      <c r="BS72" s="227" t="str">
        <f t="shared" si="29"/>
        <v>Entregar apoyos técnicos a la OAJ en recobros y reclamaciones una vez son resueltos por la Dirección de Tecnología de la Información</v>
      </c>
      <c r="BT72" s="203">
        <f t="shared" si="13"/>
        <v>114240000</v>
      </c>
      <c r="BU72" s="204"/>
      <c r="BV72" s="204"/>
      <c r="BW72" s="204"/>
      <c r="BX72" s="204"/>
      <c r="BY72" s="204"/>
      <c r="BZ72" s="204"/>
      <c r="CA72" s="146"/>
      <c r="CB72" s="146"/>
      <c r="CC72" s="146"/>
      <c r="CD72" s="14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46"/>
      <c r="DK72" s="146"/>
      <c r="DL72" s="146"/>
      <c r="DM72" s="146"/>
      <c r="DN72" s="146"/>
      <c r="DO72" s="146"/>
      <c r="DP72" s="146"/>
      <c r="DQ72" s="146"/>
      <c r="DR72" s="146"/>
      <c r="DS72" s="146"/>
      <c r="DT72" s="146"/>
      <c r="DU72" s="146"/>
      <c r="DV72" s="146"/>
      <c r="DW72" s="146"/>
      <c r="DX72" s="146"/>
      <c r="DY72" s="146"/>
      <c r="DZ72" s="146"/>
      <c r="EA72" s="146"/>
      <c r="EB72" s="146"/>
      <c r="EC72" s="146"/>
      <c r="ED72" s="146"/>
      <c r="EE72" s="146"/>
      <c r="EF72" s="146"/>
      <c r="EG72" s="146"/>
      <c r="EH72" s="146"/>
      <c r="EI72" s="146"/>
      <c r="EJ72" s="146"/>
      <c r="EK72" s="146"/>
      <c r="EL72" s="146"/>
      <c r="EM72" s="146"/>
      <c r="EN72" s="146"/>
      <c r="EO72" s="146"/>
      <c r="EP72" s="146"/>
      <c r="EQ72" s="146"/>
      <c r="ER72" s="146"/>
      <c r="ES72" s="146"/>
      <c r="ET72" s="146"/>
      <c r="EU72" s="146"/>
      <c r="EV72" s="146"/>
      <c r="EW72" s="146"/>
      <c r="EX72" s="146"/>
      <c r="EY72" s="146"/>
      <c r="EZ72" s="146"/>
      <c r="FA72" s="146"/>
      <c r="FB72" s="146"/>
      <c r="FC72" s="146"/>
      <c r="FD72" s="146"/>
      <c r="FE72" s="146"/>
      <c r="FF72" s="146"/>
      <c r="FG72" s="146"/>
      <c r="FH72" s="146"/>
      <c r="FI72" s="146"/>
      <c r="FJ72" s="146"/>
      <c r="FK72" s="146"/>
      <c r="FL72" s="146"/>
      <c r="FM72" s="146"/>
      <c r="FN72" s="146"/>
      <c r="FO72" s="146"/>
      <c r="FP72" s="146"/>
      <c r="FQ72" s="146"/>
      <c r="FR72" s="146"/>
      <c r="FS72" s="146"/>
      <c r="FT72" s="146"/>
      <c r="FU72" s="146"/>
      <c r="FV72" s="146"/>
      <c r="FW72" s="146"/>
      <c r="FX72" s="146"/>
      <c r="FY72" s="146"/>
      <c r="FZ72" s="146"/>
      <c r="GA72" s="146"/>
      <c r="GB72" s="146"/>
      <c r="GC72" s="146"/>
      <c r="GD72" s="146"/>
      <c r="GE72" s="146"/>
      <c r="GF72" s="146"/>
      <c r="GG72" s="146"/>
      <c r="GH72" s="146"/>
      <c r="GI72" s="146"/>
      <c r="GJ72" s="146"/>
      <c r="GK72" s="146"/>
      <c r="GL72" s="146"/>
      <c r="GM72" s="146"/>
      <c r="GN72" s="146"/>
      <c r="GO72" s="146"/>
      <c r="GP72" s="146"/>
      <c r="GQ72" s="146"/>
      <c r="GR72" s="146"/>
      <c r="GS72" s="146"/>
      <c r="GT72" s="146"/>
      <c r="GU72" s="146"/>
      <c r="GV72" s="146"/>
      <c r="GW72" s="146"/>
      <c r="GX72" s="146"/>
      <c r="GY72" s="146"/>
      <c r="GZ72" s="146"/>
      <c r="HA72" s="146"/>
      <c r="HB72" s="146"/>
      <c r="HC72" s="146"/>
      <c r="HD72" s="146"/>
      <c r="HE72" s="146"/>
      <c r="HF72" s="146"/>
      <c r="HG72" s="146"/>
      <c r="HH72" s="146"/>
      <c r="HI72" s="146"/>
      <c r="HJ72" s="146"/>
      <c r="HK72" s="146"/>
      <c r="HL72" s="146"/>
      <c r="HM72" s="146"/>
      <c r="HN72" s="146"/>
      <c r="HO72" s="146"/>
      <c r="HP72" s="146"/>
      <c r="HQ72" s="146"/>
      <c r="HR72" s="146"/>
      <c r="HS72" s="146"/>
      <c r="HT72" s="146"/>
      <c r="HU72" s="146"/>
      <c r="HV72" s="146"/>
      <c r="HW72" s="146"/>
      <c r="HX72" s="146"/>
      <c r="HY72" s="146"/>
      <c r="HZ72" s="146"/>
      <c r="IA72" s="146"/>
    </row>
    <row r="73" spans="1:235" s="159" customFormat="1" ht="69" x14ac:dyDescent="0.3">
      <c r="A73" s="205">
        <v>11500</v>
      </c>
      <c r="B73" s="202" t="s">
        <v>28</v>
      </c>
      <c r="C73" s="206" t="s">
        <v>263</v>
      </c>
      <c r="D73" s="202" t="s">
        <v>144</v>
      </c>
      <c r="E73" s="206" t="s">
        <v>618</v>
      </c>
      <c r="F73" s="202" t="s">
        <v>614</v>
      </c>
      <c r="G73" s="217" t="s">
        <v>123</v>
      </c>
      <c r="H73" s="224">
        <v>1</v>
      </c>
      <c r="I73" s="206" t="s">
        <v>620</v>
      </c>
      <c r="J73" s="202" t="s">
        <v>615</v>
      </c>
      <c r="K73" s="218">
        <v>12240000</v>
      </c>
      <c r="L73" s="219">
        <v>1</v>
      </c>
      <c r="M73" s="202" t="s">
        <v>46</v>
      </c>
      <c r="N73" s="202" t="s">
        <v>68</v>
      </c>
      <c r="O73" s="202" t="s">
        <v>21</v>
      </c>
      <c r="P73" s="202" t="s">
        <v>36</v>
      </c>
      <c r="Q73" s="202" t="s">
        <v>211</v>
      </c>
      <c r="R73" s="202" t="s">
        <v>676</v>
      </c>
      <c r="S73" s="202" t="s">
        <v>98</v>
      </c>
      <c r="T73" s="219">
        <v>1</v>
      </c>
      <c r="U73" s="220" t="str">
        <f t="shared" si="15"/>
        <v>Pagar paquetes de reclamaciones de acuerdo con lo definido en la normativa vigente</v>
      </c>
      <c r="V73" s="221">
        <f t="shared" si="15"/>
        <v>12240000</v>
      </c>
      <c r="W73" s="230" t="s">
        <v>114</v>
      </c>
      <c r="X73" s="289">
        <v>0.25</v>
      </c>
      <c r="Y73" s="290" t="s">
        <v>615</v>
      </c>
      <c r="Z73" s="291">
        <f>+V73*X73</f>
        <v>3060000</v>
      </c>
      <c r="AA73" s="287"/>
      <c r="AB73" s="287"/>
      <c r="AC73" s="288">
        <f t="shared" si="16"/>
        <v>0</v>
      </c>
      <c r="AD73" s="288">
        <f t="shared" si="17"/>
        <v>0</v>
      </c>
      <c r="AE73" s="288">
        <f t="shared" si="0"/>
        <v>0</v>
      </c>
      <c r="AF73" s="288">
        <f t="shared" si="1"/>
        <v>0</v>
      </c>
      <c r="AG73" s="289">
        <v>0.25</v>
      </c>
      <c r="AH73" s="290" t="s">
        <v>615</v>
      </c>
      <c r="AI73" s="291">
        <v>3060000</v>
      </c>
      <c r="AJ73" s="287"/>
      <c r="AK73" s="287"/>
      <c r="AL73" s="288">
        <f t="shared" si="18"/>
        <v>0</v>
      </c>
      <c r="AM73" s="288">
        <f t="shared" si="2"/>
        <v>0</v>
      </c>
      <c r="AN73" s="288">
        <f t="shared" si="3"/>
        <v>0</v>
      </c>
      <c r="AO73" s="288">
        <f t="shared" si="4"/>
        <v>0</v>
      </c>
      <c r="AP73" s="289">
        <v>0.25</v>
      </c>
      <c r="AQ73" s="290" t="s">
        <v>615</v>
      </c>
      <c r="AR73" s="291">
        <v>3060000</v>
      </c>
      <c r="AS73" s="287"/>
      <c r="AT73" s="287"/>
      <c r="AU73" s="288">
        <f t="shared" si="19"/>
        <v>0</v>
      </c>
      <c r="AV73" s="288">
        <f t="shared" si="20"/>
        <v>0</v>
      </c>
      <c r="AW73" s="288">
        <f t="shared" si="21"/>
        <v>0</v>
      </c>
      <c r="AX73" s="288">
        <f t="shared" si="22"/>
        <v>0</v>
      </c>
      <c r="AY73" s="289">
        <v>0.25</v>
      </c>
      <c r="AZ73" s="290" t="s">
        <v>615</v>
      </c>
      <c r="BA73" s="291">
        <v>3060000</v>
      </c>
      <c r="BB73" s="287"/>
      <c r="BC73" s="287"/>
      <c r="BD73" s="289">
        <f t="shared" si="23"/>
        <v>0</v>
      </c>
      <c r="BE73" s="289">
        <f t="shared" si="24"/>
        <v>0</v>
      </c>
      <c r="BF73" s="289">
        <f t="shared" si="25"/>
        <v>0</v>
      </c>
      <c r="BG73" s="289">
        <f t="shared" si="26"/>
        <v>0</v>
      </c>
      <c r="BH73" s="213">
        <f t="shared" si="7"/>
        <v>0</v>
      </c>
      <c r="BI73" s="213">
        <f t="shared" si="8"/>
        <v>0</v>
      </c>
      <c r="BJ73" s="213">
        <f t="shared" si="9"/>
        <v>0</v>
      </c>
      <c r="BK73" s="213">
        <f t="shared" si="10"/>
        <v>0</v>
      </c>
      <c r="BL73" s="213">
        <f t="shared" si="27"/>
        <v>0</v>
      </c>
      <c r="BM73" s="213">
        <f t="shared" si="28"/>
        <v>0</v>
      </c>
      <c r="BN73" s="213">
        <f t="shared" si="11"/>
        <v>0</v>
      </c>
      <c r="BO73" s="213">
        <f t="shared" si="12"/>
        <v>0</v>
      </c>
      <c r="BP73" s="214" t="s">
        <v>717</v>
      </c>
      <c r="BQ73" s="285">
        <v>10</v>
      </c>
      <c r="BR73" s="216">
        <f t="shared" si="14"/>
        <v>0.58333333333333337</v>
      </c>
      <c r="BS73" s="227" t="str">
        <f t="shared" si="29"/>
        <v>Pagar paquetes de reclamaciones de acuerdo con lo definido en la normativa vigente</v>
      </c>
      <c r="BT73" s="203">
        <f t="shared" si="13"/>
        <v>7140000</v>
      </c>
      <c r="BU73" s="204"/>
      <c r="BV73" s="204"/>
      <c r="BW73" s="204"/>
      <c r="BX73" s="204"/>
      <c r="BY73" s="204"/>
      <c r="BZ73" s="204"/>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46"/>
      <c r="EH73" s="146"/>
      <c r="EI73" s="146"/>
      <c r="EJ73" s="146"/>
      <c r="EK73" s="146"/>
      <c r="EL73" s="146"/>
      <c r="EM73" s="146"/>
      <c r="EN73" s="146"/>
      <c r="EO73" s="146"/>
      <c r="EP73" s="146"/>
      <c r="EQ73" s="146"/>
      <c r="ER73" s="146"/>
      <c r="ES73" s="146"/>
      <c r="ET73" s="146"/>
      <c r="EU73" s="146"/>
      <c r="EV73" s="146"/>
      <c r="EW73" s="146"/>
      <c r="EX73" s="146"/>
      <c r="EY73" s="146"/>
      <c r="EZ73" s="146"/>
      <c r="FA73" s="146"/>
      <c r="FB73" s="146"/>
      <c r="FC73" s="146"/>
      <c r="FD73" s="146"/>
      <c r="FE73" s="146"/>
      <c r="FF73" s="146"/>
      <c r="FG73" s="146"/>
      <c r="FH73" s="146"/>
      <c r="FI73" s="146"/>
      <c r="FJ73" s="146"/>
      <c r="FK73" s="146"/>
      <c r="FL73" s="146"/>
      <c r="FM73" s="146"/>
      <c r="FN73" s="146"/>
      <c r="FO73" s="146"/>
      <c r="FP73" s="146"/>
      <c r="FQ73" s="146"/>
      <c r="FR73" s="146"/>
      <c r="FS73" s="146"/>
      <c r="FT73" s="146"/>
      <c r="FU73" s="146"/>
      <c r="FV73" s="146"/>
      <c r="FW73" s="146"/>
      <c r="FX73" s="146"/>
      <c r="FY73" s="146"/>
      <c r="FZ73" s="146"/>
      <c r="GA73" s="146"/>
      <c r="GB73" s="146"/>
      <c r="GC73" s="146"/>
      <c r="GD73" s="146"/>
      <c r="GE73" s="146"/>
      <c r="GF73" s="146"/>
      <c r="GG73" s="146"/>
      <c r="GH73" s="146"/>
      <c r="GI73" s="146"/>
      <c r="GJ73" s="146"/>
      <c r="GK73" s="146"/>
      <c r="GL73" s="146"/>
      <c r="GM73" s="146"/>
      <c r="GN73" s="146"/>
      <c r="GO73" s="146"/>
      <c r="GP73" s="146"/>
      <c r="GQ73" s="146"/>
      <c r="GR73" s="146"/>
      <c r="GS73" s="146"/>
      <c r="GT73" s="146"/>
      <c r="GU73" s="146"/>
      <c r="GV73" s="146"/>
      <c r="GW73" s="146"/>
      <c r="GX73" s="146"/>
      <c r="GY73" s="146"/>
      <c r="GZ73" s="146"/>
      <c r="HA73" s="146"/>
      <c r="HB73" s="146"/>
      <c r="HC73" s="146"/>
      <c r="HD73" s="146"/>
      <c r="HE73" s="146"/>
      <c r="HF73" s="146"/>
      <c r="HG73" s="146"/>
      <c r="HH73" s="146"/>
      <c r="HI73" s="146"/>
      <c r="HJ73" s="146"/>
      <c r="HK73" s="146"/>
      <c r="HL73" s="146"/>
      <c r="HM73" s="146"/>
      <c r="HN73" s="146"/>
      <c r="HO73" s="146"/>
      <c r="HP73" s="146"/>
      <c r="HQ73" s="146"/>
      <c r="HR73" s="146"/>
      <c r="HS73" s="146"/>
      <c r="HT73" s="146"/>
      <c r="HU73" s="146"/>
      <c r="HV73" s="146"/>
      <c r="HW73" s="146"/>
      <c r="HX73" s="146"/>
      <c r="HY73" s="146"/>
      <c r="HZ73" s="146"/>
      <c r="IA73" s="146"/>
    </row>
    <row r="74" spans="1:235" s="154" customFormat="1" ht="69" x14ac:dyDescent="0.3">
      <c r="A74" s="205">
        <v>11500</v>
      </c>
      <c r="B74" s="202" t="s">
        <v>28</v>
      </c>
      <c r="C74" s="206" t="s">
        <v>263</v>
      </c>
      <c r="D74" s="202" t="s">
        <v>144</v>
      </c>
      <c r="E74" s="206" t="s">
        <v>619</v>
      </c>
      <c r="F74" s="202" t="s">
        <v>616</v>
      </c>
      <c r="G74" s="217" t="s">
        <v>384</v>
      </c>
      <c r="H74" s="237">
        <v>4</v>
      </c>
      <c r="I74" s="206" t="s">
        <v>621</v>
      </c>
      <c r="J74" s="202" t="s">
        <v>617</v>
      </c>
      <c r="K74" s="218">
        <v>0</v>
      </c>
      <c r="L74" s="219">
        <v>1</v>
      </c>
      <c r="M74" s="202" t="s">
        <v>46</v>
      </c>
      <c r="N74" s="202" t="s">
        <v>68</v>
      </c>
      <c r="O74" s="202" t="s">
        <v>21</v>
      </c>
      <c r="P74" s="202" t="s">
        <v>36</v>
      </c>
      <c r="Q74" s="202" t="s">
        <v>211</v>
      </c>
      <c r="R74" s="202" t="s">
        <v>623</v>
      </c>
      <c r="S74" s="202" t="s">
        <v>98</v>
      </c>
      <c r="T74" s="229">
        <v>4</v>
      </c>
      <c r="U74" s="220" t="str">
        <f t="shared" si="15"/>
        <v>Generar boletines con resultados del proceso reclamaciones</v>
      </c>
      <c r="V74" s="221">
        <f t="shared" si="15"/>
        <v>0</v>
      </c>
      <c r="W74" s="222" t="s">
        <v>117</v>
      </c>
      <c r="X74" s="223">
        <v>1</v>
      </c>
      <c r="Y74" s="222" t="s">
        <v>617</v>
      </c>
      <c r="Z74" s="218">
        <v>0</v>
      </c>
      <c r="AA74" s="204"/>
      <c r="AB74" s="204"/>
      <c r="AC74" s="212">
        <f t="shared" si="16"/>
        <v>0</v>
      </c>
      <c r="AD74" s="212" t="e">
        <f t="shared" si="17"/>
        <v>#DIV/0!</v>
      </c>
      <c r="AE74" s="212">
        <f t="shared" si="0"/>
        <v>0</v>
      </c>
      <c r="AF74" s="212" t="e">
        <f t="shared" si="1"/>
        <v>#DIV/0!</v>
      </c>
      <c r="AG74" s="223">
        <v>1</v>
      </c>
      <c r="AH74" s="222" t="s">
        <v>617</v>
      </c>
      <c r="AI74" s="218">
        <v>0</v>
      </c>
      <c r="AJ74" s="204"/>
      <c r="AK74" s="204"/>
      <c r="AL74" s="212">
        <f t="shared" si="18"/>
        <v>0</v>
      </c>
      <c r="AM74" s="212" t="e">
        <f t="shared" si="2"/>
        <v>#DIV/0!</v>
      </c>
      <c r="AN74" s="212">
        <f t="shared" si="3"/>
        <v>0</v>
      </c>
      <c r="AO74" s="212" t="e">
        <f t="shared" si="4"/>
        <v>#DIV/0!</v>
      </c>
      <c r="AP74" s="223">
        <v>1</v>
      </c>
      <c r="AQ74" s="222" t="s">
        <v>617</v>
      </c>
      <c r="AR74" s="218">
        <v>0</v>
      </c>
      <c r="AS74" s="204"/>
      <c r="AT74" s="204"/>
      <c r="AU74" s="212">
        <f t="shared" si="19"/>
        <v>0</v>
      </c>
      <c r="AV74" s="212" t="e">
        <f t="shared" si="20"/>
        <v>#DIV/0!</v>
      </c>
      <c r="AW74" s="212">
        <f t="shared" si="21"/>
        <v>0</v>
      </c>
      <c r="AX74" s="212" t="e">
        <f t="shared" si="22"/>
        <v>#DIV/0!</v>
      </c>
      <c r="AY74" s="223">
        <v>1</v>
      </c>
      <c r="AZ74" s="222" t="s">
        <v>617</v>
      </c>
      <c r="BA74" s="218">
        <v>0</v>
      </c>
      <c r="BB74" s="204"/>
      <c r="BC74" s="204"/>
      <c r="BD74" s="224">
        <f t="shared" si="23"/>
        <v>0</v>
      </c>
      <c r="BE74" s="224" t="e">
        <f t="shared" si="24"/>
        <v>#DIV/0!</v>
      </c>
      <c r="BF74" s="224">
        <f t="shared" si="25"/>
        <v>0</v>
      </c>
      <c r="BG74" s="224" t="e">
        <f t="shared" si="26"/>
        <v>#DIV/0!</v>
      </c>
      <c r="BH74" s="215">
        <f t="shared" si="7"/>
        <v>0</v>
      </c>
      <c r="BI74" s="215" t="str">
        <f t="shared" si="8"/>
        <v>No Prog ni Ejec</v>
      </c>
      <c r="BJ74" s="215">
        <f t="shared" si="9"/>
        <v>0</v>
      </c>
      <c r="BK74" s="215" t="str">
        <f t="shared" si="10"/>
        <v>No Prog ni Ejec</v>
      </c>
      <c r="BL74" s="215">
        <f t="shared" si="27"/>
        <v>0</v>
      </c>
      <c r="BM74" s="215" t="str">
        <f t="shared" si="28"/>
        <v>No Prog ni Ejec</v>
      </c>
      <c r="BN74" s="215">
        <f t="shared" si="11"/>
        <v>0</v>
      </c>
      <c r="BO74" s="215" t="str">
        <f t="shared" si="12"/>
        <v>No Prog ni Ejec</v>
      </c>
      <c r="BP74" s="214"/>
      <c r="BQ74" s="285">
        <v>10</v>
      </c>
      <c r="BR74" s="226">
        <f t="shared" si="14"/>
        <v>2.3333333333333335</v>
      </c>
      <c r="BS74" s="227" t="str">
        <f t="shared" si="29"/>
        <v>Generar boletines con resultados del proceso reclamaciones</v>
      </c>
      <c r="BT74" s="203">
        <f t="shared" ref="BT74:BT137" si="30">+(Z74+AI74+(AR74/3))</f>
        <v>0</v>
      </c>
      <c r="BU74" s="204"/>
      <c r="BV74" s="204"/>
      <c r="BW74" s="204"/>
      <c r="BX74" s="204"/>
      <c r="BY74" s="204"/>
      <c r="BZ74" s="204"/>
      <c r="CA74" s="146"/>
      <c r="CB74" s="146"/>
      <c r="CC74" s="146"/>
      <c r="CD74" s="14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46"/>
      <c r="DL74" s="146"/>
      <c r="DM74" s="146"/>
      <c r="DN74" s="146"/>
      <c r="DO74" s="146"/>
      <c r="DP74" s="146"/>
      <c r="DQ74" s="146"/>
      <c r="DR74" s="146"/>
      <c r="DS74" s="146"/>
      <c r="DT74" s="146"/>
      <c r="DU74" s="146"/>
      <c r="DV74" s="146"/>
      <c r="DW74" s="146"/>
      <c r="DX74" s="146"/>
      <c r="DY74" s="146"/>
      <c r="DZ74" s="146"/>
      <c r="EA74" s="146"/>
      <c r="EB74" s="146"/>
      <c r="EC74" s="146"/>
      <c r="ED74" s="146"/>
      <c r="EE74" s="146"/>
      <c r="EF74" s="146"/>
      <c r="EG74" s="146"/>
      <c r="EH74" s="146"/>
      <c r="EI74" s="146"/>
      <c r="EJ74" s="146"/>
      <c r="EK74" s="146"/>
      <c r="EL74" s="146"/>
      <c r="EM74" s="146"/>
      <c r="EN74" s="146"/>
      <c r="EO74" s="146"/>
      <c r="EP74" s="146"/>
      <c r="EQ74" s="146"/>
      <c r="ER74" s="146"/>
      <c r="ES74" s="146"/>
      <c r="ET74" s="146"/>
      <c r="EU74" s="146"/>
      <c r="EV74" s="146"/>
      <c r="EW74" s="146"/>
      <c r="EX74" s="146"/>
      <c r="EY74" s="146"/>
      <c r="EZ74" s="146"/>
      <c r="FA74" s="146"/>
      <c r="FB74" s="146"/>
      <c r="FC74" s="146"/>
      <c r="FD74" s="146"/>
      <c r="FE74" s="146"/>
      <c r="FF74" s="146"/>
      <c r="FG74" s="146"/>
      <c r="FH74" s="146"/>
      <c r="FI74" s="146"/>
      <c r="FJ74" s="146"/>
      <c r="FK74" s="146"/>
      <c r="FL74" s="146"/>
      <c r="FM74" s="146"/>
      <c r="FN74" s="146"/>
      <c r="FO74" s="146"/>
      <c r="FP74" s="146"/>
      <c r="FQ74" s="146"/>
      <c r="FR74" s="146"/>
      <c r="FS74" s="146"/>
      <c r="FT74" s="146"/>
      <c r="FU74" s="146"/>
      <c r="FV74" s="146"/>
      <c r="FW74" s="146"/>
      <c r="FX74" s="146"/>
      <c r="FY74" s="146"/>
      <c r="FZ74" s="146"/>
      <c r="GA74" s="146"/>
      <c r="GB74" s="146"/>
      <c r="GC74" s="146"/>
      <c r="GD74" s="146"/>
      <c r="GE74" s="146"/>
      <c r="GF74" s="146"/>
      <c r="GG74" s="146"/>
      <c r="GH74" s="146"/>
      <c r="GI74" s="146"/>
      <c r="GJ74" s="146"/>
      <c r="GK74" s="146"/>
      <c r="GL74" s="146"/>
      <c r="GM74" s="146"/>
      <c r="GN74" s="146"/>
      <c r="GO74" s="146"/>
      <c r="GP74" s="146"/>
      <c r="GQ74" s="146"/>
      <c r="GR74" s="146"/>
      <c r="GS74" s="146"/>
      <c r="GT74" s="146"/>
      <c r="GU74" s="146"/>
      <c r="GV74" s="146"/>
      <c r="GW74" s="146"/>
      <c r="GX74" s="146"/>
      <c r="GY74" s="146"/>
      <c r="GZ74" s="146"/>
      <c r="HA74" s="146"/>
      <c r="HB74" s="146"/>
      <c r="HC74" s="146"/>
      <c r="HD74" s="146"/>
      <c r="HE74" s="146"/>
      <c r="HF74" s="146"/>
      <c r="HG74" s="146"/>
      <c r="HH74" s="146"/>
      <c r="HI74" s="146"/>
      <c r="HJ74" s="146"/>
      <c r="HK74" s="146"/>
      <c r="HL74" s="146"/>
      <c r="HM74" s="146"/>
      <c r="HN74" s="146"/>
      <c r="HO74" s="146"/>
      <c r="HP74" s="146"/>
      <c r="HQ74" s="146"/>
      <c r="HR74" s="146"/>
      <c r="HS74" s="146"/>
      <c r="HT74" s="146"/>
      <c r="HU74" s="146"/>
      <c r="HV74" s="146"/>
      <c r="HW74" s="146"/>
      <c r="HX74" s="146"/>
      <c r="HY74" s="146"/>
      <c r="HZ74" s="146"/>
      <c r="IA74" s="146"/>
    </row>
    <row r="75" spans="1:235" s="153" customFormat="1" ht="55.2" x14ac:dyDescent="0.3">
      <c r="A75" s="205">
        <v>11600</v>
      </c>
      <c r="B75" s="202" t="s">
        <v>6</v>
      </c>
      <c r="C75" s="206" t="s">
        <v>266</v>
      </c>
      <c r="D75" s="202" t="s">
        <v>153</v>
      </c>
      <c r="E75" s="206" t="s">
        <v>268</v>
      </c>
      <c r="F75" s="202" t="s">
        <v>133</v>
      </c>
      <c r="G75" s="217" t="s">
        <v>124</v>
      </c>
      <c r="H75" s="206">
        <v>4</v>
      </c>
      <c r="I75" s="206" t="s">
        <v>271</v>
      </c>
      <c r="J75" s="202" t="s">
        <v>24</v>
      </c>
      <c r="K75" s="218">
        <v>0</v>
      </c>
      <c r="L75" s="219">
        <v>1</v>
      </c>
      <c r="M75" s="202" t="s">
        <v>51</v>
      </c>
      <c r="N75" s="202" t="s">
        <v>68</v>
      </c>
      <c r="O75" s="202" t="s">
        <v>21</v>
      </c>
      <c r="P75" s="202" t="s">
        <v>36</v>
      </c>
      <c r="Q75" s="202" t="s">
        <v>75</v>
      </c>
      <c r="R75" s="202" t="s">
        <v>631</v>
      </c>
      <c r="S75" s="202" t="s">
        <v>98</v>
      </c>
      <c r="T75" s="206">
        <v>4</v>
      </c>
      <c r="U75" s="220" t="str">
        <f t="shared" si="15"/>
        <v>Reportar el cumplimiento del Plan de Acción de la Dependencia</v>
      </c>
      <c r="V75" s="221">
        <f t="shared" si="15"/>
        <v>0</v>
      </c>
      <c r="W75" s="222" t="s">
        <v>117</v>
      </c>
      <c r="X75" s="223">
        <v>1</v>
      </c>
      <c r="Y75" s="222" t="s">
        <v>24</v>
      </c>
      <c r="Z75" s="218">
        <v>0</v>
      </c>
      <c r="AA75" s="204"/>
      <c r="AB75" s="204"/>
      <c r="AC75" s="212">
        <f t="shared" si="16"/>
        <v>0</v>
      </c>
      <c r="AD75" s="212" t="e">
        <f t="shared" si="17"/>
        <v>#DIV/0!</v>
      </c>
      <c r="AE75" s="212">
        <f t="shared" ref="AE75:AE140" si="31">+(AA75/T75)</f>
        <v>0</v>
      </c>
      <c r="AF75" s="212" t="e">
        <f t="shared" ref="AF75:AF140" si="32">+(AB75/V75)</f>
        <v>#DIV/0!</v>
      </c>
      <c r="AG75" s="223">
        <v>1</v>
      </c>
      <c r="AH75" s="222" t="s">
        <v>24</v>
      </c>
      <c r="AI75" s="218">
        <v>0</v>
      </c>
      <c r="AJ75" s="204"/>
      <c r="AK75" s="204"/>
      <c r="AL75" s="212">
        <f t="shared" si="18"/>
        <v>0</v>
      </c>
      <c r="AM75" s="212" t="e">
        <f t="shared" ref="AM75:AM140" si="33">+(AK75/AI75)</f>
        <v>#DIV/0!</v>
      </c>
      <c r="AN75" s="212">
        <f t="shared" ref="AN75:AN140" si="34">+(AJ75+AA75)/T75</f>
        <v>0</v>
      </c>
      <c r="AO75" s="212" t="e">
        <f t="shared" ref="AO75:AO140" si="35">+(AK75+AB75)/V75</f>
        <v>#DIV/0!</v>
      </c>
      <c r="AP75" s="223">
        <v>1</v>
      </c>
      <c r="AQ75" s="222" t="s">
        <v>24</v>
      </c>
      <c r="AR75" s="218">
        <v>0</v>
      </c>
      <c r="AS75" s="204"/>
      <c r="AT75" s="204"/>
      <c r="AU75" s="212">
        <f t="shared" si="19"/>
        <v>0</v>
      </c>
      <c r="AV75" s="212" t="e">
        <f t="shared" si="20"/>
        <v>#DIV/0!</v>
      </c>
      <c r="AW75" s="212">
        <f t="shared" si="21"/>
        <v>0</v>
      </c>
      <c r="AX75" s="212" t="e">
        <f t="shared" si="22"/>
        <v>#DIV/0!</v>
      </c>
      <c r="AY75" s="223">
        <v>1</v>
      </c>
      <c r="AZ75" s="222" t="s">
        <v>24</v>
      </c>
      <c r="BA75" s="218">
        <v>0</v>
      </c>
      <c r="BB75" s="204"/>
      <c r="BC75" s="204"/>
      <c r="BD75" s="224">
        <f t="shared" si="23"/>
        <v>0</v>
      </c>
      <c r="BE75" s="224" t="e">
        <f t="shared" si="24"/>
        <v>#DIV/0!</v>
      </c>
      <c r="BF75" s="224">
        <f t="shared" si="25"/>
        <v>0</v>
      </c>
      <c r="BG75" s="224" t="e">
        <f t="shared" si="26"/>
        <v>#DIV/0!</v>
      </c>
      <c r="BH75" s="225">
        <f t="shared" ref="BH75:BH140" si="36">IF(AND(X75=0,AA75=0),"No Prog ni Ejec",IF(X75=0,CONCATENATE("No Prog, Ejec=  ",AA75),AA75/X75))</f>
        <v>0</v>
      </c>
      <c r="BI75" s="225" t="str">
        <f t="shared" ref="BI75:BI140" si="37">IF(AND(Z75=0,AB75=0),"No Prog ni Ejec",IF(Z75=0,CONCATENATE("No Prog, Ejec=  ",AB75),AB75/Z75))</f>
        <v>No Prog ni Ejec</v>
      </c>
      <c r="BJ75" s="225">
        <f t="shared" ref="BJ75:BJ140" si="38">IF(AND(AG75=0,AJ75=0),"No Prog ni Ejec",IF(AG75=0,CONCATENATE("No Prog, Ejec=  ",AJ75),AJ75/AG75))</f>
        <v>0</v>
      </c>
      <c r="BK75" s="225" t="str">
        <f t="shared" ref="BK75:BK140" si="39">IF(AND(AI75=0,AK75=0),"No Prog ni Ejec",IF(AI75=0,CONCATENATE("No Prog, Ejec=  ",AK75),AK75/AI75))</f>
        <v>No Prog ni Ejec</v>
      </c>
      <c r="BL75" s="225">
        <f t="shared" si="27"/>
        <v>0</v>
      </c>
      <c r="BM75" s="225" t="str">
        <f t="shared" si="28"/>
        <v>No Prog ni Ejec</v>
      </c>
      <c r="BN75" s="225">
        <f t="shared" ref="BN75:BN140" si="40">IF(AND(AY75=0,BB75=0),"No Prog ni Ejec",IF(AY75=0,CONCATENATE("No Prog, Ejec=  ",BB75),BB75/AY75))</f>
        <v>0</v>
      </c>
      <c r="BO75" s="225" t="str">
        <f t="shared" ref="BO75:BO140" si="41">IF(AND(BA75=0,BC75=0),"No Prog ni Ejec",IF(BA75=0,CONCATENATE("No Prog, Ejec=  ",BC75),BC75/BA75))</f>
        <v>No Prog ni Ejec</v>
      </c>
      <c r="BP75" s="214"/>
      <c r="BQ75" s="285">
        <v>5</v>
      </c>
      <c r="BR75" s="226">
        <f t="shared" ref="BR75:BR138" si="42">+(X75+AG75+(AP75/3))</f>
        <v>2.3333333333333335</v>
      </c>
      <c r="BS75" s="227" t="str">
        <f t="shared" si="29"/>
        <v>Reportar el cumplimiento del Plan de Acción de la Dependencia</v>
      </c>
      <c r="BT75" s="203">
        <f t="shared" si="30"/>
        <v>0</v>
      </c>
      <c r="BU75" s="204"/>
      <c r="BV75" s="204"/>
      <c r="BW75" s="204"/>
      <c r="BX75" s="204"/>
      <c r="BY75" s="204"/>
      <c r="BZ75" s="204"/>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146"/>
      <c r="CX75" s="146"/>
      <c r="CY75" s="146"/>
      <c r="CZ75" s="146"/>
      <c r="DA75" s="146"/>
      <c r="DB75" s="146"/>
      <c r="DC75" s="146"/>
      <c r="DD75" s="146"/>
      <c r="DE75" s="146"/>
      <c r="DF75" s="146"/>
      <c r="DG75" s="146"/>
      <c r="DH75" s="146"/>
      <c r="DI75" s="146"/>
      <c r="DJ75" s="146"/>
      <c r="DK75" s="146"/>
      <c r="DL75" s="146"/>
      <c r="DM75" s="146"/>
      <c r="DN75" s="146"/>
      <c r="DO75" s="146"/>
      <c r="DP75" s="146"/>
      <c r="DQ75" s="146"/>
      <c r="DR75" s="146"/>
      <c r="DS75" s="146"/>
      <c r="DT75" s="146"/>
      <c r="DU75" s="146"/>
      <c r="DV75" s="146"/>
      <c r="DW75" s="146"/>
      <c r="DX75" s="146"/>
      <c r="DY75" s="146"/>
      <c r="DZ75" s="146"/>
      <c r="EA75" s="146"/>
      <c r="EB75" s="146"/>
      <c r="EC75" s="146"/>
      <c r="ED75" s="146"/>
      <c r="EE75" s="146"/>
      <c r="EF75" s="146"/>
      <c r="EG75" s="146"/>
      <c r="EH75" s="146"/>
      <c r="EI75" s="146"/>
      <c r="EJ75" s="146"/>
      <c r="EK75" s="146"/>
      <c r="EL75" s="146"/>
      <c r="EM75" s="146"/>
      <c r="EN75" s="146"/>
      <c r="EO75" s="146"/>
      <c r="EP75" s="146"/>
      <c r="EQ75" s="146"/>
      <c r="ER75" s="146"/>
      <c r="ES75" s="146"/>
      <c r="ET75" s="146"/>
      <c r="EU75" s="146"/>
      <c r="EV75" s="146"/>
      <c r="EW75" s="146"/>
      <c r="EX75" s="146"/>
      <c r="EY75" s="146"/>
      <c r="EZ75" s="146"/>
      <c r="FA75" s="146"/>
      <c r="FB75" s="146"/>
      <c r="FC75" s="146"/>
      <c r="FD75" s="146"/>
      <c r="FE75" s="146"/>
      <c r="FF75" s="146"/>
      <c r="FG75" s="146"/>
      <c r="FH75" s="146"/>
      <c r="FI75" s="146"/>
      <c r="FJ75" s="146"/>
      <c r="FK75" s="146"/>
      <c r="FL75" s="146"/>
      <c r="FM75" s="146"/>
      <c r="FN75" s="146"/>
      <c r="FO75" s="146"/>
      <c r="FP75" s="146"/>
      <c r="FQ75" s="146"/>
      <c r="FR75" s="146"/>
      <c r="FS75" s="146"/>
      <c r="FT75" s="146"/>
      <c r="FU75" s="146"/>
      <c r="FV75" s="146"/>
      <c r="FW75" s="146"/>
      <c r="FX75" s="146"/>
      <c r="FY75" s="146"/>
      <c r="FZ75" s="146"/>
      <c r="GA75" s="146"/>
      <c r="GB75" s="146"/>
      <c r="GC75" s="146"/>
      <c r="GD75" s="146"/>
      <c r="GE75" s="146"/>
      <c r="GF75" s="146"/>
      <c r="GG75" s="146"/>
      <c r="GH75" s="146"/>
      <c r="GI75" s="146"/>
      <c r="GJ75" s="146"/>
      <c r="GK75" s="146"/>
      <c r="GL75" s="146"/>
      <c r="GM75" s="146"/>
      <c r="GN75" s="146"/>
      <c r="GO75" s="146"/>
      <c r="GP75" s="146"/>
      <c r="GQ75" s="146"/>
      <c r="GR75" s="146"/>
      <c r="GS75" s="146"/>
      <c r="GT75" s="146"/>
      <c r="GU75" s="146"/>
      <c r="GV75" s="146"/>
      <c r="GW75" s="146"/>
      <c r="GX75" s="146"/>
      <c r="GY75" s="146"/>
      <c r="GZ75" s="146"/>
      <c r="HA75" s="146"/>
      <c r="HB75" s="146"/>
      <c r="HC75" s="146"/>
      <c r="HD75" s="146"/>
      <c r="HE75" s="146"/>
      <c r="HF75" s="146"/>
      <c r="HG75" s="146"/>
      <c r="HH75" s="146"/>
      <c r="HI75" s="146"/>
      <c r="HJ75" s="146"/>
      <c r="HK75" s="146"/>
      <c r="HL75" s="146"/>
      <c r="HM75" s="146"/>
      <c r="HN75" s="146"/>
      <c r="HO75" s="146"/>
      <c r="HP75" s="146"/>
      <c r="HQ75" s="146"/>
      <c r="HR75" s="146"/>
      <c r="HS75" s="146"/>
      <c r="HT75" s="146"/>
      <c r="HU75" s="146"/>
      <c r="HV75" s="146"/>
      <c r="HW75" s="146"/>
      <c r="HX75" s="146"/>
      <c r="HY75" s="146"/>
      <c r="HZ75" s="146"/>
      <c r="IA75" s="146"/>
    </row>
    <row r="76" spans="1:235" s="153" customFormat="1" ht="82.8" x14ac:dyDescent="0.3">
      <c r="A76" s="205">
        <v>11600</v>
      </c>
      <c r="B76" s="202" t="s">
        <v>6</v>
      </c>
      <c r="C76" s="206" t="s">
        <v>267</v>
      </c>
      <c r="D76" s="202" t="s">
        <v>256</v>
      </c>
      <c r="E76" s="206" t="s">
        <v>269</v>
      </c>
      <c r="F76" s="202" t="s">
        <v>159</v>
      </c>
      <c r="G76" s="217" t="s">
        <v>123</v>
      </c>
      <c r="H76" s="224">
        <v>1</v>
      </c>
      <c r="I76" s="206" t="s">
        <v>272</v>
      </c>
      <c r="J76" s="202" t="s">
        <v>598</v>
      </c>
      <c r="K76" s="218">
        <v>0</v>
      </c>
      <c r="L76" s="219">
        <v>1</v>
      </c>
      <c r="M76" s="202" t="s">
        <v>51</v>
      </c>
      <c r="N76" s="202" t="s">
        <v>68</v>
      </c>
      <c r="O76" s="202" t="s">
        <v>21</v>
      </c>
      <c r="P76" s="202" t="s">
        <v>36</v>
      </c>
      <c r="Q76" s="202" t="s">
        <v>75</v>
      </c>
      <c r="R76" s="202" t="s">
        <v>632</v>
      </c>
      <c r="S76" s="202" t="s">
        <v>98</v>
      </c>
      <c r="T76" s="219">
        <v>1</v>
      </c>
      <c r="U76" s="220" t="str">
        <f t="shared" ref="U76:V141" si="43">+J76</f>
        <v>Formular los procesos y procedimientos en el marco del MIPG</v>
      </c>
      <c r="V76" s="221">
        <f t="shared" si="43"/>
        <v>0</v>
      </c>
      <c r="W76" s="222" t="s">
        <v>117</v>
      </c>
      <c r="X76" s="224">
        <v>0.25</v>
      </c>
      <c r="Y76" s="222" t="s">
        <v>598</v>
      </c>
      <c r="Z76" s="218">
        <v>0</v>
      </c>
      <c r="AA76" s="204"/>
      <c r="AB76" s="204"/>
      <c r="AC76" s="212">
        <f t="shared" ref="AC76:AC141" si="44">+(AA76/X76)</f>
        <v>0</v>
      </c>
      <c r="AD76" s="212" t="e">
        <f t="shared" ref="AD76:AD141" si="45">+(AB76/Z76)</f>
        <v>#DIV/0!</v>
      </c>
      <c r="AE76" s="212">
        <f t="shared" si="31"/>
        <v>0</v>
      </c>
      <c r="AF76" s="212" t="e">
        <f t="shared" si="32"/>
        <v>#DIV/0!</v>
      </c>
      <c r="AG76" s="224">
        <v>0.25</v>
      </c>
      <c r="AH76" s="222" t="s">
        <v>598</v>
      </c>
      <c r="AI76" s="218">
        <v>0</v>
      </c>
      <c r="AJ76" s="204"/>
      <c r="AK76" s="204"/>
      <c r="AL76" s="212">
        <f t="shared" ref="AL76:AL141" si="46">+(AJ76/AG76)</f>
        <v>0</v>
      </c>
      <c r="AM76" s="212" t="e">
        <f t="shared" si="33"/>
        <v>#DIV/0!</v>
      </c>
      <c r="AN76" s="212">
        <f t="shared" si="34"/>
        <v>0</v>
      </c>
      <c r="AO76" s="212" t="e">
        <f t="shared" si="35"/>
        <v>#DIV/0!</v>
      </c>
      <c r="AP76" s="224">
        <v>0.25</v>
      </c>
      <c r="AQ76" s="222" t="s">
        <v>598</v>
      </c>
      <c r="AR76" s="218">
        <v>0</v>
      </c>
      <c r="AS76" s="204"/>
      <c r="AT76" s="204"/>
      <c r="AU76" s="212">
        <f t="shared" ref="AU76:AU141" si="47">+(AS76/AP76)</f>
        <v>0</v>
      </c>
      <c r="AV76" s="212" t="e">
        <f t="shared" ref="AV76:AV141" si="48">+(AT76/AR76)</f>
        <v>#DIV/0!</v>
      </c>
      <c r="AW76" s="212">
        <f t="shared" ref="AW76:AW141" si="49">+(AJ76+AA76+AS76)/T76</f>
        <v>0</v>
      </c>
      <c r="AX76" s="212" t="e">
        <f t="shared" ref="AX76:AX141" si="50">+(AK76+AB76+AT76)/V76</f>
        <v>#DIV/0!</v>
      </c>
      <c r="AY76" s="224">
        <v>0.25</v>
      </c>
      <c r="AZ76" s="222" t="s">
        <v>598</v>
      </c>
      <c r="BA76" s="218">
        <v>0</v>
      </c>
      <c r="BB76" s="204"/>
      <c r="BC76" s="204"/>
      <c r="BD76" s="224">
        <f t="shared" ref="BD76:BD141" si="51">+(BB76/AY76)</f>
        <v>0</v>
      </c>
      <c r="BE76" s="224" t="e">
        <f t="shared" ref="BE76:BE141" si="52">+(BC76/BA76)</f>
        <v>#DIV/0!</v>
      </c>
      <c r="BF76" s="224">
        <f t="shared" ref="BF76:BF141" si="53">+(AJ76+AA76+AS76+BB76)/T76</f>
        <v>0</v>
      </c>
      <c r="BG76" s="224" t="e">
        <f t="shared" ref="BG76:BG141" si="54">+(AK76+AB76+AT76+BC76)/V76</f>
        <v>#DIV/0!</v>
      </c>
      <c r="BH76" s="225">
        <f t="shared" si="36"/>
        <v>0</v>
      </c>
      <c r="BI76" s="225" t="str">
        <f t="shared" si="37"/>
        <v>No Prog ni Ejec</v>
      </c>
      <c r="BJ76" s="225">
        <f t="shared" si="38"/>
        <v>0</v>
      </c>
      <c r="BK76" s="225" t="str">
        <f t="shared" si="39"/>
        <v>No Prog ni Ejec</v>
      </c>
      <c r="BL76" s="225">
        <f t="shared" ref="BL76:BL141" si="55">IF(AND(AP76=0,AS76=0),"No Prog ni Ejec",IF(AP76=0,CONCATENATE("No Prog, Ejec=  ",AS76),AS76/AP76))</f>
        <v>0</v>
      </c>
      <c r="BM76" s="225" t="str">
        <f t="shared" ref="BM76:BM141" si="56">IF(AND(AR76=0,AT76=0),"No Prog ni Ejec",IF(AR76=0,CONCATENATE("No Prog, Ejec=  ",AT76),AT76/AR76))</f>
        <v>No Prog ni Ejec</v>
      </c>
      <c r="BN76" s="225">
        <f t="shared" si="40"/>
        <v>0</v>
      </c>
      <c r="BO76" s="225" t="str">
        <f t="shared" si="41"/>
        <v>No Prog ni Ejec</v>
      </c>
      <c r="BP76" s="214"/>
      <c r="BQ76" s="285">
        <v>5</v>
      </c>
      <c r="BR76" s="216">
        <f t="shared" si="42"/>
        <v>0.58333333333333337</v>
      </c>
      <c r="BS76" s="227" t="str">
        <f t="shared" si="29"/>
        <v>Formular los procesos y procedimientos en el marco del MIPG</v>
      </c>
      <c r="BT76" s="203">
        <f t="shared" si="30"/>
        <v>0</v>
      </c>
      <c r="BU76" s="204"/>
      <c r="BV76" s="204"/>
      <c r="BW76" s="204"/>
      <c r="BX76" s="204"/>
      <c r="BY76" s="204"/>
      <c r="BZ76" s="204"/>
      <c r="CA76" s="146"/>
      <c r="CB76" s="146"/>
      <c r="CC76" s="146"/>
      <c r="CD76" s="146"/>
      <c r="CE76" s="146"/>
      <c r="CF76" s="146"/>
      <c r="CG76" s="146"/>
      <c r="CH76" s="146"/>
      <c r="CI76" s="146"/>
      <c r="CJ76" s="146"/>
      <c r="CK76" s="146"/>
      <c r="CL76" s="146"/>
      <c r="CM76" s="146"/>
      <c r="CN76" s="146"/>
      <c r="CO76" s="146"/>
      <c r="CP76" s="146"/>
      <c r="CQ76" s="146"/>
      <c r="CR76" s="146"/>
      <c r="CS76" s="146"/>
      <c r="CT76" s="146"/>
      <c r="CU76" s="146"/>
      <c r="CV76" s="146"/>
      <c r="CW76" s="146"/>
      <c r="CX76" s="146"/>
      <c r="CY76" s="146"/>
      <c r="CZ76" s="146"/>
      <c r="DA76" s="146"/>
      <c r="DB76" s="146"/>
      <c r="DC76" s="146"/>
      <c r="DD76" s="146"/>
      <c r="DE76" s="146"/>
      <c r="DF76" s="146"/>
      <c r="DG76" s="146"/>
      <c r="DH76" s="146"/>
      <c r="DI76" s="146"/>
      <c r="DJ76" s="146"/>
      <c r="DK76" s="146"/>
      <c r="DL76" s="146"/>
      <c r="DM76" s="146"/>
      <c r="DN76" s="146"/>
      <c r="DO76" s="146"/>
      <c r="DP76" s="146"/>
      <c r="DQ76" s="146"/>
      <c r="DR76" s="146"/>
      <c r="DS76" s="146"/>
      <c r="DT76" s="146"/>
      <c r="DU76" s="146"/>
      <c r="DV76" s="146"/>
      <c r="DW76" s="146"/>
      <c r="DX76" s="146"/>
      <c r="DY76" s="146"/>
      <c r="DZ76" s="146"/>
      <c r="EA76" s="146"/>
      <c r="EB76" s="146"/>
      <c r="EC76" s="146"/>
      <c r="ED76" s="146"/>
      <c r="EE76" s="146"/>
      <c r="EF76" s="146"/>
      <c r="EG76" s="146"/>
      <c r="EH76" s="146"/>
      <c r="EI76" s="146"/>
      <c r="EJ76" s="146"/>
      <c r="EK76" s="146"/>
      <c r="EL76" s="146"/>
      <c r="EM76" s="146"/>
      <c r="EN76" s="146"/>
      <c r="EO76" s="146"/>
      <c r="EP76" s="146"/>
      <c r="EQ76" s="146"/>
      <c r="ER76" s="146"/>
      <c r="ES76" s="146"/>
      <c r="ET76" s="146"/>
      <c r="EU76" s="146"/>
      <c r="EV76" s="146"/>
      <c r="EW76" s="146"/>
      <c r="EX76" s="146"/>
      <c r="EY76" s="146"/>
      <c r="EZ76" s="146"/>
      <c r="FA76" s="146"/>
      <c r="FB76" s="146"/>
      <c r="FC76" s="146"/>
      <c r="FD76" s="146"/>
      <c r="FE76" s="146"/>
      <c r="FF76" s="146"/>
      <c r="FG76" s="146"/>
      <c r="FH76" s="146"/>
      <c r="FI76" s="146"/>
      <c r="FJ76" s="146"/>
      <c r="FK76" s="146"/>
      <c r="FL76" s="146"/>
      <c r="FM76" s="146"/>
      <c r="FN76" s="146"/>
      <c r="FO76" s="146"/>
      <c r="FP76" s="146"/>
      <c r="FQ76" s="146"/>
      <c r="FR76" s="146"/>
      <c r="FS76" s="146"/>
      <c r="FT76" s="146"/>
      <c r="FU76" s="146"/>
      <c r="FV76" s="146"/>
      <c r="FW76" s="146"/>
      <c r="FX76" s="146"/>
      <c r="FY76" s="146"/>
      <c r="FZ76" s="146"/>
      <c r="GA76" s="146"/>
      <c r="GB76" s="146"/>
      <c r="GC76" s="146"/>
      <c r="GD76" s="146"/>
      <c r="GE76" s="146"/>
      <c r="GF76" s="146"/>
      <c r="GG76" s="146"/>
      <c r="GH76" s="146"/>
      <c r="GI76" s="146"/>
      <c r="GJ76" s="146"/>
      <c r="GK76" s="146"/>
      <c r="GL76" s="146"/>
      <c r="GM76" s="146"/>
      <c r="GN76" s="146"/>
      <c r="GO76" s="146"/>
      <c r="GP76" s="146"/>
      <c r="GQ76" s="146"/>
      <c r="GR76" s="146"/>
      <c r="GS76" s="146"/>
      <c r="GT76" s="146"/>
      <c r="GU76" s="146"/>
      <c r="GV76" s="146"/>
      <c r="GW76" s="146"/>
      <c r="GX76" s="146"/>
      <c r="GY76" s="146"/>
      <c r="GZ76" s="146"/>
      <c r="HA76" s="146"/>
      <c r="HB76" s="146"/>
      <c r="HC76" s="146"/>
      <c r="HD76" s="146"/>
      <c r="HE76" s="146"/>
      <c r="HF76" s="146"/>
      <c r="HG76" s="146"/>
      <c r="HH76" s="146"/>
      <c r="HI76" s="146"/>
      <c r="HJ76" s="146"/>
      <c r="HK76" s="146"/>
      <c r="HL76" s="146"/>
      <c r="HM76" s="146"/>
      <c r="HN76" s="146"/>
      <c r="HO76" s="146"/>
      <c r="HP76" s="146"/>
      <c r="HQ76" s="146"/>
      <c r="HR76" s="146"/>
      <c r="HS76" s="146"/>
      <c r="HT76" s="146"/>
      <c r="HU76" s="146"/>
      <c r="HV76" s="146"/>
      <c r="HW76" s="146"/>
      <c r="HX76" s="146"/>
      <c r="HY76" s="146"/>
      <c r="HZ76" s="146"/>
      <c r="IA76" s="146"/>
    </row>
    <row r="77" spans="1:235" s="153" customFormat="1" ht="82.8" x14ac:dyDescent="0.3">
      <c r="A77" s="205">
        <v>11600</v>
      </c>
      <c r="B77" s="202" t="s">
        <v>6</v>
      </c>
      <c r="C77" s="206" t="s">
        <v>267</v>
      </c>
      <c r="D77" s="202" t="s">
        <v>256</v>
      </c>
      <c r="E77" s="206" t="s">
        <v>270</v>
      </c>
      <c r="F77" s="202" t="s">
        <v>127</v>
      </c>
      <c r="G77" s="217" t="s">
        <v>124</v>
      </c>
      <c r="H77" s="206">
        <v>4</v>
      </c>
      <c r="I77" s="206" t="s">
        <v>273</v>
      </c>
      <c r="J77" s="202" t="s">
        <v>128</v>
      </c>
      <c r="K77" s="218">
        <v>0</v>
      </c>
      <c r="L77" s="219">
        <v>1</v>
      </c>
      <c r="M77" s="202" t="s">
        <v>51</v>
      </c>
      <c r="N77" s="202" t="s">
        <v>68</v>
      </c>
      <c r="O77" s="202" t="s">
        <v>21</v>
      </c>
      <c r="P77" s="202" t="s">
        <v>36</v>
      </c>
      <c r="Q77" s="202" t="s">
        <v>75</v>
      </c>
      <c r="R77" s="202" t="s">
        <v>137</v>
      </c>
      <c r="S77" s="202" t="s">
        <v>98</v>
      </c>
      <c r="T77" s="206">
        <v>4</v>
      </c>
      <c r="U77" s="220" t="str">
        <f t="shared" si="43"/>
        <v>Remitir informes trimestrales de los indicadores formulados y las acciones de mejoras</v>
      </c>
      <c r="V77" s="221">
        <f t="shared" si="43"/>
        <v>0</v>
      </c>
      <c r="W77" s="222" t="s">
        <v>117</v>
      </c>
      <c r="X77" s="223">
        <v>1</v>
      </c>
      <c r="Y77" s="222" t="s">
        <v>128</v>
      </c>
      <c r="Z77" s="218">
        <v>0</v>
      </c>
      <c r="AA77" s="204"/>
      <c r="AB77" s="204"/>
      <c r="AC77" s="212">
        <f t="shared" si="44"/>
        <v>0</v>
      </c>
      <c r="AD77" s="212" t="e">
        <f t="shared" si="45"/>
        <v>#DIV/0!</v>
      </c>
      <c r="AE77" s="212">
        <f t="shared" si="31"/>
        <v>0</v>
      </c>
      <c r="AF77" s="212" t="e">
        <f t="shared" si="32"/>
        <v>#DIV/0!</v>
      </c>
      <c r="AG77" s="223">
        <v>1</v>
      </c>
      <c r="AH77" s="222" t="s">
        <v>128</v>
      </c>
      <c r="AI77" s="218">
        <v>0</v>
      </c>
      <c r="AJ77" s="204"/>
      <c r="AK77" s="204"/>
      <c r="AL77" s="212">
        <f t="shared" si="46"/>
        <v>0</v>
      </c>
      <c r="AM77" s="212" t="e">
        <f t="shared" si="33"/>
        <v>#DIV/0!</v>
      </c>
      <c r="AN77" s="212">
        <f t="shared" si="34"/>
        <v>0</v>
      </c>
      <c r="AO77" s="212" t="e">
        <f t="shared" si="35"/>
        <v>#DIV/0!</v>
      </c>
      <c r="AP77" s="223">
        <v>1</v>
      </c>
      <c r="AQ77" s="222" t="s">
        <v>128</v>
      </c>
      <c r="AR77" s="218">
        <v>0</v>
      </c>
      <c r="AS77" s="204"/>
      <c r="AT77" s="204"/>
      <c r="AU77" s="212">
        <f t="shared" si="47"/>
        <v>0</v>
      </c>
      <c r="AV77" s="212" t="e">
        <f t="shared" si="48"/>
        <v>#DIV/0!</v>
      </c>
      <c r="AW77" s="212">
        <f t="shared" si="49"/>
        <v>0</v>
      </c>
      <c r="AX77" s="212" t="e">
        <f t="shared" si="50"/>
        <v>#DIV/0!</v>
      </c>
      <c r="AY77" s="223">
        <v>1</v>
      </c>
      <c r="AZ77" s="222" t="s">
        <v>128</v>
      </c>
      <c r="BA77" s="218">
        <v>0</v>
      </c>
      <c r="BB77" s="204"/>
      <c r="BC77" s="204"/>
      <c r="BD77" s="224">
        <f t="shared" si="51"/>
        <v>0</v>
      </c>
      <c r="BE77" s="224" t="e">
        <f t="shared" si="52"/>
        <v>#DIV/0!</v>
      </c>
      <c r="BF77" s="224">
        <f t="shared" si="53"/>
        <v>0</v>
      </c>
      <c r="BG77" s="224" t="e">
        <f t="shared" si="54"/>
        <v>#DIV/0!</v>
      </c>
      <c r="BH77" s="225">
        <f t="shared" si="36"/>
        <v>0</v>
      </c>
      <c r="BI77" s="225" t="str">
        <f t="shared" si="37"/>
        <v>No Prog ni Ejec</v>
      </c>
      <c r="BJ77" s="225">
        <f t="shared" si="38"/>
        <v>0</v>
      </c>
      <c r="BK77" s="225" t="str">
        <f t="shared" si="39"/>
        <v>No Prog ni Ejec</v>
      </c>
      <c r="BL77" s="225">
        <f t="shared" si="55"/>
        <v>0</v>
      </c>
      <c r="BM77" s="225" t="str">
        <f t="shared" si="56"/>
        <v>No Prog ni Ejec</v>
      </c>
      <c r="BN77" s="225">
        <f t="shared" si="40"/>
        <v>0</v>
      </c>
      <c r="BO77" s="225" t="str">
        <f t="shared" si="41"/>
        <v>No Prog ni Ejec</v>
      </c>
      <c r="BP77" s="214"/>
      <c r="BQ77" s="285">
        <v>5</v>
      </c>
      <c r="BR77" s="226">
        <f t="shared" si="42"/>
        <v>2.3333333333333335</v>
      </c>
      <c r="BS77" s="227" t="str">
        <f t="shared" si="29"/>
        <v>Remitir informes trimestrales de los indicadores formulados y las acciones de mejoras</v>
      </c>
      <c r="BT77" s="203">
        <f t="shared" si="30"/>
        <v>0</v>
      </c>
      <c r="BU77" s="204"/>
      <c r="BV77" s="204"/>
      <c r="BW77" s="204"/>
      <c r="BX77" s="204"/>
      <c r="BY77" s="204"/>
      <c r="BZ77" s="204"/>
      <c r="CA77" s="146"/>
      <c r="CB77" s="146"/>
      <c r="CC77" s="146"/>
      <c r="CD77" s="146"/>
      <c r="CE77" s="146"/>
      <c r="CF77" s="146"/>
      <c r="CG77" s="146"/>
      <c r="CH77" s="146"/>
      <c r="CI77" s="146"/>
      <c r="CJ77" s="146"/>
      <c r="CK77" s="146"/>
      <c r="CL77" s="146"/>
      <c r="CM77" s="146"/>
      <c r="CN77" s="146"/>
      <c r="CO77" s="146"/>
      <c r="CP77" s="146"/>
      <c r="CQ77" s="146"/>
      <c r="CR77" s="146"/>
      <c r="CS77" s="146"/>
      <c r="CT77" s="146"/>
      <c r="CU77" s="146"/>
      <c r="CV77" s="146"/>
      <c r="CW77" s="146"/>
      <c r="CX77" s="146"/>
      <c r="CY77" s="146"/>
      <c r="CZ77" s="146"/>
      <c r="DA77" s="146"/>
      <c r="DB77" s="146"/>
      <c r="DC77" s="146"/>
      <c r="DD77" s="146"/>
      <c r="DE77" s="146"/>
      <c r="DF77" s="146"/>
      <c r="DG77" s="146"/>
      <c r="DH77" s="146"/>
      <c r="DI77" s="146"/>
      <c r="DJ77" s="146"/>
      <c r="DK77" s="146"/>
      <c r="DL77" s="146"/>
      <c r="DM77" s="146"/>
      <c r="DN77" s="146"/>
      <c r="DO77" s="146"/>
      <c r="DP77" s="146"/>
      <c r="DQ77" s="146"/>
      <c r="DR77" s="146"/>
      <c r="DS77" s="146"/>
      <c r="DT77" s="146"/>
      <c r="DU77" s="146"/>
      <c r="DV77" s="146"/>
      <c r="DW77" s="146"/>
      <c r="DX77" s="146"/>
      <c r="DY77" s="146"/>
      <c r="DZ77" s="146"/>
      <c r="EA77" s="146"/>
      <c r="EB77" s="146"/>
      <c r="EC77" s="146"/>
      <c r="ED77" s="146"/>
      <c r="EE77" s="146"/>
      <c r="EF77" s="146"/>
      <c r="EG77" s="146"/>
      <c r="EH77" s="146"/>
      <c r="EI77" s="146"/>
      <c r="EJ77" s="146"/>
      <c r="EK77" s="146"/>
      <c r="EL77" s="146"/>
      <c r="EM77" s="146"/>
      <c r="EN77" s="146"/>
      <c r="EO77" s="146"/>
      <c r="EP77" s="146"/>
      <c r="EQ77" s="146"/>
      <c r="ER77" s="146"/>
      <c r="ES77" s="146"/>
      <c r="ET77" s="146"/>
      <c r="EU77" s="146"/>
      <c r="EV77" s="146"/>
      <c r="EW77" s="146"/>
      <c r="EX77" s="146"/>
      <c r="EY77" s="146"/>
      <c r="EZ77" s="146"/>
      <c r="FA77" s="146"/>
      <c r="FB77" s="146"/>
      <c r="FC77" s="146"/>
      <c r="FD77" s="146"/>
      <c r="FE77" s="146"/>
      <c r="FF77" s="146"/>
      <c r="FG77" s="146"/>
      <c r="FH77" s="146"/>
      <c r="FI77" s="146"/>
      <c r="FJ77" s="146"/>
      <c r="FK77" s="146"/>
      <c r="FL77" s="146"/>
      <c r="FM77" s="146"/>
      <c r="FN77" s="146"/>
      <c r="FO77" s="146"/>
      <c r="FP77" s="146"/>
      <c r="FQ77" s="146"/>
      <c r="FR77" s="146"/>
      <c r="FS77" s="146"/>
      <c r="FT77" s="146"/>
      <c r="FU77" s="146"/>
      <c r="FV77" s="146"/>
      <c r="FW77" s="146"/>
      <c r="FX77" s="146"/>
      <c r="FY77" s="146"/>
      <c r="FZ77" s="146"/>
      <c r="GA77" s="146"/>
      <c r="GB77" s="146"/>
      <c r="GC77" s="146"/>
      <c r="GD77" s="146"/>
      <c r="GE77" s="146"/>
      <c r="GF77" s="146"/>
      <c r="GG77" s="146"/>
      <c r="GH77" s="146"/>
      <c r="GI77" s="146"/>
      <c r="GJ77" s="146"/>
      <c r="GK77" s="146"/>
      <c r="GL77" s="146"/>
      <c r="GM77" s="146"/>
      <c r="GN77" s="146"/>
      <c r="GO77" s="146"/>
      <c r="GP77" s="146"/>
      <c r="GQ77" s="146"/>
      <c r="GR77" s="146"/>
      <c r="GS77" s="146"/>
      <c r="GT77" s="146"/>
      <c r="GU77" s="146"/>
      <c r="GV77" s="146"/>
      <c r="GW77" s="146"/>
      <c r="GX77" s="146"/>
      <c r="GY77" s="146"/>
      <c r="GZ77" s="146"/>
      <c r="HA77" s="146"/>
      <c r="HB77" s="146"/>
      <c r="HC77" s="146"/>
      <c r="HD77" s="146"/>
      <c r="HE77" s="146"/>
      <c r="HF77" s="146"/>
      <c r="HG77" s="146"/>
      <c r="HH77" s="146"/>
      <c r="HI77" s="146"/>
      <c r="HJ77" s="146"/>
      <c r="HK77" s="146"/>
      <c r="HL77" s="146"/>
      <c r="HM77" s="146"/>
      <c r="HN77" s="146"/>
      <c r="HO77" s="146"/>
      <c r="HP77" s="146"/>
      <c r="HQ77" s="146"/>
      <c r="HR77" s="146"/>
      <c r="HS77" s="146"/>
      <c r="HT77" s="146"/>
      <c r="HU77" s="146"/>
      <c r="HV77" s="146"/>
      <c r="HW77" s="146"/>
      <c r="HX77" s="146"/>
      <c r="HY77" s="146"/>
      <c r="HZ77" s="146"/>
      <c r="IA77" s="146"/>
    </row>
    <row r="78" spans="1:235" s="159" customFormat="1" ht="55.2" x14ac:dyDescent="0.3">
      <c r="A78" s="205">
        <v>11600</v>
      </c>
      <c r="B78" s="202" t="s">
        <v>6</v>
      </c>
      <c r="C78" s="206" t="s">
        <v>278</v>
      </c>
      <c r="D78" s="202" t="s">
        <v>147</v>
      </c>
      <c r="E78" s="206" t="s">
        <v>279</v>
      </c>
      <c r="F78" s="202" t="s">
        <v>277</v>
      </c>
      <c r="G78" s="217" t="s">
        <v>124</v>
      </c>
      <c r="H78" s="206">
        <v>1</v>
      </c>
      <c r="I78" s="206" t="s">
        <v>282</v>
      </c>
      <c r="J78" s="202" t="s">
        <v>280</v>
      </c>
      <c r="K78" s="218">
        <v>0</v>
      </c>
      <c r="L78" s="219">
        <v>1</v>
      </c>
      <c r="M78" s="202" t="s">
        <v>46</v>
      </c>
      <c r="N78" s="202" t="s">
        <v>73</v>
      </c>
      <c r="O78" s="202" t="s">
        <v>37</v>
      </c>
      <c r="P78" s="202" t="s">
        <v>40</v>
      </c>
      <c r="Q78" s="202" t="s">
        <v>228</v>
      </c>
      <c r="R78" s="202" t="s">
        <v>633</v>
      </c>
      <c r="S78" s="202" t="s">
        <v>99</v>
      </c>
      <c r="T78" s="206">
        <v>1</v>
      </c>
      <c r="U78" s="220" t="str">
        <f t="shared" si="43"/>
        <v>Desarrollo e implementación del PETI</v>
      </c>
      <c r="V78" s="221">
        <f t="shared" si="43"/>
        <v>0</v>
      </c>
      <c r="W78" s="222" t="s">
        <v>117</v>
      </c>
      <c r="X78" s="292">
        <v>0</v>
      </c>
      <c r="Y78" s="290" t="s">
        <v>280</v>
      </c>
      <c r="Z78" s="291">
        <v>0</v>
      </c>
      <c r="AA78" s="287"/>
      <c r="AB78" s="287"/>
      <c r="AC78" s="288" t="e">
        <f t="shared" si="44"/>
        <v>#DIV/0!</v>
      </c>
      <c r="AD78" s="288" t="e">
        <f t="shared" si="45"/>
        <v>#DIV/0!</v>
      </c>
      <c r="AE78" s="288">
        <f t="shared" si="31"/>
        <v>0</v>
      </c>
      <c r="AF78" s="288" t="e">
        <f t="shared" si="32"/>
        <v>#DIV/0!</v>
      </c>
      <c r="AG78" s="292">
        <v>1</v>
      </c>
      <c r="AH78" s="290" t="s">
        <v>280</v>
      </c>
      <c r="AI78" s="291">
        <v>0</v>
      </c>
      <c r="AJ78" s="287"/>
      <c r="AK78" s="287"/>
      <c r="AL78" s="288">
        <f t="shared" si="46"/>
        <v>0</v>
      </c>
      <c r="AM78" s="288" t="e">
        <f t="shared" si="33"/>
        <v>#DIV/0!</v>
      </c>
      <c r="AN78" s="288">
        <f t="shared" si="34"/>
        <v>0</v>
      </c>
      <c r="AO78" s="288" t="e">
        <f t="shared" si="35"/>
        <v>#DIV/0!</v>
      </c>
      <c r="AP78" s="292">
        <v>0</v>
      </c>
      <c r="AQ78" s="290" t="s">
        <v>280</v>
      </c>
      <c r="AR78" s="291">
        <v>0</v>
      </c>
      <c r="AS78" s="287"/>
      <c r="AT78" s="287"/>
      <c r="AU78" s="288" t="e">
        <f t="shared" si="47"/>
        <v>#DIV/0!</v>
      </c>
      <c r="AV78" s="288" t="e">
        <f t="shared" si="48"/>
        <v>#DIV/0!</v>
      </c>
      <c r="AW78" s="288">
        <f t="shared" si="49"/>
        <v>0</v>
      </c>
      <c r="AX78" s="288" t="e">
        <f t="shared" si="50"/>
        <v>#DIV/0!</v>
      </c>
      <c r="AY78" s="292">
        <v>0</v>
      </c>
      <c r="AZ78" s="290" t="s">
        <v>280</v>
      </c>
      <c r="BA78" s="291">
        <v>0</v>
      </c>
      <c r="BB78" s="287"/>
      <c r="BC78" s="287"/>
      <c r="BD78" s="289" t="e">
        <f t="shared" si="51"/>
        <v>#DIV/0!</v>
      </c>
      <c r="BE78" s="289" t="e">
        <f t="shared" si="52"/>
        <v>#DIV/0!</v>
      </c>
      <c r="BF78" s="289">
        <f t="shared" si="53"/>
        <v>0</v>
      </c>
      <c r="BG78" s="289" t="e">
        <f t="shared" si="54"/>
        <v>#DIV/0!</v>
      </c>
      <c r="BH78" s="213" t="str">
        <f t="shared" si="36"/>
        <v>No Prog ni Ejec</v>
      </c>
      <c r="BI78" s="213" t="str">
        <f t="shared" si="37"/>
        <v>No Prog ni Ejec</v>
      </c>
      <c r="BJ78" s="213">
        <f t="shared" si="38"/>
        <v>0</v>
      </c>
      <c r="BK78" s="213" t="str">
        <f t="shared" si="39"/>
        <v>No Prog ni Ejec</v>
      </c>
      <c r="BL78" s="213" t="str">
        <f t="shared" si="55"/>
        <v>No Prog ni Ejec</v>
      </c>
      <c r="BM78" s="213" t="str">
        <f t="shared" si="56"/>
        <v>No Prog ni Ejec</v>
      </c>
      <c r="BN78" s="213" t="str">
        <f t="shared" si="40"/>
        <v>No Prog ni Ejec</v>
      </c>
      <c r="BO78" s="213" t="str">
        <f t="shared" si="41"/>
        <v>No Prog ni Ejec</v>
      </c>
      <c r="BP78" s="214"/>
      <c r="BQ78" s="285">
        <v>4</v>
      </c>
      <c r="BR78" s="226">
        <f t="shared" si="42"/>
        <v>1</v>
      </c>
      <c r="BS78" s="227" t="str">
        <f t="shared" si="29"/>
        <v>Desarrollo e implementación del PETI</v>
      </c>
      <c r="BT78" s="203">
        <f t="shared" si="30"/>
        <v>0</v>
      </c>
      <c r="BU78" s="204"/>
      <c r="BV78" s="204"/>
      <c r="BW78" s="204"/>
      <c r="BX78" s="204"/>
      <c r="BY78" s="204"/>
      <c r="BZ78" s="204"/>
      <c r="CA78" s="146"/>
      <c r="CB78" s="146"/>
      <c r="CC78" s="146"/>
      <c r="CD78" s="146"/>
      <c r="CE78" s="146"/>
      <c r="CF78" s="146"/>
      <c r="CG78" s="146"/>
      <c r="CH78" s="146"/>
      <c r="CI78" s="146"/>
      <c r="CJ78" s="146"/>
      <c r="CK78" s="146"/>
      <c r="CL78" s="146"/>
      <c r="CM78" s="146"/>
      <c r="CN78" s="146"/>
      <c r="CO78" s="146"/>
      <c r="CP78" s="146"/>
      <c r="CQ78" s="146"/>
      <c r="CR78" s="146"/>
      <c r="CS78" s="146"/>
      <c r="CT78" s="146"/>
      <c r="CU78" s="146"/>
      <c r="CV78" s="146"/>
      <c r="CW78" s="146"/>
      <c r="CX78" s="146"/>
      <c r="CY78" s="146"/>
      <c r="CZ78" s="146"/>
      <c r="DA78" s="146"/>
      <c r="DB78" s="146"/>
      <c r="DC78" s="146"/>
      <c r="DD78" s="146"/>
      <c r="DE78" s="146"/>
      <c r="DF78" s="146"/>
      <c r="DG78" s="146"/>
      <c r="DH78" s="146"/>
      <c r="DI78" s="146"/>
      <c r="DJ78" s="146"/>
      <c r="DK78" s="146"/>
      <c r="DL78" s="146"/>
      <c r="DM78" s="146"/>
      <c r="DN78" s="146"/>
      <c r="DO78" s="146"/>
      <c r="DP78" s="146"/>
      <c r="DQ78" s="146"/>
      <c r="DR78" s="146"/>
      <c r="DS78" s="146"/>
      <c r="DT78" s="146"/>
      <c r="DU78" s="146"/>
      <c r="DV78" s="146"/>
      <c r="DW78" s="146"/>
      <c r="DX78" s="146"/>
      <c r="DY78" s="146"/>
      <c r="DZ78" s="146"/>
      <c r="EA78" s="146"/>
      <c r="EB78" s="146"/>
      <c r="EC78" s="146"/>
      <c r="ED78" s="146"/>
      <c r="EE78" s="146"/>
      <c r="EF78" s="146"/>
      <c r="EG78" s="146"/>
      <c r="EH78" s="146"/>
      <c r="EI78" s="146"/>
      <c r="EJ78" s="146"/>
      <c r="EK78" s="146"/>
      <c r="EL78" s="146"/>
      <c r="EM78" s="146"/>
      <c r="EN78" s="146"/>
      <c r="EO78" s="146"/>
      <c r="EP78" s="146"/>
      <c r="EQ78" s="146"/>
      <c r="ER78" s="146"/>
      <c r="ES78" s="146"/>
      <c r="ET78" s="146"/>
      <c r="EU78" s="146"/>
      <c r="EV78" s="146"/>
      <c r="EW78" s="146"/>
      <c r="EX78" s="146"/>
      <c r="EY78" s="146"/>
      <c r="EZ78" s="146"/>
      <c r="FA78" s="146"/>
      <c r="FB78" s="146"/>
      <c r="FC78" s="146"/>
      <c r="FD78" s="146"/>
      <c r="FE78" s="146"/>
      <c r="FF78" s="146"/>
      <c r="FG78" s="146"/>
      <c r="FH78" s="146"/>
      <c r="FI78" s="146"/>
      <c r="FJ78" s="146"/>
      <c r="FK78" s="146"/>
      <c r="FL78" s="146"/>
      <c r="FM78" s="146"/>
      <c r="FN78" s="146"/>
      <c r="FO78" s="146"/>
      <c r="FP78" s="146"/>
      <c r="FQ78" s="146"/>
      <c r="FR78" s="146"/>
      <c r="FS78" s="146"/>
      <c r="FT78" s="146"/>
      <c r="FU78" s="146"/>
      <c r="FV78" s="146"/>
      <c r="FW78" s="146"/>
      <c r="FX78" s="146"/>
      <c r="FY78" s="146"/>
      <c r="FZ78" s="146"/>
      <c r="GA78" s="146"/>
      <c r="GB78" s="146"/>
      <c r="GC78" s="146"/>
      <c r="GD78" s="146"/>
      <c r="GE78" s="146"/>
      <c r="GF78" s="146"/>
      <c r="GG78" s="146"/>
      <c r="GH78" s="146"/>
      <c r="GI78" s="146"/>
      <c r="GJ78" s="146"/>
      <c r="GK78" s="146"/>
      <c r="GL78" s="146"/>
      <c r="GM78" s="146"/>
      <c r="GN78" s="146"/>
      <c r="GO78" s="146"/>
      <c r="GP78" s="146"/>
      <c r="GQ78" s="146"/>
      <c r="GR78" s="146"/>
      <c r="GS78" s="146"/>
      <c r="GT78" s="146"/>
      <c r="GU78" s="146"/>
      <c r="GV78" s="146"/>
      <c r="GW78" s="146"/>
      <c r="GX78" s="146"/>
      <c r="GY78" s="146"/>
      <c r="GZ78" s="146"/>
      <c r="HA78" s="146"/>
      <c r="HB78" s="146"/>
      <c r="HC78" s="146"/>
      <c r="HD78" s="146"/>
      <c r="HE78" s="146"/>
      <c r="HF78" s="146"/>
      <c r="HG78" s="146"/>
      <c r="HH78" s="146"/>
      <c r="HI78" s="146"/>
      <c r="HJ78" s="146"/>
      <c r="HK78" s="146"/>
      <c r="HL78" s="146"/>
      <c r="HM78" s="146"/>
      <c r="HN78" s="146"/>
      <c r="HO78" s="146"/>
      <c r="HP78" s="146"/>
      <c r="HQ78" s="146"/>
      <c r="HR78" s="146"/>
      <c r="HS78" s="146"/>
      <c r="HT78" s="146"/>
      <c r="HU78" s="146"/>
      <c r="HV78" s="146"/>
      <c r="HW78" s="146"/>
      <c r="HX78" s="146"/>
      <c r="HY78" s="146"/>
      <c r="HZ78" s="146"/>
      <c r="IA78" s="146"/>
    </row>
    <row r="79" spans="1:235" s="159" customFormat="1" ht="124.2" x14ac:dyDescent="0.3">
      <c r="A79" s="205">
        <v>11600</v>
      </c>
      <c r="B79" s="202" t="s">
        <v>6</v>
      </c>
      <c r="C79" s="206" t="s">
        <v>278</v>
      </c>
      <c r="D79" s="202" t="s">
        <v>147</v>
      </c>
      <c r="E79" s="206" t="s">
        <v>513</v>
      </c>
      <c r="F79" s="202" t="s">
        <v>283</v>
      </c>
      <c r="G79" s="217" t="s">
        <v>123</v>
      </c>
      <c r="H79" s="224">
        <v>1</v>
      </c>
      <c r="I79" s="206" t="s">
        <v>514</v>
      </c>
      <c r="J79" s="202" t="s">
        <v>281</v>
      </c>
      <c r="K79" s="218">
        <v>5073602759</v>
      </c>
      <c r="L79" s="219">
        <v>1</v>
      </c>
      <c r="M79" s="202" t="s">
        <v>46</v>
      </c>
      <c r="N79" s="202" t="s">
        <v>73</v>
      </c>
      <c r="O79" s="202" t="s">
        <v>37</v>
      </c>
      <c r="P79" s="202" t="s">
        <v>40</v>
      </c>
      <c r="Q79" s="202" t="s">
        <v>228</v>
      </c>
      <c r="R79" s="202" t="s">
        <v>634</v>
      </c>
      <c r="S79" s="202" t="s">
        <v>99</v>
      </c>
      <c r="T79" s="219">
        <v>1</v>
      </c>
      <c r="U79" s="220" t="str">
        <f t="shared" si="43"/>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V79" s="221">
        <f t="shared" si="43"/>
        <v>5073602759</v>
      </c>
      <c r="W79" s="230" t="s">
        <v>114</v>
      </c>
      <c r="X79" s="289">
        <v>0.13219897304087358</v>
      </c>
      <c r="Y79" s="290" t="s">
        <v>281</v>
      </c>
      <c r="Z79" s="291">
        <v>670725074.35714281</v>
      </c>
      <c r="AA79" s="287"/>
      <c r="AB79" s="287"/>
      <c r="AC79" s="288">
        <f t="shared" si="44"/>
        <v>0</v>
      </c>
      <c r="AD79" s="288">
        <f t="shared" si="45"/>
        <v>0</v>
      </c>
      <c r="AE79" s="288">
        <f t="shared" si="31"/>
        <v>0</v>
      </c>
      <c r="AF79" s="288">
        <f t="shared" si="32"/>
        <v>0</v>
      </c>
      <c r="AG79" s="289">
        <v>0.15915595257019777</v>
      </c>
      <c r="AH79" s="290" t="s">
        <v>281</v>
      </c>
      <c r="AI79" s="291">
        <v>807494080.07142854</v>
      </c>
      <c r="AJ79" s="287"/>
      <c r="AK79" s="287"/>
      <c r="AL79" s="288">
        <f t="shared" si="46"/>
        <v>0</v>
      </c>
      <c r="AM79" s="288">
        <f t="shared" si="33"/>
        <v>0</v>
      </c>
      <c r="AN79" s="288">
        <f t="shared" si="34"/>
        <v>0</v>
      </c>
      <c r="AO79" s="288">
        <f t="shared" si="35"/>
        <v>0</v>
      </c>
      <c r="AP79" s="289">
        <v>0.32737162236934764</v>
      </c>
      <c r="AQ79" s="290" t="s">
        <v>281</v>
      </c>
      <c r="AR79" s="291">
        <v>1660953566.4714284</v>
      </c>
      <c r="AS79" s="287"/>
      <c r="AT79" s="287"/>
      <c r="AU79" s="288">
        <f t="shared" si="47"/>
        <v>0</v>
      </c>
      <c r="AV79" s="288">
        <f t="shared" si="48"/>
        <v>0</v>
      </c>
      <c r="AW79" s="288">
        <f t="shared" si="49"/>
        <v>0</v>
      </c>
      <c r="AX79" s="288">
        <f t="shared" si="50"/>
        <v>0</v>
      </c>
      <c r="AY79" s="289">
        <v>0.38127345201958091</v>
      </c>
      <c r="AZ79" s="290" t="s">
        <v>281</v>
      </c>
      <c r="BA79" s="291">
        <v>1934430038.0999999</v>
      </c>
      <c r="BB79" s="287"/>
      <c r="BC79" s="287"/>
      <c r="BD79" s="289">
        <f t="shared" si="51"/>
        <v>0</v>
      </c>
      <c r="BE79" s="289">
        <f t="shared" si="52"/>
        <v>0</v>
      </c>
      <c r="BF79" s="289">
        <f t="shared" si="53"/>
        <v>0</v>
      </c>
      <c r="BG79" s="289">
        <f t="shared" si="54"/>
        <v>0</v>
      </c>
      <c r="BH79" s="213">
        <f t="shared" si="36"/>
        <v>0</v>
      </c>
      <c r="BI79" s="213">
        <f t="shared" si="37"/>
        <v>0</v>
      </c>
      <c r="BJ79" s="213">
        <f t="shared" si="38"/>
        <v>0</v>
      </c>
      <c r="BK79" s="213">
        <f t="shared" si="39"/>
        <v>0</v>
      </c>
      <c r="BL79" s="213">
        <f t="shared" si="55"/>
        <v>0</v>
      </c>
      <c r="BM79" s="213">
        <f t="shared" si="56"/>
        <v>0</v>
      </c>
      <c r="BN79" s="213">
        <f t="shared" si="40"/>
        <v>0</v>
      </c>
      <c r="BO79" s="213">
        <f t="shared" si="41"/>
        <v>0</v>
      </c>
      <c r="BP79" s="214"/>
      <c r="BQ79" s="285">
        <v>4</v>
      </c>
      <c r="BR79" s="216">
        <f t="shared" si="42"/>
        <v>0.40047879973418721</v>
      </c>
      <c r="BS79" s="227" t="str">
        <f t="shared" ref="BS79:BS142" si="57">+U79</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BT79" s="203">
        <f t="shared" si="30"/>
        <v>2031870343.2523808</v>
      </c>
      <c r="BU79" s="204"/>
      <c r="BV79" s="204"/>
      <c r="BW79" s="204"/>
      <c r="BX79" s="204"/>
      <c r="BY79" s="204"/>
      <c r="BZ79" s="204"/>
      <c r="CA79" s="146"/>
      <c r="CB79" s="146"/>
      <c r="CC79" s="146"/>
      <c r="CD79" s="146"/>
      <c r="CE79" s="146"/>
      <c r="CF79" s="146"/>
      <c r="CG79" s="146"/>
      <c r="CH79" s="146"/>
      <c r="CI79" s="146"/>
      <c r="CJ79" s="146"/>
      <c r="CK79" s="146"/>
      <c r="CL79" s="146"/>
      <c r="CM79" s="146"/>
      <c r="CN79" s="146"/>
      <c r="CO79" s="146"/>
      <c r="CP79" s="146"/>
      <c r="CQ79" s="146"/>
      <c r="CR79" s="146"/>
      <c r="CS79" s="146"/>
      <c r="CT79" s="146"/>
      <c r="CU79" s="146"/>
      <c r="CV79" s="146"/>
      <c r="CW79" s="146"/>
      <c r="CX79" s="146"/>
      <c r="CY79" s="146"/>
      <c r="CZ79" s="146"/>
      <c r="DA79" s="146"/>
      <c r="DB79" s="146"/>
      <c r="DC79" s="146"/>
      <c r="DD79" s="146"/>
      <c r="DE79" s="146"/>
      <c r="DF79" s="146"/>
      <c r="DG79" s="146"/>
      <c r="DH79" s="146"/>
      <c r="DI79" s="146"/>
      <c r="DJ79" s="146"/>
      <c r="DK79" s="146"/>
      <c r="DL79" s="146"/>
      <c r="DM79" s="146"/>
      <c r="DN79" s="146"/>
      <c r="DO79" s="146"/>
      <c r="DP79" s="146"/>
      <c r="DQ79" s="146"/>
      <c r="DR79" s="146"/>
      <c r="DS79" s="146"/>
      <c r="DT79" s="146"/>
      <c r="DU79" s="146"/>
      <c r="DV79" s="146"/>
      <c r="DW79" s="146"/>
      <c r="DX79" s="146"/>
      <c r="DY79" s="146"/>
      <c r="DZ79" s="146"/>
      <c r="EA79" s="146"/>
      <c r="EB79" s="146"/>
      <c r="EC79" s="146"/>
      <c r="ED79" s="146"/>
      <c r="EE79" s="146"/>
      <c r="EF79" s="146"/>
      <c r="EG79" s="146"/>
      <c r="EH79" s="146"/>
      <c r="EI79" s="146"/>
      <c r="EJ79" s="146"/>
      <c r="EK79" s="146"/>
      <c r="EL79" s="146"/>
      <c r="EM79" s="146"/>
      <c r="EN79" s="146"/>
      <c r="EO79" s="146"/>
      <c r="EP79" s="146"/>
      <c r="EQ79" s="146"/>
      <c r="ER79" s="146"/>
      <c r="ES79" s="146"/>
      <c r="ET79" s="146"/>
      <c r="EU79" s="146"/>
      <c r="EV79" s="146"/>
      <c r="EW79" s="146"/>
      <c r="EX79" s="146"/>
      <c r="EY79" s="146"/>
      <c r="EZ79" s="146"/>
      <c r="FA79" s="146"/>
      <c r="FB79" s="146"/>
      <c r="FC79" s="146"/>
      <c r="FD79" s="146"/>
      <c r="FE79" s="146"/>
      <c r="FF79" s="146"/>
      <c r="FG79" s="146"/>
      <c r="FH79" s="146"/>
      <c r="FI79" s="146"/>
      <c r="FJ79" s="146"/>
      <c r="FK79" s="146"/>
      <c r="FL79" s="146"/>
      <c r="FM79" s="146"/>
      <c r="FN79" s="146"/>
      <c r="FO79" s="146"/>
      <c r="FP79" s="146"/>
      <c r="FQ79" s="146"/>
      <c r="FR79" s="146"/>
      <c r="FS79" s="146"/>
      <c r="FT79" s="146"/>
      <c r="FU79" s="146"/>
      <c r="FV79" s="146"/>
      <c r="FW79" s="146"/>
      <c r="FX79" s="146"/>
      <c r="FY79" s="146"/>
      <c r="FZ79" s="146"/>
      <c r="GA79" s="146"/>
      <c r="GB79" s="146"/>
      <c r="GC79" s="146"/>
      <c r="GD79" s="146"/>
      <c r="GE79" s="146"/>
      <c r="GF79" s="146"/>
      <c r="GG79" s="146"/>
      <c r="GH79" s="146"/>
      <c r="GI79" s="146"/>
      <c r="GJ79" s="146"/>
      <c r="GK79" s="146"/>
      <c r="GL79" s="146"/>
      <c r="GM79" s="146"/>
      <c r="GN79" s="146"/>
      <c r="GO79" s="146"/>
      <c r="GP79" s="146"/>
      <c r="GQ79" s="146"/>
      <c r="GR79" s="146"/>
      <c r="GS79" s="146"/>
      <c r="GT79" s="146"/>
      <c r="GU79" s="146"/>
      <c r="GV79" s="146"/>
      <c r="GW79" s="146"/>
      <c r="GX79" s="146"/>
      <c r="GY79" s="146"/>
      <c r="GZ79" s="146"/>
      <c r="HA79" s="146"/>
      <c r="HB79" s="146"/>
      <c r="HC79" s="146"/>
      <c r="HD79" s="146"/>
      <c r="HE79" s="146"/>
      <c r="HF79" s="146"/>
      <c r="HG79" s="146"/>
      <c r="HH79" s="146"/>
      <c r="HI79" s="146"/>
      <c r="HJ79" s="146"/>
      <c r="HK79" s="146"/>
      <c r="HL79" s="146"/>
      <c r="HM79" s="146"/>
      <c r="HN79" s="146"/>
      <c r="HO79" s="146"/>
      <c r="HP79" s="146"/>
      <c r="HQ79" s="146"/>
      <c r="HR79" s="146"/>
      <c r="HS79" s="146"/>
      <c r="HT79" s="146"/>
      <c r="HU79" s="146"/>
      <c r="HV79" s="146"/>
      <c r="HW79" s="146"/>
      <c r="HX79" s="146"/>
      <c r="HY79" s="146"/>
      <c r="HZ79" s="146"/>
      <c r="IA79" s="146"/>
    </row>
    <row r="80" spans="1:235" s="153" customFormat="1" ht="69" x14ac:dyDescent="0.3">
      <c r="A80" s="205">
        <v>11600</v>
      </c>
      <c r="B80" s="202" t="s">
        <v>6</v>
      </c>
      <c r="C80" s="206" t="s">
        <v>278</v>
      </c>
      <c r="D80" s="202" t="s">
        <v>147</v>
      </c>
      <c r="E80" s="206" t="s">
        <v>516</v>
      </c>
      <c r="F80" s="202" t="s">
        <v>285</v>
      </c>
      <c r="G80" s="217" t="s">
        <v>123</v>
      </c>
      <c r="H80" s="224">
        <v>1</v>
      </c>
      <c r="I80" s="206" t="s">
        <v>517</v>
      </c>
      <c r="J80" s="202" t="s">
        <v>284</v>
      </c>
      <c r="K80" s="218">
        <v>1024732093</v>
      </c>
      <c r="L80" s="219">
        <v>1</v>
      </c>
      <c r="M80" s="202" t="s">
        <v>46</v>
      </c>
      <c r="N80" s="202" t="s">
        <v>73</v>
      </c>
      <c r="O80" s="202" t="s">
        <v>37</v>
      </c>
      <c r="P80" s="202" t="s">
        <v>40</v>
      </c>
      <c r="Q80" s="202" t="s">
        <v>228</v>
      </c>
      <c r="R80" s="202" t="s">
        <v>379</v>
      </c>
      <c r="S80" s="202" t="s">
        <v>99</v>
      </c>
      <c r="T80" s="219">
        <v>1</v>
      </c>
      <c r="U80" s="220" t="str">
        <f t="shared" si="43"/>
        <v>Gestionar y administrar los procesos de adquisición y actualización del licenciamiento, requerido para el desarrollo de las actividades de la Entidad.</v>
      </c>
      <c r="V80" s="221">
        <f t="shared" si="43"/>
        <v>1024732093</v>
      </c>
      <c r="W80" s="230" t="s">
        <v>114</v>
      </c>
      <c r="X80" s="224">
        <v>0</v>
      </c>
      <c r="Y80" s="222" t="s">
        <v>284</v>
      </c>
      <c r="Z80" s="218">
        <v>0</v>
      </c>
      <c r="AA80" s="204"/>
      <c r="AB80" s="204"/>
      <c r="AC80" s="212" t="e">
        <f t="shared" si="44"/>
        <v>#DIV/0!</v>
      </c>
      <c r="AD80" s="212" t="e">
        <f t="shared" si="45"/>
        <v>#DIV/0!</v>
      </c>
      <c r="AE80" s="212">
        <f t="shared" si="31"/>
        <v>0</v>
      </c>
      <c r="AF80" s="212">
        <f t="shared" si="32"/>
        <v>0</v>
      </c>
      <c r="AG80" s="224">
        <v>0.10208131541362782</v>
      </c>
      <c r="AH80" s="222" t="s">
        <v>284</v>
      </c>
      <c r="AI80" s="218">
        <v>104606000</v>
      </c>
      <c r="AJ80" s="204"/>
      <c r="AK80" s="204"/>
      <c r="AL80" s="212">
        <f t="shared" si="46"/>
        <v>0</v>
      </c>
      <c r="AM80" s="212">
        <f t="shared" si="33"/>
        <v>0</v>
      </c>
      <c r="AN80" s="212">
        <f t="shared" si="34"/>
        <v>0</v>
      </c>
      <c r="AO80" s="212">
        <f t="shared" si="35"/>
        <v>0</v>
      </c>
      <c r="AP80" s="224">
        <v>0.33293564174533957</v>
      </c>
      <c r="AQ80" s="222" t="s">
        <v>284</v>
      </c>
      <c r="AR80" s="218">
        <v>341169837</v>
      </c>
      <c r="AS80" s="204"/>
      <c r="AT80" s="204"/>
      <c r="AU80" s="212">
        <f t="shared" si="47"/>
        <v>0</v>
      </c>
      <c r="AV80" s="212">
        <f t="shared" si="48"/>
        <v>0</v>
      </c>
      <c r="AW80" s="212">
        <f t="shared" si="49"/>
        <v>0</v>
      </c>
      <c r="AX80" s="212">
        <f t="shared" si="50"/>
        <v>0</v>
      </c>
      <c r="AY80" s="224">
        <v>0.56498304284103262</v>
      </c>
      <c r="AZ80" s="222" t="s">
        <v>284</v>
      </c>
      <c r="BA80" s="218">
        <v>578956256</v>
      </c>
      <c r="BB80" s="204"/>
      <c r="BC80" s="204"/>
      <c r="BD80" s="224">
        <f t="shared" si="51"/>
        <v>0</v>
      </c>
      <c r="BE80" s="224">
        <f t="shared" si="52"/>
        <v>0</v>
      </c>
      <c r="BF80" s="224">
        <f t="shared" si="53"/>
        <v>0</v>
      </c>
      <c r="BG80" s="224">
        <f t="shared" si="54"/>
        <v>0</v>
      </c>
      <c r="BH80" s="225" t="str">
        <f t="shared" si="36"/>
        <v>No Prog ni Ejec</v>
      </c>
      <c r="BI80" s="225" t="str">
        <f t="shared" si="37"/>
        <v>No Prog ni Ejec</v>
      </c>
      <c r="BJ80" s="225">
        <f t="shared" si="38"/>
        <v>0</v>
      </c>
      <c r="BK80" s="225">
        <f t="shared" si="39"/>
        <v>0</v>
      </c>
      <c r="BL80" s="225">
        <f t="shared" si="55"/>
        <v>0</v>
      </c>
      <c r="BM80" s="225">
        <f t="shared" si="56"/>
        <v>0</v>
      </c>
      <c r="BN80" s="225">
        <f t="shared" si="40"/>
        <v>0</v>
      </c>
      <c r="BO80" s="225">
        <f t="shared" si="41"/>
        <v>0</v>
      </c>
      <c r="BP80" s="214"/>
      <c r="BQ80" s="285">
        <v>4</v>
      </c>
      <c r="BR80" s="216">
        <f t="shared" si="42"/>
        <v>0.21305986266207433</v>
      </c>
      <c r="BS80" s="227" t="str">
        <f t="shared" si="57"/>
        <v>Gestionar y administrar los procesos de adquisición y actualización del licenciamiento, requerido para el desarrollo de las actividades de la Entidad.</v>
      </c>
      <c r="BT80" s="203">
        <f t="shared" si="30"/>
        <v>218329279</v>
      </c>
      <c r="BU80" s="204"/>
      <c r="BV80" s="204"/>
      <c r="BW80" s="204"/>
      <c r="BX80" s="204"/>
      <c r="BY80" s="204"/>
      <c r="BZ80" s="204"/>
      <c r="CA80" s="146"/>
      <c r="CB80" s="146"/>
      <c r="CC80" s="146"/>
      <c r="CD80" s="146"/>
      <c r="CE80" s="146"/>
      <c r="CF80" s="146"/>
      <c r="CG80" s="146"/>
      <c r="CH80" s="146"/>
      <c r="CI80" s="146"/>
      <c r="CJ80" s="146"/>
      <c r="CK80" s="146"/>
      <c r="CL80" s="146"/>
      <c r="CM80" s="146"/>
      <c r="CN80" s="146"/>
      <c r="CO80" s="146"/>
      <c r="CP80" s="146"/>
      <c r="CQ80" s="146"/>
      <c r="CR80" s="146"/>
      <c r="CS80" s="146"/>
      <c r="CT80" s="146"/>
      <c r="CU80" s="146"/>
      <c r="CV80" s="146"/>
      <c r="CW80" s="146"/>
      <c r="CX80" s="146"/>
      <c r="CY80" s="146"/>
      <c r="CZ80" s="146"/>
      <c r="DA80" s="146"/>
      <c r="DB80" s="146"/>
      <c r="DC80" s="146"/>
      <c r="DD80" s="146"/>
      <c r="DE80" s="146"/>
      <c r="DF80" s="146"/>
      <c r="DG80" s="146"/>
      <c r="DH80" s="146"/>
      <c r="DI80" s="146"/>
      <c r="DJ80" s="146"/>
      <c r="DK80" s="146"/>
      <c r="DL80" s="146"/>
      <c r="DM80" s="146"/>
      <c r="DN80" s="146"/>
      <c r="DO80" s="146"/>
      <c r="DP80" s="146"/>
      <c r="DQ80" s="146"/>
      <c r="DR80" s="146"/>
      <c r="DS80" s="146"/>
      <c r="DT80" s="146"/>
      <c r="DU80" s="146"/>
      <c r="DV80" s="146"/>
      <c r="DW80" s="146"/>
      <c r="DX80" s="146"/>
      <c r="DY80" s="146"/>
      <c r="DZ80" s="146"/>
      <c r="EA80" s="146"/>
      <c r="EB80" s="146"/>
      <c r="EC80" s="146"/>
      <c r="ED80" s="146"/>
      <c r="EE80" s="146"/>
      <c r="EF80" s="146"/>
      <c r="EG80" s="146"/>
      <c r="EH80" s="146"/>
      <c r="EI80" s="146"/>
      <c r="EJ80" s="146"/>
      <c r="EK80" s="146"/>
      <c r="EL80" s="146"/>
      <c r="EM80" s="146"/>
      <c r="EN80" s="146"/>
      <c r="EO80" s="146"/>
      <c r="EP80" s="146"/>
      <c r="EQ80" s="146"/>
      <c r="ER80" s="146"/>
      <c r="ES80" s="146"/>
      <c r="ET80" s="146"/>
      <c r="EU80" s="146"/>
      <c r="EV80" s="146"/>
      <c r="EW80" s="146"/>
      <c r="EX80" s="146"/>
      <c r="EY80" s="146"/>
      <c r="EZ80" s="146"/>
      <c r="FA80" s="146"/>
      <c r="FB80" s="146"/>
      <c r="FC80" s="146"/>
      <c r="FD80" s="146"/>
      <c r="FE80" s="146"/>
      <c r="FF80" s="146"/>
      <c r="FG80" s="146"/>
      <c r="FH80" s="146"/>
      <c r="FI80" s="146"/>
      <c r="FJ80" s="146"/>
      <c r="FK80" s="146"/>
      <c r="FL80" s="146"/>
      <c r="FM80" s="146"/>
      <c r="FN80" s="146"/>
      <c r="FO80" s="146"/>
      <c r="FP80" s="146"/>
      <c r="FQ80" s="146"/>
      <c r="FR80" s="146"/>
      <c r="FS80" s="146"/>
      <c r="FT80" s="146"/>
      <c r="FU80" s="146"/>
      <c r="FV80" s="146"/>
      <c r="FW80" s="146"/>
      <c r="FX80" s="146"/>
      <c r="FY80" s="146"/>
      <c r="FZ80" s="146"/>
      <c r="GA80" s="146"/>
      <c r="GB80" s="146"/>
      <c r="GC80" s="146"/>
      <c r="GD80" s="146"/>
      <c r="GE80" s="146"/>
      <c r="GF80" s="146"/>
      <c r="GG80" s="146"/>
      <c r="GH80" s="146"/>
      <c r="GI80" s="146"/>
      <c r="GJ80" s="146"/>
      <c r="GK80" s="146"/>
      <c r="GL80" s="146"/>
      <c r="GM80" s="146"/>
      <c r="GN80" s="146"/>
      <c r="GO80" s="146"/>
      <c r="GP80" s="146"/>
      <c r="GQ80" s="146"/>
      <c r="GR80" s="146"/>
      <c r="GS80" s="146"/>
      <c r="GT80" s="146"/>
      <c r="GU80" s="146"/>
      <c r="GV80" s="146"/>
      <c r="GW80" s="146"/>
      <c r="GX80" s="146"/>
      <c r="GY80" s="146"/>
      <c r="GZ80" s="146"/>
      <c r="HA80" s="146"/>
      <c r="HB80" s="146"/>
      <c r="HC80" s="146"/>
      <c r="HD80" s="146"/>
      <c r="HE80" s="146"/>
      <c r="HF80" s="146"/>
      <c r="HG80" s="146"/>
      <c r="HH80" s="146"/>
      <c r="HI80" s="146"/>
      <c r="HJ80" s="146"/>
      <c r="HK80" s="146"/>
      <c r="HL80" s="146"/>
      <c r="HM80" s="146"/>
      <c r="HN80" s="146"/>
      <c r="HO80" s="146"/>
      <c r="HP80" s="146"/>
      <c r="HQ80" s="146"/>
      <c r="HR80" s="146"/>
      <c r="HS80" s="146"/>
      <c r="HT80" s="146"/>
      <c r="HU80" s="146"/>
      <c r="HV80" s="146"/>
      <c r="HW80" s="146"/>
      <c r="HX80" s="146"/>
      <c r="HY80" s="146"/>
      <c r="HZ80" s="146"/>
      <c r="IA80" s="146"/>
    </row>
    <row r="81" spans="1:235" s="159" customFormat="1" ht="55.2" x14ac:dyDescent="0.3">
      <c r="A81" s="205">
        <v>11600</v>
      </c>
      <c r="B81" s="202" t="s">
        <v>6</v>
      </c>
      <c r="C81" s="206" t="s">
        <v>278</v>
      </c>
      <c r="D81" s="202" t="s">
        <v>147</v>
      </c>
      <c r="E81" s="206" t="s">
        <v>518</v>
      </c>
      <c r="F81" s="202" t="s">
        <v>287</v>
      </c>
      <c r="G81" s="217" t="s">
        <v>123</v>
      </c>
      <c r="H81" s="224">
        <v>1</v>
      </c>
      <c r="I81" s="206" t="s">
        <v>519</v>
      </c>
      <c r="J81" s="202" t="s">
        <v>287</v>
      </c>
      <c r="K81" s="218">
        <v>180000000</v>
      </c>
      <c r="L81" s="219">
        <v>1</v>
      </c>
      <c r="M81" s="202" t="s">
        <v>46</v>
      </c>
      <c r="N81" s="202" t="s">
        <v>73</v>
      </c>
      <c r="O81" s="202" t="s">
        <v>37</v>
      </c>
      <c r="P81" s="202" t="s">
        <v>40</v>
      </c>
      <c r="Q81" s="202" t="s">
        <v>228</v>
      </c>
      <c r="R81" s="202" t="s">
        <v>634</v>
      </c>
      <c r="S81" s="202" t="s">
        <v>99</v>
      </c>
      <c r="T81" s="219">
        <v>1</v>
      </c>
      <c r="U81" s="220" t="str">
        <f t="shared" si="43"/>
        <v>Adquisición de bienes y/o servicios para la seguridad de la información</v>
      </c>
      <c r="V81" s="221">
        <f t="shared" si="43"/>
        <v>180000000</v>
      </c>
      <c r="W81" s="230" t="s">
        <v>114</v>
      </c>
      <c r="X81" s="289">
        <v>0</v>
      </c>
      <c r="Y81" s="290" t="s">
        <v>287</v>
      </c>
      <c r="Z81" s="291">
        <v>0</v>
      </c>
      <c r="AA81" s="287"/>
      <c r="AB81" s="287"/>
      <c r="AC81" s="288" t="e">
        <f t="shared" si="44"/>
        <v>#DIV/0!</v>
      </c>
      <c r="AD81" s="288" t="e">
        <f t="shared" si="45"/>
        <v>#DIV/0!</v>
      </c>
      <c r="AE81" s="288">
        <f t="shared" si="31"/>
        <v>0</v>
      </c>
      <c r="AF81" s="288">
        <f t="shared" si="32"/>
        <v>0</v>
      </c>
      <c r="AG81" s="289">
        <v>0</v>
      </c>
      <c r="AH81" s="290" t="s">
        <v>287</v>
      </c>
      <c r="AI81" s="291">
        <v>0</v>
      </c>
      <c r="AJ81" s="287"/>
      <c r="AK81" s="287"/>
      <c r="AL81" s="288" t="e">
        <f t="shared" si="46"/>
        <v>#DIV/0!</v>
      </c>
      <c r="AM81" s="288" t="e">
        <f t="shared" si="33"/>
        <v>#DIV/0!</v>
      </c>
      <c r="AN81" s="288">
        <f t="shared" si="34"/>
        <v>0</v>
      </c>
      <c r="AO81" s="288">
        <f t="shared" si="35"/>
        <v>0</v>
      </c>
      <c r="AP81" s="289">
        <v>0.5</v>
      </c>
      <c r="AQ81" s="290" t="s">
        <v>287</v>
      </c>
      <c r="AR81" s="291">
        <v>90000000</v>
      </c>
      <c r="AS81" s="287"/>
      <c r="AT81" s="287"/>
      <c r="AU81" s="288">
        <f t="shared" si="47"/>
        <v>0</v>
      </c>
      <c r="AV81" s="288">
        <f t="shared" si="48"/>
        <v>0</v>
      </c>
      <c r="AW81" s="288">
        <f t="shared" si="49"/>
        <v>0</v>
      </c>
      <c r="AX81" s="288">
        <f t="shared" si="50"/>
        <v>0</v>
      </c>
      <c r="AY81" s="289">
        <v>0.5</v>
      </c>
      <c r="AZ81" s="290" t="s">
        <v>287</v>
      </c>
      <c r="BA81" s="291">
        <v>90000000</v>
      </c>
      <c r="BB81" s="287"/>
      <c r="BC81" s="287"/>
      <c r="BD81" s="289">
        <f t="shared" si="51"/>
        <v>0</v>
      </c>
      <c r="BE81" s="289">
        <f t="shared" si="52"/>
        <v>0</v>
      </c>
      <c r="BF81" s="289">
        <f t="shared" si="53"/>
        <v>0</v>
      </c>
      <c r="BG81" s="289">
        <f t="shared" si="54"/>
        <v>0</v>
      </c>
      <c r="BH81" s="213" t="str">
        <f t="shared" si="36"/>
        <v>No Prog ni Ejec</v>
      </c>
      <c r="BI81" s="213" t="str">
        <f t="shared" si="37"/>
        <v>No Prog ni Ejec</v>
      </c>
      <c r="BJ81" s="213" t="str">
        <f t="shared" si="38"/>
        <v>No Prog ni Ejec</v>
      </c>
      <c r="BK81" s="213" t="str">
        <f t="shared" si="39"/>
        <v>No Prog ni Ejec</v>
      </c>
      <c r="BL81" s="213">
        <f t="shared" si="55"/>
        <v>0</v>
      </c>
      <c r="BM81" s="213">
        <f t="shared" si="56"/>
        <v>0</v>
      </c>
      <c r="BN81" s="213">
        <f t="shared" si="40"/>
        <v>0</v>
      </c>
      <c r="BO81" s="213">
        <f t="shared" si="41"/>
        <v>0</v>
      </c>
      <c r="BP81" s="214"/>
      <c r="BQ81" s="285">
        <v>4</v>
      </c>
      <c r="BR81" s="216">
        <f t="shared" si="42"/>
        <v>0.16666666666666666</v>
      </c>
      <c r="BS81" s="227" t="str">
        <f t="shared" si="57"/>
        <v>Adquisición de bienes y/o servicios para la seguridad de la información</v>
      </c>
      <c r="BT81" s="203">
        <f t="shared" si="30"/>
        <v>30000000</v>
      </c>
      <c r="BU81" s="204"/>
      <c r="BV81" s="204"/>
      <c r="BW81" s="204"/>
      <c r="BX81" s="204"/>
      <c r="BY81" s="204"/>
      <c r="BZ81" s="204"/>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Y81" s="146"/>
      <c r="CZ81" s="146"/>
      <c r="DA81" s="146"/>
      <c r="DB81" s="146"/>
      <c r="DC81" s="146"/>
      <c r="DD81" s="146"/>
      <c r="DE81" s="146"/>
      <c r="DF81" s="146"/>
      <c r="DG81" s="146"/>
      <c r="DH81" s="146"/>
      <c r="DI81" s="146"/>
      <c r="DJ81" s="146"/>
      <c r="DK81" s="146"/>
      <c r="DL81" s="146"/>
      <c r="DM81" s="146"/>
      <c r="DN81" s="146"/>
      <c r="DO81" s="146"/>
      <c r="DP81" s="146"/>
      <c r="DQ81" s="146"/>
      <c r="DR81" s="146"/>
      <c r="DS81" s="146"/>
      <c r="DT81" s="146"/>
      <c r="DU81" s="146"/>
      <c r="DV81" s="146"/>
      <c r="DW81" s="146"/>
      <c r="DX81" s="146"/>
      <c r="DY81" s="146"/>
      <c r="DZ81" s="146"/>
      <c r="EA81" s="146"/>
      <c r="EB81" s="146"/>
      <c r="EC81" s="146"/>
      <c r="ED81" s="146"/>
      <c r="EE81" s="146"/>
      <c r="EF81" s="146"/>
      <c r="EG81" s="146"/>
      <c r="EH81" s="146"/>
      <c r="EI81" s="146"/>
      <c r="EJ81" s="146"/>
      <c r="EK81" s="146"/>
      <c r="EL81" s="146"/>
      <c r="EM81" s="146"/>
      <c r="EN81" s="146"/>
      <c r="EO81" s="146"/>
      <c r="EP81" s="146"/>
      <c r="EQ81" s="146"/>
      <c r="ER81" s="146"/>
      <c r="ES81" s="146"/>
      <c r="ET81" s="146"/>
      <c r="EU81" s="146"/>
      <c r="EV81" s="146"/>
      <c r="EW81" s="146"/>
      <c r="EX81" s="146"/>
      <c r="EY81" s="146"/>
      <c r="EZ81" s="146"/>
      <c r="FA81" s="146"/>
      <c r="FB81" s="146"/>
      <c r="FC81" s="146"/>
      <c r="FD81" s="146"/>
      <c r="FE81" s="146"/>
      <c r="FF81" s="146"/>
      <c r="FG81" s="146"/>
      <c r="FH81" s="146"/>
      <c r="FI81" s="146"/>
      <c r="FJ81" s="146"/>
      <c r="FK81" s="146"/>
      <c r="FL81" s="146"/>
      <c r="FM81" s="146"/>
      <c r="FN81" s="146"/>
      <c r="FO81" s="146"/>
      <c r="FP81" s="146"/>
      <c r="FQ81" s="146"/>
      <c r="FR81" s="146"/>
      <c r="FS81" s="146"/>
      <c r="FT81" s="146"/>
      <c r="FU81" s="146"/>
      <c r="FV81" s="146"/>
      <c r="FW81" s="146"/>
      <c r="FX81" s="146"/>
      <c r="FY81" s="146"/>
      <c r="FZ81" s="146"/>
      <c r="GA81" s="146"/>
      <c r="GB81" s="146"/>
      <c r="GC81" s="146"/>
      <c r="GD81" s="146"/>
      <c r="GE81" s="146"/>
      <c r="GF81" s="146"/>
      <c r="GG81" s="146"/>
      <c r="GH81" s="146"/>
      <c r="GI81" s="146"/>
      <c r="GJ81" s="146"/>
      <c r="GK81" s="146"/>
      <c r="GL81" s="146"/>
      <c r="GM81" s="146"/>
      <c r="GN81" s="146"/>
      <c r="GO81" s="146"/>
      <c r="GP81" s="146"/>
      <c r="GQ81" s="146"/>
      <c r="GR81" s="146"/>
      <c r="GS81" s="146"/>
      <c r="GT81" s="146"/>
      <c r="GU81" s="146"/>
      <c r="GV81" s="146"/>
      <c r="GW81" s="146"/>
      <c r="GX81" s="146"/>
      <c r="GY81" s="146"/>
      <c r="GZ81" s="146"/>
      <c r="HA81" s="146"/>
      <c r="HB81" s="146"/>
      <c r="HC81" s="146"/>
      <c r="HD81" s="146"/>
      <c r="HE81" s="146"/>
      <c r="HF81" s="146"/>
      <c r="HG81" s="146"/>
      <c r="HH81" s="146"/>
      <c r="HI81" s="146"/>
      <c r="HJ81" s="146"/>
      <c r="HK81" s="146"/>
      <c r="HL81" s="146"/>
      <c r="HM81" s="146"/>
      <c r="HN81" s="146"/>
      <c r="HO81" s="146"/>
      <c r="HP81" s="146"/>
      <c r="HQ81" s="146"/>
      <c r="HR81" s="146"/>
      <c r="HS81" s="146"/>
      <c r="HT81" s="146"/>
      <c r="HU81" s="146"/>
      <c r="HV81" s="146"/>
      <c r="HW81" s="146"/>
      <c r="HX81" s="146"/>
      <c r="HY81" s="146"/>
      <c r="HZ81" s="146"/>
      <c r="IA81" s="146"/>
    </row>
    <row r="82" spans="1:235" s="159" customFormat="1" ht="96.6" x14ac:dyDescent="0.3">
      <c r="A82" s="205">
        <v>11600</v>
      </c>
      <c r="B82" s="202" t="s">
        <v>6</v>
      </c>
      <c r="C82" s="206" t="s">
        <v>278</v>
      </c>
      <c r="D82" s="202" t="s">
        <v>147</v>
      </c>
      <c r="E82" s="206" t="s">
        <v>520</v>
      </c>
      <c r="F82" s="202" t="s">
        <v>562</v>
      </c>
      <c r="G82" s="217" t="s">
        <v>123</v>
      </c>
      <c r="H82" s="224">
        <v>1</v>
      </c>
      <c r="I82" s="206" t="s">
        <v>521</v>
      </c>
      <c r="J82" s="202" t="s">
        <v>635</v>
      </c>
      <c r="K82" s="218">
        <v>815594000</v>
      </c>
      <c r="L82" s="219">
        <v>1</v>
      </c>
      <c r="M82" s="202" t="s">
        <v>46</v>
      </c>
      <c r="N82" s="202" t="s">
        <v>73</v>
      </c>
      <c r="O82" s="202" t="s">
        <v>37</v>
      </c>
      <c r="P82" s="202" t="s">
        <v>40</v>
      </c>
      <c r="Q82" s="202" t="s">
        <v>228</v>
      </c>
      <c r="R82" s="202" t="s">
        <v>636</v>
      </c>
      <c r="S82" s="202" t="s">
        <v>99</v>
      </c>
      <c r="T82" s="219">
        <v>1</v>
      </c>
      <c r="U82" s="220" t="str">
        <f t="shared" si="43"/>
        <v>Implementación de estrategias, instrumentos y herramientas</v>
      </c>
      <c r="V82" s="221">
        <f t="shared" si="43"/>
        <v>815594000</v>
      </c>
      <c r="W82" s="230" t="s">
        <v>114</v>
      </c>
      <c r="X82" s="289">
        <v>7.0000000000000007E-2</v>
      </c>
      <c r="Y82" s="290" t="s">
        <v>635</v>
      </c>
      <c r="Z82" s="291">
        <f>+V82*X82</f>
        <v>57091580.000000007</v>
      </c>
      <c r="AA82" s="287"/>
      <c r="AB82" s="287"/>
      <c r="AC82" s="288">
        <f t="shared" si="44"/>
        <v>0</v>
      </c>
      <c r="AD82" s="288">
        <f t="shared" si="45"/>
        <v>0</v>
      </c>
      <c r="AE82" s="288">
        <f t="shared" si="31"/>
        <v>0</v>
      </c>
      <c r="AF82" s="288">
        <f t="shared" si="32"/>
        <v>0</v>
      </c>
      <c r="AG82" s="289">
        <v>0.27</v>
      </c>
      <c r="AH82" s="290" t="s">
        <v>635</v>
      </c>
      <c r="AI82" s="291">
        <f>+AG82*V82</f>
        <v>220210380</v>
      </c>
      <c r="AJ82" s="293"/>
      <c r="AK82" s="287"/>
      <c r="AL82" s="288">
        <f t="shared" si="46"/>
        <v>0</v>
      </c>
      <c r="AM82" s="288">
        <f t="shared" si="33"/>
        <v>0</v>
      </c>
      <c r="AN82" s="288">
        <f t="shared" si="34"/>
        <v>0</v>
      </c>
      <c r="AO82" s="288">
        <f t="shared" si="35"/>
        <v>0</v>
      </c>
      <c r="AP82" s="289">
        <v>0.35</v>
      </c>
      <c r="AQ82" s="290" t="s">
        <v>635</v>
      </c>
      <c r="AR82" s="291">
        <f>+AP82*V82</f>
        <v>285457900</v>
      </c>
      <c r="AS82" s="293"/>
      <c r="AT82" s="287"/>
      <c r="AU82" s="288">
        <f t="shared" si="47"/>
        <v>0</v>
      </c>
      <c r="AV82" s="288">
        <f t="shared" si="48"/>
        <v>0</v>
      </c>
      <c r="AW82" s="288">
        <f t="shared" si="49"/>
        <v>0</v>
      </c>
      <c r="AX82" s="288">
        <f t="shared" si="50"/>
        <v>0</v>
      </c>
      <c r="AY82" s="289">
        <v>0.31</v>
      </c>
      <c r="AZ82" s="290" t="s">
        <v>635</v>
      </c>
      <c r="BA82" s="291">
        <f>+AY82*V82</f>
        <v>252834140</v>
      </c>
      <c r="BB82" s="287"/>
      <c r="BC82" s="287"/>
      <c r="BD82" s="289">
        <f t="shared" si="51"/>
        <v>0</v>
      </c>
      <c r="BE82" s="289">
        <f t="shared" si="52"/>
        <v>0</v>
      </c>
      <c r="BF82" s="289">
        <f t="shared" si="53"/>
        <v>0</v>
      </c>
      <c r="BG82" s="289">
        <f t="shared" si="54"/>
        <v>0</v>
      </c>
      <c r="BH82" s="213">
        <f t="shared" si="36"/>
        <v>0</v>
      </c>
      <c r="BI82" s="213">
        <f t="shared" si="37"/>
        <v>0</v>
      </c>
      <c r="BJ82" s="213">
        <f t="shared" si="38"/>
        <v>0</v>
      </c>
      <c r="BK82" s="213">
        <f t="shared" si="39"/>
        <v>0</v>
      </c>
      <c r="BL82" s="213">
        <f t="shared" si="55"/>
        <v>0</v>
      </c>
      <c r="BM82" s="213">
        <f t="shared" si="56"/>
        <v>0</v>
      </c>
      <c r="BN82" s="213">
        <f t="shared" si="40"/>
        <v>0</v>
      </c>
      <c r="BO82" s="213">
        <f t="shared" si="41"/>
        <v>0</v>
      </c>
      <c r="BP82" s="214"/>
      <c r="BQ82" s="285">
        <v>4</v>
      </c>
      <c r="BR82" s="216">
        <f t="shared" si="42"/>
        <v>0.45666666666666667</v>
      </c>
      <c r="BS82" s="227" t="str">
        <f t="shared" si="57"/>
        <v>Implementación de estrategias, instrumentos y herramientas</v>
      </c>
      <c r="BT82" s="203">
        <f t="shared" si="30"/>
        <v>372454593.33333331</v>
      </c>
      <c r="BU82" s="204"/>
      <c r="BV82" s="204"/>
      <c r="BW82" s="204"/>
      <c r="BX82" s="204"/>
      <c r="BY82" s="204"/>
      <c r="BZ82" s="204"/>
      <c r="CA82" s="146"/>
      <c r="CB82" s="146"/>
      <c r="CC82" s="146"/>
      <c r="CD82" s="146"/>
      <c r="CE82" s="146"/>
      <c r="CF82" s="146"/>
      <c r="CG82" s="146"/>
      <c r="CH82" s="146"/>
      <c r="CI82" s="146"/>
      <c r="CJ82" s="146"/>
      <c r="CK82" s="146"/>
      <c r="CL82" s="146"/>
      <c r="CM82" s="146"/>
      <c r="CN82" s="146"/>
      <c r="CO82" s="146"/>
      <c r="CP82" s="146"/>
      <c r="CQ82" s="146"/>
      <c r="CR82" s="146"/>
      <c r="CS82" s="146"/>
      <c r="CT82" s="146"/>
      <c r="CU82" s="146"/>
      <c r="CV82" s="146"/>
      <c r="CW82" s="146"/>
      <c r="CX82" s="146"/>
      <c r="CY82" s="146"/>
      <c r="CZ82" s="146"/>
      <c r="DA82" s="146"/>
      <c r="DB82" s="146"/>
      <c r="DC82" s="146"/>
      <c r="DD82" s="146"/>
      <c r="DE82" s="146"/>
      <c r="DF82" s="146"/>
      <c r="DG82" s="146"/>
      <c r="DH82" s="146"/>
      <c r="DI82" s="146"/>
      <c r="DJ82" s="146"/>
      <c r="DK82" s="146"/>
      <c r="DL82" s="146"/>
      <c r="DM82" s="146"/>
      <c r="DN82" s="146"/>
      <c r="DO82" s="146"/>
      <c r="DP82" s="146"/>
      <c r="DQ82" s="146"/>
      <c r="DR82" s="146"/>
      <c r="DS82" s="146"/>
      <c r="DT82" s="146"/>
      <c r="DU82" s="146"/>
      <c r="DV82" s="146"/>
      <c r="DW82" s="146"/>
      <c r="DX82" s="146"/>
      <c r="DY82" s="146"/>
      <c r="DZ82" s="146"/>
      <c r="EA82" s="146"/>
      <c r="EB82" s="146"/>
      <c r="EC82" s="146"/>
      <c r="ED82" s="146"/>
      <c r="EE82" s="146"/>
      <c r="EF82" s="146"/>
      <c r="EG82" s="146"/>
      <c r="EH82" s="146"/>
      <c r="EI82" s="146"/>
      <c r="EJ82" s="146"/>
      <c r="EK82" s="146"/>
      <c r="EL82" s="146"/>
      <c r="EM82" s="146"/>
      <c r="EN82" s="146"/>
      <c r="EO82" s="146"/>
      <c r="EP82" s="146"/>
      <c r="EQ82" s="146"/>
      <c r="ER82" s="146"/>
      <c r="ES82" s="146"/>
      <c r="ET82" s="146"/>
      <c r="EU82" s="146"/>
      <c r="EV82" s="146"/>
      <c r="EW82" s="146"/>
      <c r="EX82" s="146"/>
      <c r="EY82" s="146"/>
      <c r="EZ82" s="146"/>
      <c r="FA82" s="146"/>
      <c r="FB82" s="146"/>
      <c r="FC82" s="146"/>
      <c r="FD82" s="146"/>
      <c r="FE82" s="146"/>
      <c r="FF82" s="146"/>
      <c r="FG82" s="146"/>
      <c r="FH82" s="146"/>
      <c r="FI82" s="146"/>
      <c r="FJ82" s="146"/>
      <c r="FK82" s="146"/>
      <c r="FL82" s="146"/>
      <c r="FM82" s="146"/>
      <c r="FN82" s="146"/>
      <c r="FO82" s="146"/>
      <c r="FP82" s="146"/>
      <c r="FQ82" s="146"/>
      <c r="FR82" s="146"/>
      <c r="FS82" s="146"/>
      <c r="FT82" s="146"/>
      <c r="FU82" s="146"/>
      <c r="FV82" s="146"/>
      <c r="FW82" s="146"/>
      <c r="FX82" s="146"/>
      <c r="FY82" s="146"/>
      <c r="FZ82" s="146"/>
      <c r="GA82" s="146"/>
      <c r="GB82" s="146"/>
      <c r="GC82" s="146"/>
      <c r="GD82" s="146"/>
      <c r="GE82" s="146"/>
      <c r="GF82" s="146"/>
      <c r="GG82" s="146"/>
      <c r="GH82" s="146"/>
      <c r="GI82" s="146"/>
      <c r="GJ82" s="146"/>
      <c r="GK82" s="146"/>
      <c r="GL82" s="146"/>
      <c r="GM82" s="146"/>
      <c r="GN82" s="146"/>
      <c r="GO82" s="146"/>
      <c r="GP82" s="146"/>
      <c r="GQ82" s="146"/>
      <c r="GR82" s="146"/>
      <c r="GS82" s="146"/>
      <c r="GT82" s="146"/>
      <c r="GU82" s="146"/>
      <c r="GV82" s="146"/>
      <c r="GW82" s="146"/>
      <c r="GX82" s="146"/>
      <c r="GY82" s="146"/>
      <c r="GZ82" s="146"/>
      <c r="HA82" s="146"/>
      <c r="HB82" s="146"/>
      <c r="HC82" s="146"/>
      <c r="HD82" s="146"/>
      <c r="HE82" s="146"/>
      <c r="HF82" s="146"/>
      <c r="HG82" s="146"/>
      <c r="HH82" s="146"/>
      <c r="HI82" s="146"/>
      <c r="HJ82" s="146"/>
      <c r="HK82" s="146"/>
      <c r="HL82" s="146"/>
      <c r="HM82" s="146"/>
      <c r="HN82" s="146"/>
      <c r="HO82" s="146"/>
      <c r="HP82" s="146"/>
      <c r="HQ82" s="146"/>
      <c r="HR82" s="146"/>
      <c r="HS82" s="146"/>
      <c r="HT82" s="146"/>
      <c r="HU82" s="146"/>
      <c r="HV82" s="146"/>
      <c r="HW82" s="146"/>
      <c r="HX82" s="146"/>
      <c r="HY82" s="146"/>
      <c r="HZ82" s="146"/>
      <c r="IA82" s="146"/>
    </row>
    <row r="83" spans="1:235" s="156" customFormat="1" ht="55.2" x14ac:dyDescent="0.3">
      <c r="A83" s="205">
        <v>11600</v>
      </c>
      <c r="B83" s="202" t="s">
        <v>6</v>
      </c>
      <c r="C83" s="206" t="s">
        <v>278</v>
      </c>
      <c r="D83" s="202" t="s">
        <v>147</v>
      </c>
      <c r="E83" s="206" t="s">
        <v>515</v>
      </c>
      <c r="F83" s="202" t="s">
        <v>637</v>
      </c>
      <c r="G83" s="217" t="s">
        <v>123</v>
      </c>
      <c r="H83" s="224">
        <v>1</v>
      </c>
      <c r="I83" s="206" t="s">
        <v>522</v>
      </c>
      <c r="J83" s="202" t="s">
        <v>637</v>
      </c>
      <c r="K83" s="218">
        <v>816000000</v>
      </c>
      <c r="L83" s="219">
        <v>1</v>
      </c>
      <c r="M83" s="202" t="s">
        <v>46</v>
      </c>
      <c r="N83" s="202" t="s">
        <v>73</v>
      </c>
      <c r="O83" s="202" t="s">
        <v>37</v>
      </c>
      <c r="P83" s="202" t="s">
        <v>40</v>
      </c>
      <c r="Q83" s="202" t="s">
        <v>228</v>
      </c>
      <c r="R83" s="202" t="s">
        <v>760</v>
      </c>
      <c r="S83" s="202" t="s">
        <v>99</v>
      </c>
      <c r="T83" s="219">
        <v>1</v>
      </c>
      <c r="U83" s="220" t="str">
        <f t="shared" si="43"/>
        <v>Desarrollo de nuevos Sistemas de información</v>
      </c>
      <c r="V83" s="221">
        <f t="shared" si="43"/>
        <v>816000000</v>
      </c>
      <c r="W83" s="230" t="s">
        <v>114</v>
      </c>
      <c r="X83" s="224">
        <v>0</v>
      </c>
      <c r="Y83" s="222" t="s">
        <v>637</v>
      </c>
      <c r="Z83" s="218">
        <v>0</v>
      </c>
      <c r="AA83" s="204"/>
      <c r="AB83" s="204"/>
      <c r="AC83" s="212" t="e">
        <f t="shared" si="44"/>
        <v>#DIV/0!</v>
      </c>
      <c r="AD83" s="212" t="e">
        <f t="shared" si="45"/>
        <v>#DIV/0!</v>
      </c>
      <c r="AE83" s="212">
        <f t="shared" si="31"/>
        <v>0</v>
      </c>
      <c r="AF83" s="212">
        <f t="shared" si="32"/>
        <v>0</v>
      </c>
      <c r="AG83" s="224">
        <v>0</v>
      </c>
      <c r="AH83" s="222" t="s">
        <v>637</v>
      </c>
      <c r="AI83" s="218">
        <v>0</v>
      </c>
      <c r="AJ83" s="204"/>
      <c r="AK83" s="204"/>
      <c r="AL83" s="212" t="e">
        <f t="shared" si="46"/>
        <v>#DIV/0!</v>
      </c>
      <c r="AM83" s="212" t="e">
        <f t="shared" si="33"/>
        <v>#DIV/0!</v>
      </c>
      <c r="AN83" s="212">
        <f t="shared" si="34"/>
        <v>0</v>
      </c>
      <c r="AO83" s="212">
        <f t="shared" si="35"/>
        <v>0</v>
      </c>
      <c r="AP83" s="224">
        <v>0.5</v>
      </c>
      <c r="AQ83" s="222" t="s">
        <v>637</v>
      </c>
      <c r="AR83" s="218">
        <v>408000000</v>
      </c>
      <c r="AS83" s="204"/>
      <c r="AT83" s="204"/>
      <c r="AU83" s="212">
        <f t="shared" si="47"/>
        <v>0</v>
      </c>
      <c r="AV83" s="212">
        <f t="shared" si="48"/>
        <v>0</v>
      </c>
      <c r="AW83" s="212">
        <f t="shared" si="49"/>
        <v>0</v>
      </c>
      <c r="AX83" s="212">
        <f t="shared" si="50"/>
        <v>0</v>
      </c>
      <c r="AY83" s="224">
        <v>0.5</v>
      </c>
      <c r="AZ83" s="222" t="s">
        <v>637</v>
      </c>
      <c r="BA83" s="218">
        <v>408000000</v>
      </c>
      <c r="BB83" s="204"/>
      <c r="BC83" s="204"/>
      <c r="BD83" s="224">
        <f t="shared" si="51"/>
        <v>0</v>
      </c>
      <c r="BE83" s="224">
        <f t="shared" si="52"/>
        <v>0</v>
      </c>
      <c r="BF83" s="224">
        <f t="shared" si="53"/>
        <v>0</v>
      </c>
      <c r="BG83" s="224">
        <f t="shared" si="54"/>
        <v>0</v>
      </c>
      <c r="BH83" s="231" t="str">
        <f t="shared" si="36"/>
        <v>No Prog ni Ejec</v>
      </c>
      <c r="BI83" s="231" t="str">
        <f t="shared" si="37"/>
        <v>No Prog ni Ejec</v>
      </c>
      <c r="BJ83" s="231" t="str">
        <f t="shared" si="38"/>
        <v>No Prog ni Ejec</v>
      </c>
      <c r="BK83" s="231" t="str">
        <f t="shared" si="39"/>
        <v>No Prog ni Ejec</v>
      </c>
      <c r="BL83" s="231">
        <f t="shared" si="55"/>
        <v>0</v>
      </c>
      <c r="BM83" s="231">
        <f t="shared" si="56"/>
        <v>0</v>
      </c>
      <c r="BN83" s="231">
        <f t="shared" si="40"/>
        <v>0</v>
      </c>
      <c r="BO83" s="231">
        <f t="shared" si="41"/>
        <v>0</v>
      </c>
      <c r="BP83" s="214"/>
      <c r="BQ83" s="285">
        <v>4</v>
      </c>
      <c r="BR83" s="216">
        <f t="shared" si="42"/>
        <v>0.16666666666666666</v>
      </c>
      <c r="BS83" s="227" t="str">
        <f t="shared" si="57"/>
        <v>Desarrollo de nuevos Sistemas de información</v>
      </c>
      <c r="BT83" s="203">
        <f t="shared" si="30"/>
        <v>136000000</v>
      </c>
      <c r="BU83" s="204"/>
      <c r="BV83" s="204"/>
      <c r="BW83" s="204"/>
      <c r="BX83" s="204"/>
      <c r="BY83" s="204"/>
      <c r="BZ83" s="204"/>
      <c r="CA83" s="146"/>
      <c r="CB83" s="146"/>
      <c r="CC83" s="146"/>
      <c r="CD83" s="146"/>
      <c r="CE83" s="146"/>
      <c r="CF83" s="146"/>
      <c r="CG83" s="146"/>
      <c r="CH83" s="146"/>
      <c r="CI83" s="146"/>
      <c r="CJ83" s="146"/>
      <c r="CK83" s="146"/>
      <c r="CL83" s="146"/>
      <c r="CM83" s="146"/>
      <c r="CN83" s="146"/>
      <c r="CO83" s="146"/>
      <c r="CP83" s="146"/>
      <c r="CQ83" s="146"/>
      <c r="CR83" s="146"/>
      <c r="CS83" s="146"/>
      <c r="CT83" s="146"/>
      <c r="CU83" s="146"/>
      <c r="CV83" s="146"/>
      <c r="CW83" s="146"/>
      <c r="CX83" s="146"/>
      <c r="CY83" s="146"/>
      <c r="CZ83" s="146"/>
      <c r="DA83" s="146"/>
      <c r="DB83" s="146"/>
      <c r="DC83" s="146"/>
      <c r="DD83" s="146"/>
      <c r="DE83" s="146"/>
      <c r="DF83" s="146"/>
      <c r="DG83" s="146"/>
      <c r="DH83" s="146"/>
      <c r="DI83" s="146"/>
      <c r="DJ83" s="146"/>
      <c r="DK83" s="146"/>
      <c r="DL83" s="146"/>
      <c r="DM83" s="146"/>
      <c r="DN83" s="146"/>
      <c r="DO83" s="146"/>
      <c r="DP83" s="146"/>
      <c r="DQ83" s="146"/>
      <c r="DR83" s="146"/>
      <c r="DS83" s="146"/>
      <c r="DT83" s="146"/>
      <c r="DU83" s="146"/>
      <c r="DV83" s="146"/>
      <c r="DW83" s="146"/>
      <c r="DX83" s="146"/>
      <c r="DY83" s="146"/>
      <c r="DZ83" s="146"/>
      <c r="EA83" s="146"/>
      <c r="EB83" s="146"/>
      <c r="EC83" s="146"/>
      <c r="ED83" s="146"/>
      <c r="EE83" s="146"/>
      <c r="EF83" s="146"/>
      <c r="EG83" s="146"/>
      <c r="EH83" s="146"/>
      <c r="EI83" s="146"/>
      <c r="EJ83" s="146"/>
      <c r="EK83" s="146"/>
      <c r="EL83" s="146"/>
      <c r="EM83" s="146"/>
      <c r="EN83" s="146"/>
      <c r="EO83" s="146"/>
      <c r="EP83" s="146"/>
      <c r="EQ83" s="146"/>
      <c r="ER83" s="146"/>
      <c r="ES83" s="146"/>
      <c r="ET83" s="146"/>
      <c r="EU83" s="146"/>
      <c r="EV83" s="146"/>
      <c r="EW83" s="146"/>
      <c r="EX83" s="146"/>
      <c r="EY83" s="146"/>
      <c r="EZ83" s="146"/>
      <c r="FA83" s="146"/>
      <c r="FB83" s="146"/>
      <c r="FC83" s="146"/>
      <c r="FD83" s="146"/>
      <c r="FE83" s="146"/>
      <c r="FF83" s="146"/>
      <c r="FG83" s="146"/>
      <c r="FH83" s="146"/>
      <c r="FI83" s="146"/>
      <c r="FJ83" s="146"/>
      <c r="FK83" s="146"/>
      <c r="FL83" s="146"/>
      <c r="FM83" s="146"/>
      <c r="FN83" s="146"/>
      <c r="FO83" s="146"/>
      <c r="FP83" s="146"/>
      <c r="FQ83" s="146"/>
      <c r="FR83" s="146"/>
      <c r="FS83" s="146"/>
      <c r="FT83" s="146"/>
      <c r="FU83" s="146"/>
      <c r="FV83" s="146"/>
      <c r="FW83" s="146"/>
      <c r="FX83" s="146"/>
      <c r="FY83" s="146"/>
      <c r="FZ83" s="146"/>
      <c r="GA83" s="146"/>
      <c r="GB83" s="146"/>
      <c r="GC83" s="146"/>
      <c r="GD83" s="146"/>
      <c r="GE83" s="146"/>
      <c r="GF83" s="146"/>
      <c r="GG83" s="146"/>
      <c r="GH83" s="146"/>
      <c r="GI83" s="146"/>
      <c r="GJ83" s="146"/>
      <c r="GK83" s="146"/>
      <c r="GL83" s="146"/>
      <c r="GM83" s="146"/>
      <c r="GN83" s="146"/>
      <c r="GO83" s="146"/>
      <c r="GP83" s="146"/>
      <c r="GQ83" s="146"/>
      <c r="GR83" s="146"/>
      <c r="GS83" s="146"/>
      <c r="GT83" s="146"/>
      <c r="GU83" s="146"/>
      <c r="GV83" s="146"/>
      <c r="GW83" s="146"/>
      <c r="GX83" s="146"/>
      <c r="GY83" s="146"/>
      <c r="GZ83" s="146"/>
      <c r="HA83" s="146"/>
      <c r="HB83" s="146"/>
      <c r="HC83" s="146"/>
      <c r="HD83" s="146"/>
      <c r="HE83" s="146"/>
      <c r="HF83" s="146"/>
      <c r="HG83" s="146"/>
      <c r="HH83" s="146"/>
      <c r="HI83" s="146"/>
      <c r="HJ83" s="146"/>
      <c r="HK83" s="146"/>
      <c r="HL83" s="146"/>
      <c r="HM83" s="146"/>
      <c r="HN83" s="146"/>
      <c r="HO83" s="146"/>
      <c r="HP83" s="146"/>
      <c r="HQ83" s="146"/>
      <c r="HR83" s="146"/>
      <c r="HS83" s="146"/>
      <c r="HT83" s="146"/>
      <c r="HU83" s="146"/>
      <c r="HV83" s="146"/>
      <c r="HW83" s="146"/>
      <c r="HX83" s="146"/>
      <c r="HY83" s="146"/>
      <c r="HZ83" s="146"/>
      <c r="IA83" s="146"/>
    </row>
    <row r="84" spans="1:235" s="153" customFormat="1" ht="55.2" x14ac:dyDescent="0.3">
      <c r="A84" s="205">
        <v>11600</v>
      </c>
      <c r="B84" s="202" t="s">
        <v>6</v>
      </c>
      <c r="C84" s="206" t="s">
        <v>278</v>
      </c>
      <c r="D84" s="202" t="s">
        <v>147</v>
      </c>
      <c r="E84" s="206" t="s">
        <v>523</v>
      </c>
      <c r="F84" s="202" t="s">
        <v>286</v>
      </c>
      <c r="G84" s="217" t="s">
        <v>123</v>
      </c>
      <c r="H84" s="224">
        <v>1</v>
      </c>
      <c r="I84" s="206" t="s">
        <v>524</v>
      </c>
      <c r="J84" s="202" t="s">
        <v>637</v>
      </c>
      <c r="K84" s="218">
        <v>48960000</v>
      </c>
      <c r="L84" s="219">
        <v>1</v>
      </c>
      <c r="M84" s="202" t="s">
        <v>46</v>
      </c>
      <c r="N84" s="202" t="s">
        <v>73</v>
      </c>
      <c r="O84" s="202" t="s">
        <v>37</v>
      </c>
      <c r="P84" s="202" t="s">
        <v>40</v>
      </c>
      <c r="Q84" s="202" t="s">
        <v>228</v>
      </c>
      <c r="R84" s="202" t="s">
        <v>379</v>
      </c>
      <c r="S84" s="202" t="s">
        <v>99</v>
      </c>
      <c r="T84" s="219">
        <v>1</v>
      </c>
      <c r="U84" s="220" t="str">
        <f t="shared" si="43"/>
        <v>Desarrollo de nuevos Sistemas de información</v>
      </c>
      <c r="V84" s="221">
        <f t="shared" si="43"/>
        <v>48960000</v>
      </c>
      <c r="W84" s="230" t="s">
        <v>114</v>
      </c>
      <c r="X84" s="224">
        <v>0.25</v>
      </c>
      <c r="Y84" s="222" t="s">
        <v>637</v>
      </c>
      <c r="Z84" s="218">
        <v>12240000</v>
      </c>
      <c r="AA84" s="204"/>
      <c r="AB84" s="204"/>
      <c r="AC84" s="212">
        <f t="shared" si="44"/>
        <v>0</v>
      </c>
      <c r="AD84" s="212">
        <f t="shared" si="45"/>
        <v>0</v>
      </c>
      <c r="AE84" s="212">
        <f t="shared" si="31"/>
        <v>0</v>
      </c>
      <c r="AF84" s="212">
        <f t="shared" si="32"/>
        <v>0</v>
      </c>
      <c r="AG84" s="224">
        <v>0.25</v>
      </c>
      <c r="AH84" s="222" t="s">
        <v>637</v>
      </c>
      <c r="AI84" s="218">
        <v>12240000</v>
      </c>
      <c r="AJ84" s="204"/>
      <c r="AK84" s="204"/>
      <c r="AL84" s="212">
        <f t="shared" si="46"/>
        <v>0</v>
      </c>
      <c r="AM84" s="212">
        <f t="shared" si="33"/>
        <v>0</v>
      </c>
      <c r="AN84" s="212">
        <f t="shared" si="34"/>
        <v>0</v>
      </c>
      <c r="AO84" s="212">
        <f t="shared" si="35"/>
        <v>0</v>
      </c>
      <c r="AP84" s="224">
        <v>0.25</v>
      </c>
      <c r="AQ84" s="222" t="s">
        <v>637</v>
      </c>
      <c r="AR84" s="218">
        <v>12240000</v>
      </c>
      <c r="AS84" s="204"/>
      <c r="AT84" s="204"/>
      <c r="AU84" s="212">
        <f t="shared" si="47"/>
        <v>0</v>
      </c>
      <c r="AV84" s="212">
        <f t="shared" si="48"/>
        <v>0</v>
      </c>
      <c r="AW84" s="212">
        <f t="shared" si="49"/>
        <v>0</v>
      </c>
      <c r="AX84" s="212">
        <f t="shared" si="50"/>
        <v>0</v>
      </c>
      <c r="AY84" s="224">
        <v>0.25</v>
      </c>
      <c r="AZ84" s="222" t="s">
        <v>637</v>
      </c>
      <c r="BA84" s="218">
        <v>12240000</v>
      </c>
      <c r="BB84" s="204"/>
      <c r="BC84" s="204"/>
      <c r="BD84" s="224">
        <f t="shared" si="51"/>
        <v>0</v>
      </c>
      <c r="BE84" s="224">
        <f t="shared" si="52"/>
        <v>0</v>
      </c>
      <c r="BF84" s="224">
        <f t="shared" si="53"/>
        <v>0</v>
      </c>
      <c r="BG84" s="224">
        <f t="shared" si="54"/>
        <v>0</v>
      </c>
      <c r="BH84" s="225">
        <f t="shared" si="36"/>
        <v>0</v>
      </c>
      <c r="BI84" s="225">
        <f t="shared" si="37"/>
        <v>0</v>
      </c>
      <c r="BJ84" s="225">
        <f t="shared" si="38"/>
        <v>0</v>
      </c>
      <c r="BK84" s="225">
        <f t="shared" si="39"/>
        <v>0</v>
      </c>
      <c r="BL84" s="225">
        <f t="shared" si="55"/>
        <v>0</v>
      </c>
      <c r="BM84" s="225">
        <f t="shared" si="56"/>
        <v>0</v>
      </c>
      <c r="BN84" s="225">
        <f t="shared" si="40"/>
        <v>0</v>
      </c>
      <c r="BO84" s="225">
        <f t="shared" si="41"/>
        <v>0</v>
      </c>
      <c r="BP84" s="214"/>
      <c r="BQ84" s="285">
        <v>4</v>
      </c>
      <c r="BR84" s="216">
        <f t="shared" si="42"/>
        <v>0.58333333333333337</v>
      </c>
      <c r="BS84" s="227" t="str">
        <f t="shared" si="57"/>
        <v>Desarrollo de nuevos Sistemas de información</v>
      </c>
      <c r="BT84" s="203">
        <f t="shared" si="30"/>
        <v>28560000</v>
      </c>
      <c r="BU84" s="204"/>
      <c r="BV84" s="204"/>
      <c r="BW84" s="204"/>
      <c r="BX84" s="204"/>
      <c r="BY84" s="204"/>
      <c r="BZ84" s="204"/>
      <c r="CA84" s="146"/>
      <c r="CB84" s="146"/>
      <c r="CC84" s="146"/>
      <c r="CD84" s="146"/>
      <c r="CE84" s="146"/>
      <c r="CF84" s="146"/>
      <c r="CG84" s="146"/>
      <c r="CH84" s="146"/>
      <c r="CI84" s="146"/>
      <c r="CJ84" s="146"/>
      <c r="CK84" s="146"/>
      <c r="CL84" s="146"/>
      <c r="CM84" s="146"/>
      <c r="CN84" s="146"/>
      <c r="CO84" s="146"/>
      <c r="CP84" s="146"/>
      <c r="CQ84" s="146"/>
      <c r="CR84" s="146"/>
      <c r="CS84" s="146"/>
      <c r="CT84" s="146"/>
      <c r="CU84" s="146"/>
      <c r="CV84" s="146"/>
      <c r="CW84" s="146"/>
      <c r="CX84" s="146"/>
      <c r="CY84" s="146"/>
      <c r="CZ84" s="146"/>
      <c r="DA84" s="146"/>
      <c r="DB84" s="146"/>
      <c r="DC84" s="146"/>
      <c r="DD84" s="146"/>
      <c r="DE84" s="146"/>
      <c r="DF84" s="146"/>
      <c r="DG84" s="146"/>
      <c r="DH84" s="146"/>
      <c r="DI84" s="146"/>
      <c r="DJ84" s="146"/>
      <c r="DK84" s="146"/>
      <c r="DL84" s="146"/>
      <c r="DM84" s="146"/>
      <c r="DN84" s="146"/>
      <c r="DO84" s="146"/>
      <c r="DP84" s="146"/>
      <c r="DQ84" s="146"/>
      <c r="DR84" s="146"/>
      <c r="DS84" s="146"/>
      <c r="DT84" s="146"/>
      <c r="DU84" s="146"/>
      <c r="DV84" s="146"/>
      <c r="DW84" s="146"/>
      <c r="DX84" s="146"/>
      <c r="DY84" s="146"/>
      <c r="DZ84" s="146"/>
      <c r="EA84" s="146"/>
      <c r="EB84" s="146"/>
      <c r="EC84" s="146"/>
      <c r="ED84" s="146"/>
      <c r="EE84" s="146"/>
      <c r="EF84" s="146"/>
      <c r="EG84" s="146"/>
      <c r="EH84" s="146"/>
      <c r="EI84" s="146"/>
      <c r="EJ84" s="146"/>
      <c r="EK84" s="146"/>
      <c r="EL84" s="146"/>
      <c r="EM84" s="146"/>
      <c r="EN84" s="146"/>
      <c r="EO84" s="146"/>
      <c r="EP84" s="146"/>
      <c r="EQ84" s="146"/>
      <c r="ER84" s="146"/>
      <c r="ES84" s="146"/>
      <c r="ET84" s="146"/>
      <c r="EU84" s="146"/>
      <c r="EV84" s="146"/>
      <c r="EW84" s="146"/>
      <c r="EX84" s="146"/>
      <c r="EY84" s="146"/>
      <c r="EZ84" s="146"/>
      <c r="FA84" s="146"/>
      <c r="FB84" s="146"/>
      <c r="FC84" s="146"/>
      <c r="FD84" s="146"/>
      <c r="FE84" s="146"/>
      <c r="FF84" s="146"/>
      <c r="FG84" s="146"/>
      <c r="FH84" s="146"/>
      <c r="FI84" s="146"/>
      <c r="FJ84" s="146"/>
      <c r="FK84" s="146"/>
      <c r="FL84" s="146"/>
      <c r="FM84" s="146"/>
      <c r="FN84" s="146"/>
      <c r="FO84" s="146"/>
      <c r="FP84" s="146"/>
      <c r="FQ84" s="146"/>
      <c r="FR84" s="146"/>
      <c r="FS84" s="146"/>
      <c r="FT84" s="146"/>
      <c r="FU84" s="146"/>
      <c r="FV84" s="146"/>
      <c r="FW84" s="146"/>
      <c r="FX84" s="146"/>
      <c r="FY84" s="146"/>
      <c r="FZ84" s="146"/>
      <c r="GA84" s="146"/>
      <c r="GB84" s="146"/>
      <c r="GC84" s="146"/>
      <c r="GD84" s="146"/>
      <c r="GE84" s="146"/>
      <c r="GF84" s="146"/>
      <c r="GG84" s="146"/>
      <c r="GH84" s="146"/>
      <c r="GI84" s="146"/>
      <c r="GJ84" s="146"/>
      <c r="GK84" s="146"/>
      <c r="GL84" s="146"/>
      <c r="GM84" s="146"/>
      <c r="GN84" s="146"/>
      <c r="GO84" s="146"/>
      <c r="GP84" s="146"/>
      <c r="GQ84" s="146"/>
      <c r="GR84" s="146"/>
      <c r="GS84" s="146"/>
      <c r="GT84" s="146"/>
      <c r="GU84" s="146"/>
      <c r="GV84" s="146"/>
      <c r="GW84" s="146"/>
      <c r="GX84" s="146"/>
      <c r="GY84" s="146"/>
      <c r="GZ84" s="146"/>
      <c r="HA84" s="146"/>
      <c r="HB84" s="146"/>
      <c r="HC84" s="146"/>
      <c r="HD84" s="146"/>
      <c r="HE84" s="146"/>
      <c r="HF84" s="146"/>
      <c r="HG84" s="146"/>
      <c r="HH84" s="146"/>
      <c r="HI84" s="146"/>
      <c r="HJ84" s="146"/>
      <c r="HK84" s="146"/>
      <c r="HL84" s="146"/>
      <c r="HM84" s="146"/>
      <c r="HN84" s="146"/>
      <c r="HO84" s="146"/>
      <c r="HP84" s="146"/>
      <c r="HQ84" s="146"/>
      <c r="HR84" s="146"/>
      <c r="HS84" s="146"/>
      <c r="HT84" s="146"/>
      <c r="HU84" s="146"/>
      <c r="HV84" s="146"/>
      <c r="HW84" s="146"/>
      <c r="HX84" s="146"/>
      <c r="HY84" s="146"/>
      <c r="HZ84" s="146"/>
      <c r="IA84" s="146"/>
    </row>
    <row r="85" spans="1:235" s="153" customFormat="1" ht="55.2" x14ac:dyDescent="0.3">
      <c r="A85" s="205">
        <v>11600</v>
      </c>
      <c r="B85" s="202" t="s">
        <v>6</v>
      </c>
      <c r="C85" s="206" t="s">
        <v>278</v>
      </c>
      <c r="D85" s="202" t="s">
        <v>147</v>
      </c>
      <c r="E85" s="206" t="s">
        <v>525</v>
      </c>
      <c r="F85" s="202" t="s">
        <v>288</v>
      </c>
      <c r="G85" s="217" t="s">
        <v>123</v>
      </c>
      <c r="H85" s="224">
        <v>1</v>
      </c>
      <c r="I85" s="206" t="s">
        <v>526</v>
      </c>
      <c r="J85" s="202" t="s">
        <v>288</v>
      </c>
      <c r="K85" s="218">
        <v>146880000</v>
      </c>
      <c r="L85" s="219">
        <v>1</v>
      </c>
      <c r="M85" s="202" t="s">
        <v>46</v>
      </c>
      <c r="N85" s="202" t="s">
        <v>73</v>
      </c>
      <c r="O85" s="202" t="s">
        <v>37</v>
      </c>
      <c r="P85" s="202" t="s">
        <v>40</v>
      </c>
      <c r="Q85" s="202" t="s">
        <v>228</v>
      </c>
      <c r="R85" s="202" t="s">
        <v>379</v>
      </c>
      <c r="S85" s="202" t="s">
        <v>99</v>
      </c>
      <c r="T85" s="219">
        <v>1</v>
      </c>
      <c r="U85" s="220" t="str">
        <f t="shared" si="43"/>
        <v>Brindar Soporte al procesos BDUA</v>
      </c>
      <c r="V85" s="221">
        <f t="shared" si="43"/>
        <v>146880000</v>
      </c>
      <c r="W85" s="230" t="s">
        <v>114</v>
      </c>
      <c r="X85" s="224">
        <v>0.25</v>
      </c>
      <c r="Y85" s="222" t="s">
        <v>288</v>
      </c>
      <c r="Z85" s="218">
        <v>36720000</v>
      </c>
      <c r="AA85" s="204"/>
      <c r="AB85" s="204"/>
      <c r="AC85" s="212">
        <f t="shared" si="44"/>
        <v>0</v>
      </c>
      <c r="AD85" s="212">
        <f t="shared" si="45"/>
        <v>0</v>
      </c>
      <c r="AE85" s="212">
        <f t="shared" si="31"/>
        <v>0</v>
      </c>
      <c r="AF85" s="212">
        <f t="shared" si="32"/>
        <v>0</v>
      </c>
      <c r="AG85" s="224">
        <v>0.25</v>
      </c>
      <c r="AH85" s="222" t="s">
        <v>288</v>
      </c>
      <c r="AI85" s="218">
        <v>36720000</v>
      </c>
      <c r="AJ85" s="204"/>
      <c r="AK85" s="204"/>
      <c r="AL85" s="212">
        <f t="shared" si="46"/>
        <v>0</v>
      </c>
      <c r="AM85" s="212">
        <f t="shared" si="33"/>
        <v>0</v>
      </c>
      <c r="AN85" s="212">
        <f t="shared" si="34"/>
        <v>0</v>
      </c>
      <c r="AO85" s="212">
        <f t="shared" si="35"/>
        <v>0</v>
      </c>
      <c r="AP85" s="224">
        <v>0.25</v>
      </c>
      <c r="AQ85" s="222" t="s">
        <v>288</v>
      </c>
      <c r="AR85" s="218">
        <v>36720000</v>
      </c>
      <c r="AS85" s="204"/>
      <c r="AT85" s="204"/>
      <c r="AU85" s="212">
        <f t="shared" si="47"/>
        <v>0</v>
      </c>
      <c r="AV85" s="212">
        <f t="shared" si="48"/>
        <v>0</v>
      </c>
      <c r="AW85" s="212">
        <f t="shared" si="49"/>
        <v>0</v>
      </c>
      <c r="AX85" s="212">
        <f t="shared" si="50"/>
        <v>0</v>
      </c>
      <c r="AY85" s="224">
        <v>0.25</v>
      </c>
      <c r="AZ85" s="222" t="s">
        <v>288</v>
      </c>
      <c r="BA85" s="218">
        <v>36720000</v>
      </c>
      <c r="BB85" s="204"/>
      <c r="BC85" s="204"/>
      <c r="BD85" s="224">
        <f t="shared" si="51"/>
        <v>0</v>
      </c>
      <c r="BE85" s="224">
        <f t="shared" si="52"/>
        <v>0</v>
      </c>
      <c r="BF85" s="224">
        <f t="shared" si="53"/>
        <v>0</v>
      </c>
      <c r="BG85" s="224">
        <f t="shared" si="54"/>
        <v>0</v>
      </c>
      <c r="BH85" s="225">
        <f t="shared" si="36"/>
        <v>0</v>
      </c>
      <c r="BI85" s="225">
        <f t="shared" si="37"/>
        <v>0</v>
      </c>
      <c r="BJ85" s="225">
        <f t="shared" si="38"/>
        <v>0</v>
      </c>
      <c r="BK85" s="225">
        <f t="shared" si="39"/>
        <v>0</v>
      </c>
      <c r="BL85" s="225">
        <f t="shared" si="55"/>
        <v>0</v>
      </c>
      <c r="BM85" s="225">
        <f t="shared" si="56"/>
        <v>0</v>
      </c>
      <c r="BN85" s="225">
        <f t="shared" si="40"/>
        <v>0</v>
      </c>
      <c r="BO85" s="225">
        <f t="shared" si="41"/>
        <v>0</v>
      </c>
      <c r="BP85" s="214"/>
      <c r="BQ85" s="285">
        <v>4</v>
      </c>
      <c r="BR85" s="216">
        <f t="shared" si="42"/>
        <v>0.58333333333333337</v>
      </c>
      <c r="BS85" s="227" t="str">
        <f t="shared" si="57"/>
        <v>Brindar Soporte al procesos BDUA</v>
      </c>
      <c r="BT85" s="203">
        <f t="shared" si="30"/>
        <v>85680000</v>
      </c>
      <c r="BU85" s="204"/>
      <c r="BV85" s="204"/>
      <c r="BW85" s="204"/>
      <c r="BX85" s="204"/>
      <c r="BY85" s="204"/>
      <c r="BZ85" s="204"/>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row>
    <row r="86" spans="1:235" s="153" customFormat="1" ht="55.2" x14ac:dyDescent="0.3">
      <c r="A86" s="205">
        <v>11600</v>
      </c>
      <c r="B86" s="202" t="s">
        <v>6</v>
      </c>
      <c r="C86" s="206" t="s">
        <v>278</v>
      </c>
      <c r="D86" s="202" t="s">
        <v>147</v>
      </c>
      <c r="E86" s="206" t="s">
        <v>527</v>
      </c>
      <c r="F86" s="202" t="s">
        <v>289</v>
      </c>
      <c r="G86" s="217" t="s">
        <v>123</v>
      </c>
      <c r="H86" s="224">
        <v>1</v>
      </c>
      <c r="I86" s="206" t="s">
        <v>528</v>
      </c>
      <c r="J86" s="202" t="s">
        <v>289</v>
      </c>
      <c r="K86" s="218">
        <v>576178068</v>
      </c>
      <c r="L86" s="219">
        <v>1</v>
      </c>
      <c r="M86" s="202" t="s">
        <v>46</v>
      </c>
      <c r="N86" s="202" t="s">
        <v>73</v>
      </c>
      <c r="O86" s="202" t="s">
        <v>37</v>
      </c>
      <c r="P86" s="202" t="s">
        <v>40</v>
      </c>
      <c r="Q86" s="202" t="s">
        <v>228</v>
      </c>
      <c r="R86" s="202" t="s">
        <v>379</v>
      </c>
      <c r="S86" s="202" t="s">
        <v>99</v>
      </c>
      <c r="T86" s="219">
        <v>1</v>
      </c>
      <c r="U86" s="220" t="str">
        <f t="shared" si="43"/>
        <v>Brindar Soporte a los sistemas de información que respaldan los procesos misionales de ADRES</v>
      </c>
      <c r="V86" s="221">
        <f t="shared" si="43"/>
        <v>576178068</v>
      </c>
      <c r="W86" s="230" t="s">
        <v>114</v>
      </c>
      <c r="X86" s="224">
        <v>0.25</v>
      </c>
      <c r="Y86" s="222" t="s">
        <v>289</v>
      </c>
      <c r="Z86" s="218">
        <v>144044517</v>
      </c>
      <c r="AA86" s="204"/>
      <c r="AB86" s="204"/>
      <c r="AC86" s="212">
        <f t="shared" si="44"/>
        <v>0</v>
      </c>
      <c r="AD86" s="212">
        <f t="shared" si="45"/>
        <v>0</v>
      </c>
      <c r="AE86" s="212">
        <f t="shared" si="31"/>
        <v>0</v>
      </c>
      <c r="AF86" s="212">
        <f t="shared" si="32"/>
        <v>0</v>
      </c>
      <c r="AG86" s="224">
        <v>0.25</v>
      </c>
      <c r="AH86" s="222" t="s">
        <v>289</v>
      </c>
      <c r="AI86" s="218">
        <v>144044517</v>
      </c>
      <c r="AJ86" s="204"/>
      <c r="AK86" s="204"/>
      <c r="AL86" s="212">
        <f t="shared" si="46"/>
        <v>0</v>
      </c>
      <c r="AM86" s="212">
        <f t="shared" si="33"/>
        <v>0</v>
      </c>
      <c r="AN86" s="212">
        <f t="shared" si="34"/>
        <v>0</v>
      </c>
      <c r="AO86" s="212">
        <f t="shared" si="35"/>
        <v>0</v>
      </c>
      <c r="AP86" s="224">
        <v>0.25</v>
      </c>
      <c r="AQ86" s="222" t="s">
        <v>289</v>
      </c>
      <c r="AR86" s="218">
        <v>144044517</v>
      </c>
      <c r="AS86" s="204"/>
      <c r="AT86" s="204"/>
      <c r="AU86" s="212">
        <f t="shared" si="47"/>
        <v>0</v>
      </c>
      <c r="AV86" s="212">
        <f t="shared" si="48"/>
        <v>0</v>
      </c>
      <c r="AW86" s="212">
        <f t="shared" si="49"/>
        <v>0</v>
      </c>
      <c r="AX86" s="212">
        <f t="shared" si="50"/>
        <v>0</v>
      </c>
      <c r="AY86" s="224">
        <v>0.25</v>
      </c>
      <c r="AZ86" s="222" t="s">
        <v>289</v>
      </c>
      <c r="BA86" s="218">
        <v>144044517</v>
      </c>
      <c r="BB86" s="204"/>
      <c r="BC86" s="204"/>
      <c r="BD86" s="224">
        <f t="shared" si="51"/>
        <v>0</v>
      </c>
      <c r="BE86" s="224">
        <f t="shared" si="52"/>
        <v>0</v>
      </c>
      <c r="BF86" s="224">
        <f t="shared" si="53"/>
        <v>0</v>
      </c>
      <c r="BG86" s="224">
        <f t="shared" si="54"/>
        <v>0</v>
      </c>
      <c r="BH86" s="225">
        <f t="shared" si="36"/>
        <v>0</v>
      </c>
      <c r="BI86" s="225">
        <f t="shared" si="37"/>
        <v>0</v>
      </c>
      <c r="BJ86" s="225">
        <f t="shared" si="38"/>
        <v>0</v>
      </c>
      <c r="BK86" s="225">
        <f t="shared" si="39"/>
        <v>0</v>
      </c>
      <c r="BL86" s="225">
        <f t="shared" si="55"/>
        <v>0</v>
      </c>
      <c r="BM86" s="225">
        <f t="shared" si="56"/>
        <v>0</v>
      </c>
      <c r="BN86" s="225">
        <f t="shared" si="40"/>
        <v>0</v>
      </c>
      <c r="BO86" s="225">
        <f t="shared" si="41"/>
        <v>0</v>
      </c>
      <c r="BP86" s="214"/>
      <c r="BQ86" s="285">
        <v>4</v>
      </c>
      <c r="BR86" s="216">
        <f t="shared" si="42"/>
        <v>0.58333333333333337</v>
      </c>
      <c r="BS86" s="227" t="str">
        <f t="shared" si="57"/>
        <v>Brindar Soporte a los sistemas de información que respaldan los procesos misionales de ADRES</v>
      </c>
      <c r="BT86" s="203">
        <f t="shared" si="30"/>
        <v>336103873</v>
      </c>
      <c r="BU86" s="204"/>
      <c r="BV86" s="204"/>
      <c r="BW86" s="204"/>
      <c r="BX86" s="204"/>
      <c r="BY86" s="204"/>
      <c r="BZ86" s="204"/>
      <c r="CA86" s="146"/>
      <c r="CB86" s="146"/>
      <c r="CC86" s="146"/>
      <c r="CD86" s="146"/>
      <c r="CE86" s="146"/>
      <c r="CF86" s="146"/>
      <c r="CG86" s="146"/>
      <c r="CH86" s="146"/>
      <c r="CI86" s="146"/>
      <c r="CJ86" s="146"/>
      <c r="CK86" s="146"/>
      <c r="CL86" s="146"/>
      <c r="CM86" s="146"/>
      <c r="CN86" s="146"/>
      <c r="CO86" s="146"/>
      <c r="CP86" s="146"/>
      <c r="CQ86" s="146"/>
      <c r="CR86" s="146"/>
      <c r="CS86" s="146"/>
      <c r="CT86" s="146"/>
      <c r="CU86" s="146"/>
      <c r="CV86" s="146"/>
      <c r="CW86" s="146"/>
      <c r="CX86" s="146"/>
      <c r="CY86" s="146"/>
      <c r="CZ86" s="146"/>
      <c r="DA86" s="146"/>
      <c r="DB86" s="146"/>
      <c r="DC86" s="146"/>
      <c r="DD86" s="146"/>
      <c r="DE86" s="146"/>
      <c r="DF86" s="146"/>
      <c r="DG86" s="146"/>
      <c r="DH86" s="146"/>
      <c r="DI86" s="146"/>
      <c r="DJ86" s="146"/>
      <c r="DK86" s="146"/>
      <c r="DL86" s="146"/>
      <c r="DM86" s="146"/>
      <c r="DN86" s="146"/>
      <c r="DO86" s="146"/>
      <c r="DP86" s="146"/>
      <c r="DQ86" s="146"/>
      <c r="DR86" s="146"/>
      <c r="DS86" s="146"/>
      <c r="DT86" s="146"/>
      <c r="DU86" s="146"/>
      <c r="DV86" s="146"/>
      <c r="DW86" s="146"/>
      <c r="DX86" s="146"/>
      <c r="DY86" s="146"/>
      <c r="DZ86" s="146"/>
      <c r="EA86" s="146"/>
      <c r="EB86" s="146"/>
      <c r="EC86" s="146"/>
      <c r="ED86" s="146"/>
      <c r="EE86" s="146"/>
      <c r="EF86" s="146"/>
      <c r="EG86" s="146"/>
      <c r="EH86" s="146"/>
      <c r="EI86" s="146"/>
      <c r="EJ86" s="146"/>
      <c r="EK86" s="146"/>
      <c r="EL86" s="146"/>
      <c r="EM86" s="146"/>
      <c r="EN86" s="146"/>
      <c r="EO86" s="146"/>
      <c r="EP86" s="146"/>
      <c r="EQ86" s="146"/>
      <c r="ER86" s="146"/>
      <c r="ES86" s="146"/>
      <c r="ET86" s="146"/>
      <c r="EU86" s="146"/>
      <c r="EV86" s="146"/>
      <c r="EW86" s="146"/>
      <c r="EX86" s="146"/>
      <c r="EY86" s="146"/>
      <c r="EZ86" s="146"/>
      <c r="FA86" s="146"/>
      <c r="FB86" s="146"/>
      <c r="FC86" s="146"/>
      <c r="FD86" s="146"/>
      <c r="FE86" s="146"/>
      <c r="FF86" s="146"/>
      <c r="FG86" s="146"/>
      <c r="FH86" s="146"/>
      <c r="FI86" s="146"/>
      <c r="FJ86" s="146"/>
      <c r="FK86" s="146"/>
      <c r="FL86" s="146"/>
      <c r="FM86" s="146"/>
      <c r="FN86" s="146"/>
      <c r="FO86" s="146"/>
      <c r="FP86" s="146"/>
      <c r="FQ86" s="146"/>
      <c r="FR86" s="146"/>
      <c r="FS86" s="146"/>
      <c r="FT86" s="146"/>
      <c r="FU86" s="146"/>
      <c r="FV86" s="146"/>
      <c r="FW86" s="146"/>
      <c r="FX86" s="146"/>
      <c r="FY86" s="146"/>
      <c r="FZ86" s="146"/>
      <c r="GA86" s="146"/>
      <c r="GB86" s="146"/>
      <c r="GC86" s="146"/>
      <c r="GD86" s="146"/>
      <c r="GE86" s="146"/>
      <c r="GF86" s="146"/>
      <c r="GG86" s="146"/>
      <c r="GH86" s="146"/>
      <c r="GI86" s="146"/>
      <c r="GJ86" s="146"/>
      <c r="GK86" s="146"/>
      <c r="GL86" s="146"/>
      <c r="GM86" s="146"/>
      <c r="GN86" s="146"/>
      <c r="GO86" s="146"/>
      <c r="GP86" s="146"/>
      <c r="GQ86" s="146"/>
      <c r="GR86" s="146"/>
      <c r="GS86" s="146"/>
      <c r="GT86" s="146"/>
      <c r="GU86" s="146"/>
      <c r="GV86" s="146"/>
      <c r="GW86" s="146"/>
      <c r="GX86" s="146"/>
      <c r="GY86" s="146"/>
      <c r="GZ86" s="146"/>
      <c r="HA86" s="146"/>
      <c r="HB86" s="146"/>
      <c r="HC86" s="146"/>
      <c r="HD86" s="146"/>
      <c r="HE86" s="146"/>
      <c r="HF86" s="146"/>
      <c r="HG86" s="146"/>
      <c r="HH86" s="146"/>
      <c r="HI86" s="146"/>
      <c r="HJ86" s="146"/>
      <c r="HK86" s="146"/>
      <c r="HL86" s="146"/>
      <c r="HM86" s="146"/>
      <c r="HN86" s="146"/>
      <c r="HO86" s="146"/>
      <c r="HP86" s="146"/>
      <c r="HQ86" s="146"/>
      <c r="HR86" s="146"/>
      <c r="HS86" s="146"/>
      <c r="HT86" s="146"/>
      <c r="HU86" s="146"/>
      <c r="HV86" s="146"/>
      <c r="HW86" s="146"/>
      <c r="HX86" s="146"/>
      <c r="HY86" s="146"/>
      <c r="HZ86" s="146"/>
      <c r="IA86" s="146"/>
    </row>
    <row r="87" spans="1:235" s="153" customFormat="1" ht="55.2" x14ac:dyDescent="0.3">
      <c r="A87" s="205">
        <v>11600</v>
      </c>
      <c r="B87" s="202" t="s">
        <v>6</v>
      </c>
      <c r="C87" s="206" t="s">
        <v>278</v>
      </c>
      <c r="D87" s="202" t="s">
        <v>147</v>
      </c>
      <c r="E87" s="206" t="s">
        <v>639</v>
      </c>
      <c r="F87" s="202" t="s">
        <v>640</v>
      </c>
      <c r="G87" s="217" t="s">
        <v>123</v>
      </c>
      <c r="H87" s="224">
        <v>1</v>
      </c>
      <c r="I87" s="206" t="s">
        <v>641</v>
      </c>
      <c r="J87" s="202" t="s">
        <v>642</v>
      </c>
      <c r="K87" s="218">
        <v>737488220</v>
      </c>
      <c r="L87" s="219">
        <v>1</v>
      </c>
      <c r="M87" s="202" t="s">
        <v>46</v>
      </c>
      <c r="N87" s="202" t="s">
        <v>73</v>
      </c>
      <c r="O87" s="202" t="s">
        <v>37</v>
      </c>
      <c r="P87" s="202" t="s">
        <v>40</v>
      </c>
      <c r="Q87" s="202" t="s">
        <v>228</v>
      </c>
      <c r="R87" s="202" t="s">
        <v>634</v>
      </c>
      <c r="S87" s="202" t="s">
        <v>99</v>
      </c>
      <c r="T87" s="219">
        <v>1</v>
      </c>
      <c r="U87" s="220" t="str">
        <f t="shared" si="43"/>
        <v>Suministro de Equipos de Computo a la ADRES</v>
      </c>
      <c r="V87" s="221">
        <f t="shared" si="43"/>
        <v>737488220</v>
      </c>
      <c r="W87" s="230" t="s">
        <v>114</v>
      </c>
      <c r="X87" s="224">
        <v>0.25</v>
      </c>
      <c r="Y87" s="222" t="s">
        <v>642</v>
      </c>
      <c r="Z87" s="218">
        <v>184372055</v>
      </c>
      <c r="AA87" s="204"/>
      <c r="AB87" s="204"/>
      <c r="AC87" s="212">
        <f t="shared" si="44"/>
        <v>0</v>
      </c>
      <c r="AD87" s="212">
        <f t="shared" si="45"/>
        <v>0</v>
      </c>
      <c r="AE87" s="212">
        <f t="shared" si="31"/>
        <v>0</v>
      </c>
      <c r="AF87" s="212">
        <f t="shared" si="32"/>
        <v>0</v>
      </c>
      <c r="AG87" s="224">
        <v>0.25</v>
      </c>
      <c r="AH87" s="222" t="s">
        <v>642</v>
      </c>
      <c r="AI87" s="218">
        <v>184372055</v>
      </c>
      <c r="AJ87" s="204"/>
      <c r="AK87" s="204"/>
      <c r="AL87" s="212">
        <f t="shared" si="46"/>
        <v>0</v>
      </c>
      <c r="AM87" s="212">
        <f t="shared" si="33"/>
        <v>0</v>
      </c>
      <c r="AN87" s="212">
        <f t="shared" si="34"/>
        <v>0</v>
      </c>
      <c r="AO87" s="212">
        <f t="shared" si="35"/>
        <v>0</v>
      </c>
      <c r="AP87" s="224">
        <v>0.25</v>
      </c>
      <c r="AQ87" s="222" t="s">
        <v>642</v>
      </c>
      <c r="AR87" s="218">
        <v>184372055</v>
      </c>
      <c r="AS87" s="204"/>
      <c r="AT87" s="204"/>
      <c r="AU87" s="212">
        <f t="shared" si="47"/>
        <v>0</v>
      </c>
      <c r="AV87" s="212">
        <f t="shared" si="48"/>
        <v>0</v>
      </c>
      <c r="AW87" s="212">
        <f t="shared" si="49"/>
        <v>0</v>
      </c>
      <c r="AX87" s="212">
        <f t="shared" si="50"/>
        <v>0</v>
      </c>
      <c r="AY87" s="224">
        <v>0.25</v>
      </c>
      <c r="AZ87" s="222" t="s">
        <v>642</v>
      </c>
      <c r="BA87" s="218">
        <v>184372055</v>
      </c>
      <c r="BB87" s="204"/>
      <c r="BC87" s="204"/>
      <c r="BD87" s="224">
        <f t="shared" si="51"/>
        <v>0</v>
      </c>
      <c r="BE87" s="224">
        <f t="shared" si="52"/>
        <v>0</v>
      </c>
      <c r="BF87" s="224">
        <f t="shared" si="53"/>
        <v>0</v>
      </c>
      <c r="BG87" s="224">
        <f t="shared" si="54"/>
        <v>0</v>
      </c>
      <c r="BH87" s="225">
        <f t="shared" si="36"/>
        <v>0</v>
      </c>
      <c r="BI87" s="225">
        <f t="shared" si="37"/>
        <v>0</v>
      </c>
      <c r="BJ87" s="225">
        <f t="shared" si="38"/>
        <v>0</v>
      </c>
      <c r="BK87" s="225">
        <f t="shared" si="39"/>
        <v>0</v>
      </c>
      <c r="BL87" s="225">
        <f t="shared" si="55"/>
        <v>0</v>
      </c>
      <c r="BM87" s="225">
        <f t="shared" si="56"/>
        <v>0</v>
      </c>
      <c r="BN87" s="225">
        <f t="shared" si="40"/>
        <v>0</v>
      </c>
      <c r="BO87" s="225">
        <f t="shared" si="41"/>
        <v>0</v>
      </c>
      <c r="BP87" s="214"/>
      <c r="BQ87" s="285">
        <v>4</v>
      </c>
      <c r="BR87" s="216">
        <f t="shared" si="42"/>
        <v>0.58333333333333337</v>
      </c>
      <c r="BS87" s="227" t="str">
        <f t="shared" si="57"/>
        <v>Suministro de Equipos de Computo a la ADRES</v>
      </c>
      <c r="BT87" s="203">
        <f t="shared" si="30"/>
        <v>430201461.66666669</v>
      </c>
      <c r="BU87" s="204"/>
      <c r="BV87" s="204"/>
      <c r="BW87" s="204"/>
      <c r="BX87" s="204"/>
      <c r="BY87" s="204"/>
      <c r="BZ87" s="204"/>
      <c r="CA87" s="146"/>
      <c r="CB87" s="146"/>
      <c r="CC87" s="146"/>
      <c r="CD87" s="146"/>
      <c r="CE87" s="146"/>
      <c r="CF87" s="146"/>
      <c r="CG87" s="146"/>
      <c r="CH87" s="146"/>
      <c r="CI87" s="146"/>
      <c r="CJ87" s="146"/>
      <c r="CK87" s="146"/>
      <c r="CL87" s="146"/>
      <c r="CM87" s="146"/>
      <c r="CN87" s="146"/>
      <c r="CO87" s="146"/>
      <c r="CP87" s="146"/>
      <c r="CQ87" s="146"/>
      <c r="CR87" s="146"/>
      <c r="CS87" s="146"/>
      <c r="CT87" s="146"/>
      <c r="CU87" s="146"/>
      <c r="CV87" s="146"/>
      <c r="CW87" s="146"/>
      <c r="CX87" s="146"/>
      <c r="CY87" s="146"/>
      <c r="CZ87" s="146"/>
      <c r="DA87" s="146"/>
      <c r="DB87" s="146"/>
      <c r="DC87" s="146"/>
      <c r="DD87" s="146"/>
      <c r="DE87" s="146"/>
      <c r="DF87" s="146"/>
      <c r="DG87" s="146"/>
      <c r="DH87" s="146"/>
      <c r="DI87" s="146"/>
      <c r="DJ87" s="146"/>
      <c r="DK87" s="146"/>
      <c r="DL87" s="146"/>
      <c r="DM87" s="146"/>
      <c r="DN87" s="146"/>
      <c r="DO87" s="146"/>
      <c r="DP87" s="146"/>
      <c r="DQ87" s="146"/>
      <c r="DR87" s="146"/>
      <c r="DS87" s="146"/>
      <c r="DT87" s="146"/>
      <c r="DU87" s="146"/>
      <c r="DV87" s="146"/>
      <c r="DW87" s="146"/>
      <c r="DX87" s="146"/>
      <c r="DY87" s="146"/>
      <c r="DZ87" s="146"/>
      <c r="EA87" s="146"/>
      <c r="EB87" s="146"/>
      <c r="EC87" s="146"/>
      <c r="ED87" s="146"/>
      <c r="EE87" s="146"/>
      <c r="EF87" s="146"/>
      <c r="EG87" s="146"/>
      <c r="EH87" s="146"/>
      <c r="EI87" s="146"/>
      <c r="EJ87" s="146"/>
      <c r="EK87" s="146"/>
      <c r="EL87" s="146"/>
      <c r="EM87" s="146"/>
      <c r="EN87" s="146"/>
      <c r="EO87" s="146"/>
      <c r="EP87" s="146"/>
      <c r="EQ87" s="146"/>
      <c r="ER87" s="146"/>
      <c r="ES87" s="146"/>
      <c r="ET87" s="146"/>
      <c r="EU87" s="146"/>
      <c r="EV87" s="146"/>
      <c r="EW87" s="146"/>
      <c r="EX87" s="146"/>
      <c r="EY87" s="146"/>
      <c r="EZ87" s="146"/>
      <c r="FA87" s="146"/>
      <c r="FB87" s="146"/>
      <c r="FC87" s="146"/>
      <c r="FD87" s="146"/>
      <c r="FE87" s="146"/>
      <c r="FF87" s="146"/>
      <c r="FG87" s="146"/>
      <c r="FH87" s="146"/>
      <c r="FI87" s="146"/>
      <c r="FJ87" s="146"/>
      <c r="FK87" s="146"/>
      <c r="FL87" s="146"/>
      <c r="FM87" s="146"/>
      <c r="FN87" s="146"/>
      <c r="FO87" s="146"/>
      <c r="FP87" s="146"/>
      <c r="FQ87" s="146"/>
      <c r="FR87" s="146"/>
      <c r="FS87" s="146"/>
      <c r="FT87" s="146"/>
      <c r="FU87" s="146"/>
      <c r="FV87" s="146"/>
      <c r="FW87" s="146"/>
      <c r="FX87" s="146"/>
      <c r="FY87" s="146"/>
      <c r="FZ87" s="146"/>
      <c r="GA87" s="146"/>
      <c r="GB87" s="146"/>
      <c r="GC87" s="146"/>
      <c r="GD87" s="146"/>
      <c r="GE87" s="146"/>
      <c r="GF87" s="146"/>
      <c r="GG87" s="146"/>
      <c r="GH87" s="146"/>
      <c r="GI87" s="146"/>
      <c r="GJ87" s="146"/>
      <c r="GK87" s="146"/>
      <c r="GL87" s="146"/>
      <c r="GM87" s="146"/>
      <c r="GN87" s="146"/>
      <c r="GO87" s="146"/>
      <c r="GP87" s="146"/>
      <c r="GQ87" s="146"/>
      <c r="GR87" s="146"/>
      <c r="GS87" s="146"/>
      <c r="GT87" s="146"/>
      <c r="GU87" s="146"/>
      <c r="GV87" s="146"/>
      <c r="GW87" s="146"/>
      <c r="GX87" s="146"/>
      <c r="GY87" s="146"/>
      <c r="GZ87" s="146"/>
      <c r="HA87" s="146"/>
      <c r="HB87" s="146"/>
      <c r="HC87" s="146"/>
      <c r="HD87" s="146"/>
      <c r="HE87" s="146"/>
      <c r="HF87" s="146"/>
      <c r="HG87" s="146"/>
      <c r="HH87" s="146"/>
      <c r="HI87" s="146"/>
      <c r="HJ87" s="146"/>
      <c r="HK87" s="146"/>
      <c r="HL87" s="146"/>
      <c r="HM87" s="146"/>
      <c r="HN87" s="146"/>
      <c r="HO87" s="146"/>
      <c r="HP87" s="146"/>
      <c r="HQ87" s="146"/>
      <c r="HR87" s="146"/>
      <c r="HS87" s="146"/>
      <c r="HT87" s="146"/>
      <c r="HU87" s="146"/>
      <c r="HV87" s="146"/>
      <c r="HW87" s="146"/>
      <c r="HX87" s="146"/>
      <c r="HY87" s="146"/>
      <c r="HZ87" s="146"/>
      <c r="IA87" s="146"/>
    </row>
    <row r="88" spans="1:235" s="153" customFormat="1" ht="55.2" x14ac:dyDescent="0.3">
      <c r="A88" s="205">
        <v>11700</v>
      </c>
      <c r="B88" s="202" t="s">
        <v>29</v>
      </c>
      <c r="C88" s="206" t="s">
        <v>849</v>
      </c>
      <c r="D88" s="239" t="s">
        <v>153</v>
      </c>
      <c r="E88" s="240" t="s">
        <v>850</v>
      </c>
      <c r="F88" s="239" t="s">
        <v>133</v>
      </c>
      <c r="G88" s="241" t="s">
        <v>124</v>
      </c>
      <c r="H88" s="240">
        <v>4</v>
      </c>
      <c r="I88" s="240" t="s">
        <v>851</v>
      </c>
      <c r="J88" s="239" t="s">
        <v>24</v>
      </c>
      <c r="K88" s="242">
        <v>0</v>
      </c>
      <c r="L88" s="243">
        <v>1</v>
      </c>
      <c r="M88" s="239" t="s">
        <v>51</v>
      </c>
      <c r="N88" s="239" t="s">
        <v>68</v>
      </c>
      <c r="O88" s="239" t="s">
        <v>21</v>
      </c>
      <c r="P88" s="239" t="s">
        <v>36</v>
      </c>
      <c r="Q88" s="239" t="s">
        <v>75</v>
      </c>
      <c r="R88" s="239" t="s">
        <v>631</v>
      </c>
      <c r="S88" s="239" t="s">
        <v>98</v>
      </c>
      <c r="T88" s="240">
        <v>4</v>
      </c>
      <c r="U88" s="239" t="str">
        <f>+J88</f>
        <v>Reportar el cumplimiento del Plan de Acción de la Dependencia</v>
      </c>
      <c r="V88" s="244">
        <f>+K88</f>
        <v>0</v>
      </c>
      <c r="W88" s="245" t="s">
        <v>117</v>
      </c>
      <c r="X88" s="246">
        <v>1</v>
      </c>
      <c r="Y88" s="239" t="s">
        <v>24</v>
      </c>
      <c r="Z88" s="242">
        <v>0</v>
      </c>
      <c r="AA88" s="247"/>
      <c r="AB88" s="245"/>
      <c r="AC88" s="248">
        <f>+(AA88/X88)</f>
        <v>0</v>
      </c>
      <c r="AD88" s="248" t="e">
        <f>+(AB88/Z88)</f>
        <v>#DIV/0!</v>
      </c>
      <c r="AE88" s="248">
        <f>+(AA88/T88)</f>
        <v>0</v>
      </c>
      <c r="AF88" s="248" t="e">
        <f>+(AB88/V88)</f>
        <v>#DIV/0!</v>
      </c>
      <c r="AG88" s="246">
        <v>1</v>
      </c>
      <c r="AH88" s="239" t="s">
        <v>24</v>
      </c>
      <c r="AI88" s="242">
        <v>0</v>
      </c>
      <c r="AJ88" s="247"/>
      <c r="AK88" s="247"/>
      <c r="AL88" s="248">
        <f>+(AJ88/AG88)</f>
        <v>0</v>
      </c>
      <c r="AM88" s="248" t="e">
        <f>+(AK88/AI88)</f>
        <v>#DIV/0!</v>
      </c>
      <c r="AN88" s="248">
        <f>+(AJ88+AA88)/T88</f>
        <v>0</v>
      </c>
      <c r="AO88" s="248" t="e">
        <f>+(AK88+AB88)/V88</f>
        <v>#DIV/0!</v>
      </c>
      <c r="AP88" s="246">
        <v>1</v>
      </c>
      <c r="AQ88" s="239" t="s">
        <v>24</v>
      </c>
      <c r="AR88" s="242">
        <v>0</v>
      </c>
      <c r="AS88" s="247"/>
      <c r="AT88" s="247"/>
      <c r="AU88" s="248">
        <f>+(AS88/AP88)</f>
        <v>0</v>
      </c>
      <c r="AV88" s="248" t="e">
        <f>+(AT88/AR88)</f>
        <v>#DIV/0!</v>
      </c>
      <c r="AW88" s="248">
        <f>+(AJ88+AA88+AS88)/T88</f>
        <v>0</v>
      </c>
      <c r="AX88" s="248" t="e">
        <f>+(AK88+AB88+AT88)/V88</f>
        <v>#DIV/0!</v>
      </c>
      <c r="AY88" s="246">
        <v>1</v>
      </c>
      <c r="AZ88" s="239" t="s">
        <v>24</v>
      </c>
      <c r="BA88" s="242">
        <v>0</v>
      </c>
      <c r="BB88" s="247"/>
      <c r="BC88" s="247"/>
      <c r="BD88" s="248">
        <f>+(BB88/AY88)</f>
        <v>0</v>
      </c>
      <c r="BE88" s="248" t="e">
        <f>+(BC88/BA88)</f>
        <v>#DIV/0!</v>
      </c>
      <c r="BF88" s="248">
        <f>+(AJ88+AA88+AS88+BB88)/T88</f>
        <v>0</v>
      </c>
      <c r="BG88" s="248" t="e">
        <f>+(AK88+AB88+AT88+BC88)/V88</f>
        <v>#DIV/0!</v>
      </c>
      <c r="BH88" s="249"/>
      <c r="BI88" s="249"/>
      <c r="BJ88" s="249"/>
      <c r="BK88" s="249"/>
      <c r="BL88" s="249"/>
      <c r="BM88" s="249"/>
      <c r="BN88" s="249"/>
      <c r="BO88" s="249"/>
      <c r="BP88" s="250"/>
      <c r="BQ88" s="285">
        <v>5</v>
      </c>
      <c r="BR88" s="226">
        <f t="shared" si="42"/>
        <v>2.3333333333333335</v>
      </c>
      <c r="BS88" s="227" t="str">
        <f t="shared" si="57"/>
        <v>Reportar el cumplimiento del Plan de Acción de la Dependencia</v>
      </c>
      <c r="BT88" s="203">
        <f t="shared" si="30"/>
        <v>0</v>
      </c>
      <c r="BU88" s="204"/>
      <c r="BV88" s="204"/>
      <c r="BW88" s="204"/>
      <c r="BX88" s="204"/>
      <c r="BY88" s="204"/>
      <c r="BZ88" s="204"/>
      <c r="CA88" s="146"/>
      <c r="CB88" s="146"/>
      <c r="CC88" s="146"/>
      <c r="CD88" s="146"/>
      <c r="CE88" s="146"/>
      <c r="CF88" s="146"/>
      <c r="CG88" s="146"/>
      <c r="CH88" s="146"/>
      <c r="CI88" s="146"/>
      <c r="CJ88" s="146"/>
      <c r="CK88" s="146"/>
      <c r="CL88" s="146"/>
      <c r="CM88" s="146"/>
      <c r="CN88" s="146"/>
      <c r="CO88" s="146"/>
      <c r="CP88" s="146"/>
      <c r="CQ88" s="146"/>
      <c r="CR88" s="146"/>
      <c r="CS88" s="146"/>
      <c r="CT88" s="146"/>
      <c r="CU88" s="146"/>
      <c r="CV88" s="146"/>
      <c r="CW88" s="146"/>
      <c r="CX88" s="146"/>
      <c r="CY88" s="146"/>
      <c r="CZ88" s="146"/>
      <c r="DA88" s="146"/>
      <c r="DB88" s="146"/>
      <c r="DC88" s="146"/>
      <c r="DD88" s="146"/>
      <c r="DE88" s="146"/>
      <c r="DF88" s="146"/>
      <c r="DG88" s="146"/>
      <c r="DH88" s="146"/>
      <c r="DI88" s="146"/>
      <c r="DJ88" s="146"/>
      <c r="DK88" s="146"/>
      <c r="DL88" s="146"/>
      <c r="DM88" s="146"/>
      <c r="DN88" s="146"/>
      <c r="DO88" s="146"/>
      <c r="DP88" s="146"/>
      <c r="DQ88" s="146"/>
      <c r="DR88" s="146"/>
      <c r="DS88" s="146"/>
      <c r="DT88" s="146"/>
      <c r="DU88" s="146"/>
      <c r="DV88" s="146"/>
      <c r="DW88" s="146"/>
      <c r="DX88" s="146"/>
      <c r="DY88" s="146"/>
      <c r="DZ88" s="146"/>
      <c r="EA88" s="146"/>
      <c r="EB88" s="146"/>
      <c r="EC88" s="146"/>
      <c r="ED88" s="146"/>
      <c r="EE88" s="146"/>
      <c r="EF88" s="146"/>
      <c r="EG88" s="146"/>
      <c r="EH88" s="146"/>
      <c r="EI88" s="146"/>
      <c r="EJ88" s="146"/>
      <c r="EK88" s="146"/>
      <c r="EL88" s="146"/>
      <c r="EM88" s="146"/>
      <c r="EN88" s="146"/>
      <c r="EO88" s="146"/>
      <c r="EP88" s="146"/>
      <c r="EQ88" s="146"/>
      <c r="ER88" s="146"/>
      <c r="ES88" s="146"/>
      <c r="ET88" s="146"/>
      <c r="EU88" s="146"/>
      <c r="EV88" s="146"/>
      <c r="EW88" s="146"/>
      <c r="EX88" s="146"/>
      <c r="EY88" s="146"/>
      <c r="EZ88" s="146"/>
      <c r="FA88" s="146"/>
      <c r="FB88" s="146"/>
      <c r="FC88" s="146"/>
      <c r="FD88" s="146"/>
      <c r="FE88" s="146"/>
      <c r="FF88" s="146"/>
      <c r="FG88" s="146"/>
      <c r="FH88" s="146"/>
      <c r="FI88" s="146"/>
      <c r="FJ88" s="146"/>
      <c r="FK88" s="146"/>
      <c r="FL88" s="146"/>
      <c r="FM88" s="146"/>
      <c r="FN88" s="146"/>
      <c r="FO88" s="146"/>
      <c r="FP88" s="146"/>
      <c r="FQ88" s="146"/>
      <c r="FR88" s="146"/>
      <c r="FS88" s="146"/>
      <c r="FT88" s="146"/>
      <c r="FU88" s="146"/>
      <c r="FV88" s="146"/>
      <c r="FW88" s="146"/>
      <c r="FX88" s="146"/>
      <c r="FY88" s="146"/>
      <c r="FZ88" s="146"/>
      <c r="GA88" s="146"/>
      <c r="GB88" s="146"/>
      <c r="GC88" s="146"/>
      <c r="GD88" s="146"/>
      <c r="GE88" s="146"/>
      <c r="GF88" s="146"/>
      <c r="GG88" s="146"/>
      <c r="GH88" s="146"/>
      <c r="GI88" s="146"/>
      <c r="GJ88" s="146"/>
      <c r="GK88" s="146"/>
      <c r="GL88" s="146"/>
      <c r="GM88" s="146"/>
      <c r="GN88" s="146"/>
      <c r="GO88" s="146"/>
      <c r="GP88" s="146"/>
      <c r="GQ88" s="146"/>
      <c r="GR88" s="146"/>
      <c r="GS88" s="146"/>
      <c r="GT88" s="146"/>
      <c r="GU88" s="146"/>
      <c r="GV88" s="146"/>
      <c r="GW88" s="146"/>
      <c r="GX88" s="146"/>
      <c r="GY88" s="146"/>
      <c r="GZ88" s="146"/>
      <c r="HA88" s="146"/>
      <c r="HB88" s="146"/>
      <c r="HC88" s="146"/>
      <c r="HD88" s="146"/>
      <c r="HE88" s="146"/>
      <c r="HF88" s="146"/>
      <c r="HG88" s="146"/>
      <c r="HH88" s="146"/>
      <c r="HI88" s="146"/>
      <c r="HJ88" s="146"/>
      <c r="HK88" s="146"/>
      <c r="HL88" s="146"/>
      <c r="HM88" s="146"/>
      <c r="HN88" s="146"/>
      <c r="HO88" s="146"/>
      <c r="HP88" s="146"/>
      <c r="HQ88" s="146"/>
      <c r="HR88" s="146"/>
      <c r="HS88" s="146"/>
      <c r="HT88" s="146"/>
      <c r="HU88" s="146"/>
      <c r="HV88" s="146"/>
      <c r="HW88" s="146"/>
      <c r="HX88" s="146"/>
      <c r="HY88" s="146"/>
      <c r="HZ88" s="146"/>
      <c r="IA88" s="146"/>
    </row>
    <row r="89" spans="1:235" s="153" customFormat="1" ht="82.8" x14ac:dyDescent="0.3">
      <c r="A89" s="205">
        <v>11700</v>
      </c>
      <c r="B89" s="202" t="s">
        <v>29</v>
      </c>
      <c r="C89" s="206" t="s">
        <v>328</v>
      </c>
      <c r="D89" s="202" t="s">
        <v>256</v>
      </c>
      <c r="E89" s="206" t="s">
        <v>329</v>
      </c>
      <c r="F89" s="202" t="s">
        <v>159</v>
      </c>
      <c r="G89" s="217" t="s">
        <v>123</v>
      </c>
      <c r="H89" s="224">
        <v>1</v>
      </c>
      <c r="I89" s="206" t="s">
        <v>331</v>
      </c>
      <c r="J89" s="202" t="s">
        <v>156</v>
      </c>
      <c r="K89" s="218">
        <v>0</v>
      </c>
      <c r="L89" s="219">
        <v>1</v>
      </c>
      <c r="M89" s="202" t="s">
        <v>51</v>
      </c>
      <c r="N89" s="202" t="s">
        <v>68</v>
      </c>
      <c r="O89" s="202" t="s">
        <v>21</v>
      </c>
      <c r="P89" s="202" t="s">
        <v>36</v>
      </c>
      <c r="Q89" s="202" t="s">
        <v>75</v>
      </c>
      <c r="R89" s="202" t="s">
        <v>672</v>
      </c>
      <c r="S89" s="202" t="s">
        <v>98</v>
      </c>
      <c r="T89" s="219">
        <v>1</v>
      </c>
      <c r="U89" s="220" t="str">
        <f t="shared" si="43"/>
        <v>Formular los proceso y procedimientos en el marco del MIPG</v>
      </c>
      <c r="V89" s="221">
        <f t="shared" si="43"/>
        <v>0</v>
      </c>
      <c r="W89" s="222" t="s">
        <v>117</v>
      </c>
      <c r="X89" s="224">
        <v>0.25</v>
      </c>
      <c r="Y89" s="222" t="s">
        <v>156</v>
      </c>
      <c r="Z89" s="218">
        <v>0</v>
      </c>
      <c r="AA89" s="204"/>
      <c r="AB89" s="204"/>
      <c r="AC89" s="212">
        <f t="shared" si="44"/>
        <v>0</v>
      </c>
      <c r="AD89" s="212" t="e">
        <f t="shared" si="45"/>
        <v>#DIV/0!</v>
      </c>
      <c r="AE89" s="212">
        <f t="shared" si="31"/>
        <v>0</v>
      </c>
      <c r="AF89" s="212" t="e">
        <f t="shared" si="32"/>
        <v>#DIV/0!</v>
      </c>
      <c r="AG89" s="224">
        <v>0.25</v>
      </c>
      <c r="AH89" s="222" t="s">
        <v>156</v>
      </c>
      <c r="AI89" s="218">
        <v>0</v>
      </c>
      <c r="AJ89" s="204"/>
      <c r="AK89" s="204"/>
      <c r="AL89" s="212">
        <f t="shared" si="46"/>
        <v>0</v>
      </c>
      <c r="AM89" s="212" t="e">
        <f t="shared" si="33"/>
        <v>#DIV/0!</v>
      </c>
      <c r="AN89" s="212">
        <f t="shared" si="34"/>
        <v>0</v>
      </c>
      <c r="AO89" s="212" t="e">
        <f t="shared" si="35"/>
        <v>#DIV/0!</v>
      </c>
      <c r="AP89" s="224">
        <v>0.25</v>
      </c>
      <c r="AQ89" s="222" t="s">
        <v>156</v>
      </c>
      <c r="AR89" s="218">
        <v>0</v>
      </c>
      <c r="AS89" s="204"/>
      <c r="AT89" s="204"/>
      <c r="AU89" s="212">
        <f t="shared" si="47"/>
        <v>0</v>
      </c>
      <c r="AV89" s="212" t="e">
        <f t="shared" si="48"/>
        <v>#DIV/0!</v>
      </c>
      <c r="AW89" s="212">
        <f t="shared" si="49"/>
        <v>0</v>
      </c>
      <c r="AX89" s="212" t="e">
        <f t="shared" si="50"/>
        <v>#DIV/0!</v>
      </c>
      <c r="AY89" s="224">
        <v>0.25</v>
      </c>
      <c r="AZ89" s="222" t="s">
        <v>156</v>
      </c>
      <c r="BA89" s="218">
        <v>0</v>
      </c>
      <c r="BB89" s="204"/>
      <c r="BC89" s="204"/>
      <c r="BD89" s="224">
        <f t="shared" si="51"/>
        <v>0</v>
      </c>
      <c r="BE89" s="224" t="e">
        <f t="shared" si="52"/>
        <v>#DIV/0!</v>
      </c>
      <c r="BF89" s="224">
        <f t="shared" si="53"/>
        <v>0</v>
      </c>
      <c r="BG89" s="224" t="e">
        <f t="shared" si="54"/>
        <v>#DIV/0!</v>
      </c>
      <c r="BH89" s="225">
        <f t="shared" si="36"/>
        <v>0</v>
      </c>
      <c r="BI89" s="225" t="str">
        <f t="shared" si="37"/>
        <v>No Prog ni Ejec</v>
      </c>
      <c r="BJ89" s="225">
        <f t="shared" si="38"/>
        <v>0</v>
      </c>
      <c r="BK89" s="225" t="str">
        <f t="shared" si="39"/>
        <v>No Prog ni Ejec</v>
      </c>
      <c r="BL89" s="225">
        <f t="shared" si="55"/>
        <v>0</v>
      </c>
      <c r="BM89" s="225" t="str">
        <f t="shared" si="56"/>
        <v>No Prog ni Ejec</v>
      </c>
      <c r="BN89" s="225">
        <f t="shared" si="40"/>
        <v>0</v>
      </c>
      <c r="BO89" s="225" t="str">
        <f t="shared" si="41"/>
        <v>No Prog ni Ejec</v>
      </c>
      <c r="BP89" s="214"/>
      <c r="BQ89" s="285">
        <v>5</v>
      </c>
      <c r="BR89" s="216">
        <f t="shared" si="42"/>
        <v>0.58333333333333337</v>
      </c>
      <c r="BS89" s="227" t="str">
        <f t="shared" si="57"/>
        <v>Formular los proceso y procedimientos en el marco del MIPG</v>
      </c>
      <c r="BT89" s="203">
        <f t="shared" si="30"/>
        <v>0</v>
      </c>
      <c r="BU89" s="204"/>
      <c r="BV89" s="204"/>
      <c r="BW89" s="204"/>
      <c r="BX89" s="204"/>
      <c r="BY89" s="204"/>
      <c r="BZ89" s="204"/>
      <c r="CA89" s="146"/>
      <c r="CB89" s="146"/>
      <c r="CC89" s="146"/>
      <c r="CD89" s="146"/>
      <c r="CE89" s="146"/>
      <c r="CF89" s="146"/>
      <c r="CG89" s="146"/>
      <c r="CH89" s="146"/>
      <c r="CI89" s="146"/>
      <c r="CJ89" s="146"/>
      <c r="CK89" s="146"/>
      <c r="CL89" s="146"/>
      <c r="CM89" s="146"/>
      <c r="CN89" s="146"/>
      <c r="CO89" s="146"/>
      <c r="CP89" s="146"/>
      <c r="CQ89" s="146"/>
      <c r="CR89" s="146"/>
      <c r="CS89" s="146"/>
      <c r="CT89" s="146"/>
      <c r="CU89" s="146"/>
      <c r="CV89" s="146"/>
      <c r="CW89" s="146"/>
      <c r="CX89" s="146"/>
      <c r="CY89" s="146"/>
      <c r="CZ89" s="146"/>
      <c r="DA89" s="146"/>
      <c r="DB89" s="146"/>
      <c r="DC89" s="146"/>
      <c r="DD89" s="146"/>
      <c r="DE89" s="146"/>
      <c r="DF89" s="146"/>
      <c r="DG89" s="146"/>
      <c r="DH89" s="146"/>
      <c r="DI89" s="146"/>
      <c r="DJ89" s="146"/>
      <c r="DK89" s="146"/>
      <c r="DL89" s="146"/>
      <c r="DM89" s="146"/>
      <c r="DN89" s="146"/>
      <c r="DO89" s="146"/>
      <c r="DP89" s="146"/>
      <c r="DQ89" s="146"/>
      <c r="DR89" s="146"/>
      <c r="DS89" s="146"/>
      <c r="DT89" s="146"/>
      <c r="DU89" s="146"/>
      <c r="DV89" s="146"/>
      <c r="DW89" s="146"/>
      <c r="DX89" s="146"/>
      <c r="DY89" s="146"/>
      <c r="DZ89" s="146"/>
      <c r="EA89" s="146"/>
      <c r="EB89" s="146"/>
      <c r="EC89" s="146"/>
      <c r="ED89" s="146"/>
      <c r="EE89" s="146"/>
      <c r="EF89" s="146"/>
      <c r="EG89" s="146"/>
      <c r="EH89" s="146"/>
      <c r="EI89" s="146"/>
      <c r="EJ89" s="146"/>
      <c r="EK89" s="146"/>
      <c r="EL89" s="146"/>
      <c r="EM89" s="146"/>
      <c r="EN89" s="146"/>
      <c r="EO89" s="146"/>
      <c r="EP89" s="146"/>
      <c r="EQ89" s="146"/>
      <c r="ER89" s="146"/>
      <c r="ES89" s="146"/>
      <c r="ET89" s="146"/>
      <c r="EU89" s="146"/>
      <c r="EV89" s="146"/>
      <c r="EW89" s="146"/>
      <c r="EX89" s="146"/>
      <c r="EY89" s="146"/>
      <c r="EZ89" s="146"/>
      <c r="FA89" s="146"/>
      <c r="FB89" s="146"/>
      <c r="FC89" s="146"/>
      <c r="FD89" s="146"/>
      <c r="FE89" s="146"/>
      <c r="FF89" s="146"/>
      <c r="FG89" s="146"/>
      <c r="FH89" s="146"/>
      <c r="FI89" s="146"/>
      <c r="FJ89" s="146"/>
      <c r="FK89" s="146"/>
      <c r="FL89" s="146"/>
      <c r="FM89" s="146"/>
      <c r="FN89" s="146"/>
      <c r="FO89" s="146"/>
      <c r="FP89" s="146"/>
      <c r="FQ89" s="146"/>
      <c r="FR89" s="146"/>
      <c r="FS89" s="146"/>
      <c r="FT89" s="146"/>
      <c r="FU89" s="146"/>
      <c r="FV89" s="146"/>
      <c r="FW89" s="146"/>
      <c r="FX89" s="146"/>
      <c r="FY89" s="146"/>
      <c r="FZ89" s="146"/>
      <c r="GA89" s="146"/>
      <c r="GB89" s="146"/>
      <c r="GC89" s="146"/>
      <c r="GD89" s="146"/>
      <c r="GE89" s="146"/>
      <c r="GF89" s="146"/>
      <c r="GG89" s="146"/>
      <c r="GH89" s="146"/>
      <c r="GI89" s="146"/>
      <c r="GJ89" s="146"/>
      <c r="GK89" s="146"/>
      <c r="GL89" s="146"/>
      <c r="GM89" s="146"/>
      <c r="GN89" s="146"/>
      <c r="GO89" s="146"/>
      <c r="GP89" s="146"/>
      <c r="GQ89" s="146"/>
      <c r="GR89" s="146"/>
      <c r="GS89" s="146"/>
      <c r="GT89" s="146"/>
      <c r="GU89" s="146"/>
      <c r="GV89" s="146"/>
      <c r="GW89" s="146"/>
      <c r="GX89" s="146"/>
      <c r="GY89" s="146"/>
      <c r="GZ89" s="146"/>
      <c r="HA89" s="146"/>
      <c r="HB89" s="146"/>
      <c r="HC89" s="146"/>
      <c r="HD89" s="146"/>
      <c r="HE89" s="146"/>
      <c r="HF89" s="146"/>
      <c r="HG89" s="146"/>
      <c r="HH89" s="146"/>
      <c r="HI89" s="146"/>
      <c r="HJ89" s="146"/>
      <c r="HK89" s="146"/>
      <c r="HL89" s="146"/>
      <c r="HM89" s="146"/>
      <c r="HN89" s="146"/>
      <c r="HO89" s="146"/>
      <c r="HP89" s="146"/>
      <c r="HQ89" s="146"/>
      <c r="HR89" s="146"/>
      <c r="HS89" s="146"/>
      <c r="HT89" s="146"/>
      <c r="HU89" s="146"/>
      <c r="HV89" s="146"/>
      <c r="HW89" s="146"/>
      <c r="HX89" s="146"/>
      <c r="HY89" s="146"/>
      <c r="HZ89" s="146"/>
      <c r="IA89" s="146"/>
    </row>
    <row r="90" spans="1:235" s="153" customFormat="1" ht="82.8" x14ac:dyDescent="0.3">
      <c r="A90" s="205">
        <v>11700</v>
      </c>
      <c r="B90" s="202" t="s">
        <v>29</v>
      </c>
      <c r="C90" s="206" t="s">
        <v>328</v>
      </c>
      <c r="D90" s="202" t="s">
        <v>256</v>
      </c>
      <c r="E90" s="206" t="s">
        <v>330</v>
      </c>
      <c r="F90" s="202" t="s">
        <v>127</v>
      </c>
      <c r="G90" s="217" t="s">
        <v>123</v>
      </c>
      <c r="H90" s="219">
        <v>1</v>
      </c>
      <c r="I90" s="206" t="s">
        <v>332</v>
      </c>
      <c r="J90" s="202" t="s">
        <v>128</v>
      </c>
      <c r="K90" s="218">
        <v>0</v>
      </c>
      <c r="L90" s="219">
        <v>1</v>
      </c>
      <c r="M90" s="202" t="s">
        <v>51</v>
      </c>
      <c r="N90" s="202" t="s">
        <v>68</v>
      </c>
      <c r="O90" s="202" t="s">
        <v>21</v>
      </c>
      <c r="P90" s="202" t="s">
        <v>36</v>
      </c>
      <c r="Q90" s="202" t="s">
        <v>75</v>
      </c>
      <c r="R90" s="202" t="s">
        <v>570</v>
      </c>
      <c r="S90" s="202" t="s">
        <v>98</v>
      </c>
      <c r="T90" s="219">
        <v>1</v>
      </c>
      <c r="U90" s="220" t="str">
        <f t="shared" si="43"/>
        <v>Remitir informes trimestrales de los indicadores formulados y las acciones de mejoras</v>
      </c>
      <c r="V90" s="221">
        <f t="shared" si="43"/>
        <v>0</v>
      </c>
      <c r="W90" s="222" t="s">
        <v>117</v>
      </c>
      <c r="X90" s="224">
        <v>0</v>
      </c>
      <c r="Y90" s="222" t="s">
        <v>128</v>
      </c>
      <c r="Z90" s="218">
        <v>0</v>
      </c>
      <c r="AA90" s="204"/>
      <c r="AB90" s="204"/>
      <c r="AC90" s="212" t="e">
        <f t="shared" si="44"/>
        <v>#DIV/0!</v>
      </c>
      <c r="AD90" s="212" t="e">
        <f t="shared" si="45"/>
        <v>#DIV/0!</v>
      </c>
      <c r="AE90" s="212">
        <f t="shared" si="31"/>
        <v>0</v>
      </c>
      <c r="AF90" s="212" t="e">
        <f t="shared" si="32"/>
        <v>#DIV/0!</v>
      </c>
      <c r="AG90" s="224">
        <v>0</v>
      </c>
      <c r="AH90" s="222" t="s">
        <v>128</v>
      </c>
      <c r="AI90" s="218">
        <v>0</v>
      </c>
      <c r="AJ90" s="204"/>
      <c r="AK90" s="204"/>
      <c r="AL90" s="212" t="e">
        <f t="shared" si="46"/>
        <v>#DIV/0!</v>
      </c>
      <c r="AM90" s="212" t="e">
        <f t="shared" si="33"/>
        <v>#DIV/0!</v>
      </c>
      <c r="AN90" s="212">
        <f t="shared" si="34"/>
        <v>0</v>
      </c>
      <c r="AO90" s="212" t="e">
        <f t="shared" si="35"/>
        <v>#DIV/0!</v>
      </c>
      <c r="AP90" s="224">
        <v>0</v>
      </c>
      <c r="AQ90" s="222" t="s">
        <v>128</v>
      </c>
      <c r="AR90" s="218">
        <v>0</v>
      </c>
      <c r="AS90" s="204"/>
      <c r="AT90" s="204"/>
      <c r="AU90" s="212" t="e">
        <f t="shared" si="47"/>
        <v>#DIV/0!</v>
      </c>
      <c r="AV90" s="212" t="e">
        <f t="shared" si="48"/>
        <v>#DIV/0!</v>
      </c>
      <c r="AW90" s="212">
        <f t="shared" si="49"/>
        <v>0</v>
      </c>
      <c r="AX90" s="212" t="e">
        <f t="shared" si="50"/>
        <v>#DIV/0!</v>
      </c>
      <c r="AY90" s="224">
        <v>1</v>
      </c>
      <c r="AZ90" s="222" t="s">
        <v>128</v>
      </c>
      <c r="BA90" s="218">
        <v>0</v>
      </c>
      <c r="BB90" s="204"/>
      <c r="BC90" s="204"/>
      <c r="BD90" s="224">
        <f t="shared" si="51"/>
        <v>0</v>
      </c>
      <c r="BE90" s="224" t="e">
        <f t="shared" si="52"/>
        <v>#DIV/0!</v>
      </c>
      <c r="BF90" s="224">
        <f t="shared" si="53"/>
        <v>0</v>
      </c>
      <c r="BG90" s="224" t="e">
        <f t="shared" si="54"/>
        <v>#DIV/0!</v>
      </c>
      <c r="BH90" s="225" t="str">
        <f t="shared" si="36"/>
        <v>No Prog ni Ejec</v>
      </c>
      <c r="BI90" s="225" t="str">
        <f t="shared" si="37"/>
        <v>No Prog ni Ejec</v>
      </c>
      <c r="BJ90" s="225" t="str">
        <f t="shared" si="38"/>
        <v>No Prog ni Ejec</v>
      </c>
      <c r="BK90" s="225" t="str">
        <f t="shared" si="39"/>
        <v>No Prog ni Ejec</v>
      </c>
      <c r="BL90" s="225" t="str">
        <f t="shared" si="55"/>
        <v>No Prog ni Ejec</v>
      </c>
      <c r="BM90" s="225" t="str">
        <f t="shared" si="56"/>
        <v>No Prog ni Ejec</v>
      </c>
      <c r="BN90" s="225">
        <f t="shared" si="40"/>
        <v>0</v>
      </c>
      <c r="BO90" s="225" t="str">
        <f t="shared" si="41"/>
        <v>No Prog ni Ejec</v>
      </c>
      <c r="BP90" s="214"/>
      <c r="BQ90" s="285">
        <v>5</v>
      </c>
      <c r="BR90" s="216">
        <f t="shared" si="42"/>
        <v>0</v>
      </c>
      <c r="BS90" s="227" t="str">
        <f t="shared" si="57"/>
        <v>Remitir informes trimestrales de los indicadores formulados y las acciones de mejoras</v>
      </c>
      <c r="BT90" s="203">
        <f t="shared" si="30"/>
        <v>0</v>
      </c>
      <c r="BU90" s="204"/>
      <c r="BV90" s="204"/>
      <c r="BW90" s="204"/>
      <c r="BX90" s="204"/>
      <c r="BY90" s="204"/>
      <c r="BZ90" s="204"/>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146"/>
      <c r="CX90" s="146"/>
      <c r="CY90" s="146"/>
      <c r="CZ90" s="146"/>
      <c r="DA90" s="146"/>
      <c r="DB90" s="146"/>
      <c r="DC90" s="146"/>
      <c r="DD90" s="146"/>
      <c r="DE90" s="146"/>
      <c r="DF90" s="146"/>
      <c r="DG90" s="146"/>
      <c r="DH90" s="146"/>
      <c r="DI90" s="146"/>
      <c r="DJ90" s="146"/>
      <c r="DK90" s="146"/>
      <c r="DL90" s="146"/>
      <c r="DM90" s="146"/>
      <c r="DN90" s="146"/>
      <c r="DO90" s="146"/>
      <c r="DP90" s="146"/>
      <c r="DQ90" s="146"/>
      <c r="DR90" s="146"/>
      <c r="DS90" s="146"/>
      <c r="DT90" s="146"/>
      <c r="DU90" s="146"/>
      <c r="DV90" s="146"/>
      <c r="DW90" s="146"/>
      <c r="DX90" s="146"/>
      <c r="DY90" s="146"/>
      <c r="DZ90" s="146"/>
      <c r="EA90" s="146"/>
      <c r="EB90" s="146"/>
      <c r="EC90" s="146"/>
      <c r="ED90" s="146"/>
      <c r="EE90" s="146"/>
      <c r="EF90" s="146"/>
      <c r="EG90" s="146"/>
      <c r="EH90" s="146"/>
      <c r="EI90" s="146"/>
      <c r="EJ90" s="146"/>
      <c r="EK90" s="146"/>
      <c r="EL90" s="146"/>
      <c r="EM90" s="146"/>
      <c r="EN90" s="146"/>
      <c r="EO90" s="146"/>
      <c r="EP90" s="146"/>
      <c r="EQ90" s="146"/>
      <c r="ER90" s="146"/>
      <c r="ES90" s="146"/>
      <c r="ET90" s="146"/>
      <c r="EU90" s="146"/>
      <c r="EV90" s="146"/>
      <c r="EW90" s="146"/>
      <c r="EX90" s="146"/>
      <c r="EY90" s="146"/>
      <c r="EZ90" s="146"/>
      <c r="FA90" s="146"/>
      <c r="FB90" s="146"/>
      <c r="FC90" s="146"/>
      <c r="FD90" s="146"/>
      <c r="FE90" s="146"/>
      <c r="FF90" s="146"/>
      <c r="FG90" s="146"/>
      <c r="FH90" s="146"/>
      <c r="FI90" s="146"/>
      <c r="FJ90" s="146"/>
      <c r="FK90" s="146"/>
      <c r="FL90" s="146"/>
      <c r="FM90" s="146"/>
      <c r="FN90" s="146"/>
      <c r="FO90" s="146"/>
      <c r="FP90" s="146"/>
      <c r="FQ90" s="146"/>
      <c r="FR90" s="146"/>
      <c r="FS90" s="146"/>
      <c r="FT90" s="146"/>
      <c r="FU90" s="146"/>
      <c r="FV90" s="146"/>
      <c r="FW90" s="146"/>
      <c r="FX90" s="146"/>
      <c r="FY90" s="146"/>
      <c r="FZ90" s="146"/>
      <c r="GA90" s="146"/>
      <c r="GB90" s="146"/>
      <c r="GC90" s="146"/>
      <c r="GD90" s="146"/>
      <c r="GE90" s="146"/>
      <c r="GF90" s="146"/>
      <c r="GG90" s="146"/>
      <c r="GH90" s="146"/>
      <c r="GI90" s="146"/>
      <c r="GJ90" s="146"/>
      <c r="GK90" s="146"/>
      <c r="GL90" s="146"/>
      <c r="GM90" s="146"/>
      <c r="GN90" s="146"/>
      <c r="GO90" s="146"/>
      <c r="GP90" s="146"/>
      <c r="GQ90" s="146"/>
      <c r="GR90" s="146"/>
      <c r="GS90" s="146"/>
      <c r="GT90" s="146"/>
      <c r="GU90" s="146"/>
      <c r="GV90" s="146"/>
      <c r="GW90" s="146"/>
      <c r="GX90" s="146"/>
      <c r="GY90" s="146"/>
      <c r="GZ90" s="146"/>
      <c r="HA90" s="146"/>
      <c r="HB90" s="146"/>
      <c r="HC90" s="146"/>
      <c r="HD90" s="146"/>
      <c r="HE90" s="146"/>
      <c r="HF90" s="146"/>
      <c r="HG90" s="146"/>
      <c r="HH90" s="146"/>
      <c r="HI90" s="146"/>
      <c r="HJ90" s="146"/>
      <c r="HK90" s="146"/>
      <c r="HL90" s="146"/>
      <c r="HM90" s="146"/>
      <c r="HN90" s="146"/>
      <c r="HO90" s="146"/>
      <c r="HP90" s="146"/>
      <c r="HQ90" s="146"/>
      <c r="HR90" s="146"/>
      <c r="HS90" s="146"/>
      <c r="HT90" s="146"/>
      <c r="HU90" s="146"/>
      <c r="HV90" s="146"/>
      <c r="HW90" s="146"/>
      <c r="HX90" s="146"/>
      <c r="HY90" s="146"/>
      <c r="HZ90" s="146"/>
      <c r="IA90" s="146"/>
    </row>
    <row r="91" spans="1:235" s="159" customFormat="1" ht="82.8" x14ac:dyDescent="0.3">
      <c r="A91" s="205">
        <v>11700</v>
      </c>
      <c r="B91" s="202" t="s">
        <v>29</v>
      </c>
      <c r="C91" s="206" t="s">
        <v>328</v>
      </c>
      <c r="D91" s="202" t="s">
        <v>256</v>
      </c>
      <c r="E91" s="206" t="s">
        <v>376</v>
      </c>
      <c r="F91" s="202" t="s">
        <v>380</v>
      </c>
      <c r="G91" s="217" t="s">
        <v>123</v>
      </c>
      <c r="H91" s="224">
        <v>1</v>
      </c>
      <c r="I91" s="206" t="s">
        <v>377</v>
      </c>
      <c r="J91" s="202" t="s">
        <v>378</v>
      </c>
      <c r="K91" s="218">
        <v>27749428000</v>
      </c>
      <c r="L91" s="219">
        <v>1</v>
      </c>
      <c r="M91" s="202" t="s">
        <v>46</v>
      </c>
      <c r="N91" s="202" t="s">
        <v>68</v>
      </c>
      <c r="O91" s="202" t="s">
        <v>37</v>
      </c>
      <c r="P91" s="202" t="s">
        <v>38</v>
      </c>
      <c r="Q91" s="202" t="s">
        <v>219</v>
      </c>
      <c r="R91" s="202" t="s">
        <v>182</v>
      </c>
      <c r="S91" s="202" t="s">
        <v>99</v>
      </c>
      <c r="T91" s="219">
        <v>1</v>
      </c>
      <c r="U91" s="220" t="str">
        <f t="shared" si="43"/>
        <v>Efectuar los tramites asociados al pago de nomina de los funcionarios de la ADRES</v>
      </c>
      <c r="V91" s="221">
        <f t="shared" si="43"/>
        <v>27749428000</v>
      </c>
      <c r="W91" s="230" t="s">
        <v>114</v>
      </c>
      <c r="X91" s="289">
        <v>0.25</v>
      </c>
      <c r="Y91" s="290" t="s">
        <v>378</v>
      </c>
      <c r="Z91" s="291">
        <v>6937357000</v>
      </c>
      <c r="AA91" s="287"/>
      <c r="AB91" s="287"/>
      <c r="AC91" s="288">
        <f>+(AA91/X91)</f>
        <v>0</v>
      </c>
      <c r="AD91" s="288">
        <f t="shared" si="45"/>
        <v>0</v>
      </c>
      <c r="AE91" s="288">
        <f t="shared" si="31"/>
        <v>0</v>
      </c>
      <c r="AF91" s="288">
        <f t="shared" si="32"/>
        <v>0</v>
      </c>
      <c r="AG91" s="289">
        <v>0.25</v>
      </c>
      <c r="AH91" s="290" t="s">
        <v>378</v>
      </c>
      <c r="AI91" s="291">
        <v>6937357000</v>
      </c>
      <c r="AJ91" s="287"/>
      <c r="AK91" s="287"/>
      <c r="AL91" s="288">
        <f t="shared" si="46"/>
        <v>0</v>
      </c>
      <c r="AM91" s="288">
        <f t="shared" si="33"/>
        <v>0</v>
      </c>
      <c r="AN91" s="288">
        <f t="shared" si="34"/>
        <v>0</v>
      </c>
      <c r="AO91" s="288">
        <f t="shared" si="35"/>
        <v>0</v>
      </c>
      <c r="AP91" s="289">
        <v>0.25</v>
      </c>
      <c r="AQ91" s="290" t="s">
        <v>378</v>
      </c>
      <c r="AR91" s="291">
        <v>6937357000</v>
      </c>
      <c r="AS91" s="287"/>
      <c r="AT91" s="287"/>
      <c r="AU91" s="288">
        <f t="shared" si="47"/>
        <v>0</v>
      </c>
      <c r="AV91" s="288">
        <f t="shared" si="48"/>
        <v>0</v>
      </c>
      <c r="AW91" s="288">
        <f t="shared" si="49"/>
        <v>0</v>
      </c>
      <c r="AX91" s="288">
        <f t="shared" si="50"/>
        <v>0</v>
      </c>
      <c r="AY91" s="289">
        <v>0.25</v>
      </c>
      <c r="AZ91" s="290" t="s">
        <v>378</v>
      </c>
      <c r="BA91" s="291">
        <v>6937357000</v>
      </c>
      <c r="BB91" s="287"/>
      <c r="BC91" s="287"/>
      <c r="BD91" s="289">
        <f t="shared" si="51"/>
        <v>0</v>
      </c>
      <c r="BE91" s="289">
        <f t="shared" si="52"/>
        <v>0</v>
      </c>
      <c r="BF91" s="289">
        <f t="shared" si="53"/>
        <v>0</v>
      </c>
      <c r="BG91" s="289">
        <f t="shared" si="54"/>
        <v>0</v>
      </c>
      <c r="BH91" s="213">
        <f>IF(AND(X91=0,AA91=0),"No Prog ni Ejec",IF(X91=0,CONCATENATE("No Prog, Ejec=  ",AA91),AA91/X91))</f>
        <v>0</v>
      </c>
      <c r="BI91" s="213">
        <f t="shared" si="37"/>
        <v>0</v>
      </c>
      <c r="BJ91" s="213">
        <f t="shared" si="38"/>
        <v>0</v>
      </c>
      <c r="BK91" s="213">
        <f t="shared" si="39"/>
        <v>0</v>
      </c>
      <c r="BL91" s="213">
        <f t="shared" si="55"/>
        <v>0</v>
      </c>
      <c r="BM91" s="213">
        <f t="shared" si="56"/>
        <v>0</v>
      </c>
      <c r="BN91" s="213">
        <f t="shared" si="40"/>
        <v>0</v>
      </c>
      <c r="BO91" s="213">
        <f t="shared" si="41"/>
        <v>0</v>
      </c>
      <c r="BP91" s="214"/>
      <c r="BQ91" s="285">
        <v>7</v>
      </c>
      <c r="BR91" s="216">
        <f t="shared" si="42"/>
        <v>0.58333333333333337</v>
      </c>
      <c r="BS91" s="227" t="str">
        <f t="shared" si="57"/>
        <v>Efectuar los tramites asociados al pago de nomina de los funcionarios de la ADRES</v>
      </c>
      <c r="BT91" s="203">
        <f t="shared" si="30"/>
        <v>16187166333.333334</v>
      </c>
      <c r="BU91" s="204"/>
      <c r="BV91" s="204"/>
      <c r="BW91" s="204"/>
      <c r="BX91" s="204"/>
      <c r="BY91" s="204"/>
      <c r="BZ91" s="204"/>
      <c r="CA91" s="146"/>
      <c r="CB91" s="146"/>
      <c r="CC91" s="146"/>
      <c r="CD91" s="146"/>
      <c r="CE91" s="146"/>
      <c r="CF91" s="146"/>
      <c r="CG91" s="146"/>
      <c r="CH91" s="146"/>
      <c r="CI91" s="146"/>
      <c r="CJ91" s="146"/>
      <c r="CK91" s="146"/>
      <c r="CL91" s="146"/>
      <c r="CM91" s="146"/>
      <c r="CN91" s="146"/>
      <c r="CO91" s="146"/>
      <c r="CP91" s="146"/>
      <c r="CQ91" s="146"/>
      <c r="CR91" s="146"/>
      <c r="CS91" s="146"/>
      <c r="CT91" s="146"/>
      <c r="CU91" s="146"/>
      <c r="CV91" s="146"/>
      <c r="CW91" s="146"/>
      <c r="CX91" s="146"/>
      <c r="CY91" s="146"/>
      <c r="CZ91" s="146"/>
      <c r="DA91" s="146"/>
      <c r="DB91" s="146"/>
      <c r="DC91" s="146"/>
      <c r="DD91" s="146"/>
      <c r="DE91" s="146"/>
      <c r="DF91" s="146"/>
      <c r="DG91" s="146"/>
      <c r="DH91" s="146"/>
      <c r="DI91" s="146"/>
      <c r="DJ91" s="146"/>
      <c r="DK91" s="146"/>
      <c r="DL91" s="146"/>
      <c r="DM91" s="146"/>
      <c r="DN91" s="146"/>
      <c r="DO91" s="146"/>
      <c r="DP91" s="146"/>
      <c r="DQ91" s="146"/>
      <c r="DR91" s="146"/>
      <c r="DS91" s="146"/>
      <c r="DT91" s="146"/>
      <c r="DU91" s="146"/>
      <c r="DV91" s="146"/>
      <c r="DW91" s="146"/>
      <c r="DX91" s="146"/>
      <c r="DY91" s="146"/>
      <c r="DZ91" s="146"/>
      <c r="EA91" s="146"/>
      <c r="EB91" s="146"/>
      <c r="EC91" s="146"/>
      <c r="ED91" s="146"/>
      <c r="EE91" s="146"/>
      <c r="EF91" s="146"/>
      <c r="EG91" s="146"/>
      <c r="EH91" s="146"/>
      <c r="EI91" s="146"/>
      <c r="EJ91" s="146"/>
      <c r="EK91" s="146"/>
      <c r="EL91" s="146"/>
      <c r="EM91" s="146"/>
      <c r="EN91" s="146"/>
      <c r="EO91" s="146"/>
      <c r="EP91" s="146"/>
      <c r="EQ91" s="146"/>
      <c r="ER91" s="146"/>
      <c r="ES91" s="146"/>
      <c r="ET91" s="146"/>
      <c r="EU91" s="146"/>
      <c r="EV91" s="146"/>
      <c r="EW91" s="146"/>
      <c r="EX91" s="146"/>
      <c r="EY91" s="146"/>
      <c r="EZ91" s="146"/>
      <c r="FA91" s="146"/>
      <c r="FB91" s="146"/>
      <c r="FC91" s="146"/>
      <c r="FD91" s="146"/>
      <c r="FE91" s="146"/>
      <c r="FF91" s="146"/>
      <c r="FG91" s="146"/>
      <c r="FH91" s="146"/>
      <c r="FI91" s="146"/>
      <c r="FJ91" s="146"/>
      <c r="FK91" s="146"/>
      <c r="FL91" s="146"/>
      <c r="FM91" s="146"/>
      <c r="FN91" s="146"/>
      <c r="FO91" s="146"/>
      <c r="FP91" s="146"/>
      <c r="FQ91" s="146"/>
      <c r="FR91" s="146"/>
      <c r="FS91" s="146"/>
      <c r="FT91" s="146"/>
      <c r="FU91" s="146"/>
      <c r="FV91" s="146"/>
      <c r="FW91" s="146"/>
      <c r="FX91" s="146"/>
      <c r="FY91" s="146"/>
      <c r="FZ91" s="146"/>
      <c r="GA91" s="146"/>
      <c r="GB91" s="146"/>
      <c r="GC91" s="146"/>
      <c r="GD91" s="146"/>
      <c r="GE91" s="146"/>
      <c r="GF91" s="146"/>
      <c r="GG91" s="146"/>
      <c r="GH91" s="146"/>
      <c r="GI91" s="146"/>
      <c r="GJ91" s="146"/>
      <c r="GK91" s="146"/>
      <c r="GL91" s="146"/>
      <c r="GM91" s="146"/>
      <c r="GN91" s="146"/>
      <c r="GO91" s="146"/>
      <c r="GP91" s="146"/>
      <c r="GQ91" s="146"/>
      <c r="GR91" s="146"/>
      <c r="GS91" s="146"/>
      <c r="GT91" s="146"/>
      <c r="GU91" s="146"/>
      <c r="GV91" s="146"/>
      <c r="GW91" s="146"/>
      <c r="GX91" s="146"/>
      <c r="GY91" s="146"/>
      <c r="GZ91" s="146"/>
      <c r="HA91" s="146"/>
      <c r="HB91" s="146"/>
      <c r="HC91" s="146"/>
      <c r="HD91" s="146"/>
      <c r="HE91" s="146"/>
      <c r="HF91" s="146"/>
      <c r="HG91" s="146"/>
      <c r="HH91" s="146"/>
      <c r="HI91" s="146"/>
      <c r="HJ91" s="146"/>
      <c r="HK91" s="146"/>
      <c r="HL91" s="146"/>
      <c r="HM91" s="146"/>
      <c r="HN91" s="146"/>
      <c r="HO91" s="146"/>
      <c r="HP91" s="146"/>
      <c r="HQ91" s="146"/>
      <c r="HR91" s="146"/>
      <c r="HS91" s="146"/>
      <c r="HT91" s="146"/>
      <c r="HU91" s="146"/>
      <c r="HV91" s="146"/>
      <c r="HW91" s="146"/>
      <c r="HX91" s="146"/>
      <c r="HY91" s="146"/>
      <c r="HZ91" s="146"/>
      <c r="IA91" s="146"/>
    </row>
    <row r="92" spans="1:235" s="159" customFormat="1" ht="82.8" x14ac:dyDescent="0.3">
      <c r="A92" s="205">
        <v>11700</v>
      </c>
      <c r="B92" s="202" t="s">
        <v>29</v>
      </c>
      <c r="C92" s="206" t="s">
        <v>328</v>
      </c>
      <c r="D92" s="202" t="s">
        <v>256</v>
      </c>
      <c r="E92" s="206" t="s">
        <v>330</v>
      </c>
      <c r="F92" s="202" t="s">
        <v>380</v>
      </c>
      <c r="G92" s="217" t="s">
        <v>123</v>
      </c>
      <c r="H92" s="224">
        <v>1</v>
      </c>
      <c r="I92" s="206" t="s">
        <v>751</v>
      </c>
      <c r="J92" s="202" t="s">
        <v>752</v>
      </c>
      <c r="K92" s="218">
        <v>1000000000</v>
      </c>
      <c r="L92" s="219">
        <v>1</v>
      </c>
      <c r="M92" s="202" t="s">
        <v>46</v>
      </c>
      <c r="N92" s="202" t="s">
        <v>68</v>
      </c>
      <c r="O92" s="202" t="s">
        <v>37</v>
      </c>
      <c r="P92" s="202" t="s">
        <v>38</v>
      </c>
      <c r="Q92" s="202" t="s">
        <v>219</v>
      </c>
      <c r="R92" s="202" t="s">
        <v>379</v>
      </c>
      <c r="S92" s="202" t="s">
        <v>99</v>
      </c>
      <c r="T92" s="219">
        <v>1</v>
      </c>
      <c r="U92" s="220" t="str">
        <f t="shared" si="43"/>
        <v>Efectuar los tramites asociados al pago de las Transferencias de la ADRES</v>
      </c>
      <c r="V92" s="221">
        <f t="shared" si="43"/>
        <v>1000000000</v>
      </c>
      <c r="W92" s="230" t="s">
        <v>114</v>
      </c>
      <c r="X92" s="289">
        <v>0.25</v>
      </c>
      <c r="Y92" s="290" t="s">
        <v>381</v>
      </c>
      <c r="Z92" s="291">
        <f>+X92*V92</f>
        <v>250000000</v>
      </c>
      <c r="AA92" s="287"/>
      <c r="AB92" s="287"/>
      <c r="AC92" s="288">
        <f t="shared" si="44"/>
        <v>0</v>
      </c>
      <c r="AD92" s="288">
        <f t="shared" si="45"/>
        <v>0</v>
      </c>
      <c r="AE92" s="288">
        <f t="shared" si="31"/>
        <v>0</v>
      </c>
      <c r="AF92" s="288">
        <f t="shared" si="32"/>
        <v>0</v>
      </c>
      <c r="AG92" s="289">
        <v>0.25</v>
      </c>
      <c r="AH92" s="290" t="s">
        <v>381</v>
      </c>
      <c r="AI92" s="291">
        <v>250000000</v>
      </c>
      <c r="AJ92" s="287"/>
      <c r="AK92" s="287"/>
      <c r="AL92" s="288">
        <f t="shared" si="46"/>
        <v>0</v>
      </c>
      <c r="AM92" s="288">
        <f t="shared" si="33"/>
        <v>0</v>
      </c>
      <c r="AN92" s="288">
        <f t="shared" si="34"/>
        <v>0</v>
      </c>
      <c r="AO92" s="288">
        <f t="shared" si="35"/>
        <v>0</v>
      </c>
      <c r="AP92" s="289">
        <v>0.25</v>
      </c>
      <c r="AQ92" s="290" t="s">
        <v>381</v>
      </c>
      <c r="AR92" s="291">
        <v>250000000</v>
      </c>
      <c r="AS92" s="287"/>
      <c r="AT92" s="287"/>
      <c r="AU92" s="288">
        <f t="shared" si="47"/>
        <v>0</v>
      </c>
      <c r="AV92" s="288">
        <f t="shared" si="48"/>
        <v>0</v>
      </c>
      <c r="AW92" s="288">
        <f t="shared" si="49"/>
        <v>0</v>
      </c>
      <c r="AX92" s="288">
        <f t="shared" si="50"/>
        <v>0</v>
      </c>
      <c r="AY92" s="289">
        <v>0.25</v>
      </c>
      <c r="AZ92" s="290" t="s">
        <v>381</v>
      </c>
      <c r="BA92" s="291">
        <v>250000000</v>
      </c>
      <c r="BB92" s="287"/>
      <c r="BC92" s="287"/>
      <c r="BD92" s="289">
        <f t="shared" si="51"/>
        <v>0</v>
      </c>
      <c r="BE92" s="289">
        <f t="shared" si="52"/>
        <v>0</v>
      </c>
      <c r="BF92" s="289">
        <f t="shared" si="53"/>
        <v>0</v>
      </c>
      <c r="BG92" s="289">
        <f t="shared" si="54"/>
        <v>0</v>
      </c>
      <c r="BH92" s="213">
        <f t="shared" si="36"/>
        <v>0</v>
      </c>
      <c r="BI92" s="213">
        <f t="shared" si="37"/>
        <v>0</v>
      </c>
      <c r="BJ92" s="213">
        <f t="shared" si="38"/>
        <v>0</v>
      </c>
      <c r="BK92" s="213">
        <f t="shared" si="39"/>
        <v>0</v>
      </c>
      <c r="BL92" s="213">
        <f t="shared" si="55"/>
        <v>0</v>
      </c>
      <c r="BM92" s="213">
        <f t="shared" si="56"/>
        <v>0</v>
      </c>
      <c r="BN92" s="213">
        <f t="shared" si="40"/>
        <v>0</v>
      </c>
      <c r="BO92" s="213">
        <f t="shared" si="41"/>
        <v>0</v>
      </c>
      <c r="BP92" s="214"/>
      <c r="BQ92" s="285">
        <v>7</v>
      </c>
      <c r="BR92" s="216">
        <f t="shared" si="42"/>
        <v>0.58333333333333337</v>
      </c>
      <c r="BS92" s="227" t="str">
        <f t="shared" si="57"/>
        <v>Efectuar los tramites asociados al pago de las Transferencias de la ADRES</v>
      </c>
      <c r="BT92" s="203">
        <f t="shared" si="30"/>
        <v>583333333.33333337</v>
      </c>
      <c r="BU92" s="204"/>
      <c r="BV92" s="204"/>
      <c r="BW92" s="204"/>
      <c r="BX92" s="204"/>
      <c r="BY92" s="204"/>
      <c r="BZ92" s="204"/>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46"/>
      <c r="DK92" s="146"/>
      <c r="DL92" s="146"/>
      <c r="DM92" s="146"/>
      <c r="DN92" s="146"/>
      <c r="DO92" s="146"/>
      <c r="DP92" s="146"/>
      <c r="DQ92" s="146"/>
      <c r="DR92" s="146"/>
      <c r="DS92" s="146"/>
      <c r="DT92" s="146"/>
      <c r="DU92" s="146"/>
      <c r="DV92" s="146"/>
      <c r="DW92" s="146"/>
      <c r="DX92" s="146"/>
      <c r="DY92" s="146"/>
      <c r="DZ92" s="146"/>
      <c r="EA92" s="146"/>
      <c r="EB92" s="146"/>
      <c r="EC92" s="146"/>
      <c r="ED92" s="146"/>
      <c r="EE92" s="146"/>
      <c r="EF92" s="146"/>
      <c r="EG92" s="146"/>
      <c r="EH92" s="146"/>
      <c r="EI92" s="146"/>
      <c r="EJ92" s="146"/>
      <c r="EK92" s="146"/>
      <c r="EL92" s="146"/>
      <c r="EM92" s="146"/>
      <c r="EN92" s="146"/>
      <c r="EO92" s="146"/>
      <c r="EP92" s="146"/>
      <c r="EQ92" s="146"/>
      <c r="ER92" s="146"/>
      <c r="ES92" s="146"/>
      <c r="ET92" s="146"/>
      <c r="EU92" s="146"/>
      <c r="EV92" s="146"/>
      <c r="EW92" s="146"/>
      <c r="EX92" s="146"/>
      <c r="EY92" s="146"/>
      <c r="EZ92" s="146"/>
      <c r="FA92" s="146"/>
      <c r="FB92" s="146"/>
      <c r="FC92" s="146"/>
      <c r="FD92" s="146"/>
      <c r="FE92" s="146"/>
      <c r="FF92" s="146"/>
      <c r="FG92" s="146"/>
      <c r="FH92" s="146"/>
      <c r="FI92" s="146"/>
      <c r="FJ92" s="146"/>
      <c r="FK92" s="146"/>
      <c r="FL92" s="146"/>
      <c r="FM92" s="146"/>
      <c r="FN92" s="146"/>
      <c r="FO92" s="146"/>
      <c r="FP92" s="146"/>
      <c r="FQ92" s="146"/>
      <c r="FR92" s="146"/>
      <c r="FS92" s="146"/>
      <c r="FT92" s="146"/>
      <c r="FU92" s="146"/>
      <c r="FV92" s="146"/>
      <c r="FW92" s="146"/>
      <c r="FX92" s="146"/>
      <c r="FY92" s="146"/>
      <c r="FZ92" s="146"/>
      <c r="GA92" s="146"/>
      <c r="GB92" s="146"/>
      <c r="GC92" s="146"/>
      <c r="GD92" s="146"/>
      <c r="GE92" s="146"/>
      <c r="GF92" s="146"/>
      <c r="GG92" s="146"/>
      <c r="GH92" s="146"/>
      <c r="GI92" s="146"/>
      <c r="GJ92" s="146"/>
      <c r="GK92" s="146"/>
      <c r="GL92" s="146"/>
      <c r="GM92" s="146"/>
      <c r="GN92" s="146"/>
      <c r="GO92" s="146"/>
      <c r="GP92" s="146"/>
      <c r="GQ92" s="146"/>
      <c r="GR92" s="146"/>
      <c r="GS92" s="146"/>
      <c r="GT92" s="146"/>
      <c r="GU92" s="146"/>
      <c r="GV92" s="146"/>
      <c r="GW92" s="146"/>
      <c r="GX92" s="146"/>
      <c r="GY92" s="146"/>
      <c r="GZ92" s="146"/>
      <c r="HA92" s="146"/>
      <c r="HB92" s="146"/>
      <c r="HC92" s="146"/>
      <c r="HD92" s="146"/>
      <c r="HE92" s="146"/>
      <c r="HF92" s="146"/>
      <c r="HG92" s="146"/>
      <c r="HH92" s="146"/>
      <c r="HI92" s="146"/>
      <c r="HJ92" s="146"/>
      <c r="HK92" s="146"/>
      <c r="HL92" s="146"/>
      <c r="HM92" s="146"/>
      <c r="HN92" s="146"/>
      <c r="HO92" s="146"/>
      <c r="HP92" s="146"/>
      <c r="HQ92" s="146"/>
      <c r="HR92" s="146"/>
      <c r="HS92" s="146"/>
      <c r="HT92" s="146"/>
      <c r="HU92" s="146"/>
      <c r="HV92" s="146"/>
      <c r="HW92" s="146"/>
      <c r="HX92" s="146"/>
      <c r="HY92" s="146"/>
      <c r="HZ92" s="146"/>
      <c r="IA92" s="146"/>
    </row>
    <row r="93" spans="1:235" s="159" customFormat="1" ht="82.8" x14ac:dyDescent="0.3">
      <c r="A93" s="205">
        <v>11700</v>
      </c>
      <c r="B93" s="202" t="s">
        <v>29</v>
      </c>
      <c r="C93" s="206" t="s">
        <v>328</v>
      </c>
      <c r="D93" s="202" t="s">
        <v>256</v>
      </c>
      <c r="E93" s="206" t="s">
        <v>330</v>
      </c>
      <c r="F93" s="202" t="s">
        <v>380</v>
      </c>
      <c r="G93" s="217" t="s">
        <v>123</v>
      </c>
      <c r="H93" s="224">
        <v>1</v>
      </c>
      <c r="I93" s="206" t="s">
        <v>753</v>
      </c>
      <c r="J93" s="202" t="s">
        <v>754</v>
      </c>
      <c r="K93" s="218">
        <v>13118070672</v>
      </c>
      <c r="L93" s="219">
        <v>1</v>
      </c>
      <c r="M93" s="202" t="s">
        <v>46</v>
      </c>
      <c r="N93" s="202" t="s">
        <v>68</v>
      </c>
      <c r="O93" s="202" t="s">
        <v>37</v>
      </c>
      <c r="P93" s="202" t="s">
        <v>38</v>
      </c>
      <c r="Q93" s="202" t="s">
        <v>219</v>
      </c>
      <c r="R93" s="202" t="s">
        <v>379</v>
      </c>
      <c r="S93" s="202" t="s">
        <v>99</v>
      </c>
      <c r="T93" s="219">
        <v>1</v>
      </c>
      <c r="U93" s="220" t="str">
        <f t="shared" si="43"/>
        <v>Efectuar los tramites asociados a la ejecución de otros recursos asignados a la ADRES</v>
      </c>
      <c r="V93" s="221">
        <f t="shared" si="43"/>
        <v>13118070672</v>
      </c>
      <c r="W93" s="230" t="s">
        <v>114</v>
      </c>
      <c r="X93" s="289">
        <v>0.25</v>
      </c>
      <c r="Y93" s="290" t="s">
        <v>386</v>
      </c>
      <c r="Z93" s="291">
        <f>+X93*V93</f>
        <v>3279517668</v>
      </c>
      <c r="AA93" s="287"/>
      <c r="AB93" s="287"/>
      <c r="AC93" s="288">
        <f t="shared" si="44"/>
        <v>0</v>
      </c>
      <c r="AD93" s="288">
        <f t="shared" si="45"/>
        <v>0</v>
      </c>
      <c r="AE93" s="288">
        <f t="shared" si="31"/>
        <v>0</v>
      </c>
      <c r="AF93" s="288">
        <f t="shared" si="32"/>
        <v>0</v>
      </c>
      <c r="AG93" s="289">
        <v>0.25</v>
      </c>
      <c r="AH93" s="290" t="s">
        <v>386</v>
      </c>
      <c r="AI93" s="291">
        <v>3279517668</v>
      </c>
      <c r="AJ93" s="287"/>
      <c r="AK93" s="287"/>
      <c r="AL93" s="288">
        <f t="shared" si="46"/>
        <v>0</v>
      </c>
      <c r="AM93" s="288">
        <f t="shared" si="33"/>
        <v>0</v>
      </c>
      <c r="AN93" s="288">
        <f t="shared" si="34"/>
        <v>0</v>
      </c>
      <c r="AO93" s="288">
        <f t="shared" si="35"/>
        <v>0</v>
      </c>
      <c r="AP93" s="289">
        <v>0.25</v>
      </c>
      <c r="AQ93" s="290" t="s">
        <v>386</v>
      </c>
      <c r="AR93" s="291">
        <v>3279517668</v>
      </c>
      <c r="AS93" s="287"/>
      <c r="AT93" s="287"/>
      <c r="AU93" s="288">
        <f t="shared" si="47"/>
        <v>0</v>
      </c>
      <c r="AV93" s="288">
        <f t="shared" si="48"/>
        <v>0</v>
      </c>
      <c r="AW93" s="288">
        <f t="shared" si="49"/>
        <v>0</v>
      </c>
      <c r="AX93" s="288">
        <f t="shared" si="50"/>
        <v>0</v>
      </c>
      <c r="AY93" s="289">
        <v>0.25</v>
      </c>
      <c r="AZ93" s="290" t="s">
        <v>386</v>
      </c>
      <c r="BA93" s="291">
        <v>3279517668</v>
      </c>
      <c r="BB93" s="287"/>
      <c r="BC93" s="287"/>
      <c r="BD93" s="289">
        <f t="shared" si="51"/>
        <v>0</v>
      </c>
      <c r="BE93" s="289">
        <f t="shared" si="52"/>
        <v>0</v>
      </c>
      <c r="BF93" s="289">
        <f t="shared" si="53"/>
        <v>0</v>
      </c>
      <c r="BG93" s="289">
        <f t="shared" si="54"/>
        <v>0</v>
      </c>
      <c r="BH93" s="213">
        <f t="shared" si="36"/>
        <v>0</v>
      </c>
      <c r="BI93" s="213">
        <f t="shared" si="37"/>
        <v>0</v>
      </c>
      <c r="BJ93" s="213">
        <f t="shared" si="38"/>
        <v>0</v>
      </c>
      <c r="BK93" s="213">
        <f t="shared" si="39"/>
        <v>0</v>
      </c>
      <c r="BL93" s="213">
        <f t="shared" si="55"/>
        <v>0</v>
      </c>
      <c r="BM93" s="213">
        <f t="shared" si="56"/>
        <v>0</v>
      </c>
      <c r="BN93" s="213">
        <f t="shared" si="40"/>
        <v>0</v>
      </c>
      <c r="BO93" s="213">
        <f t="shared" si="41"/>
        <v>0</v>
      </c>
      <c r="BP93" s="214"/>
      <c r="BQ93" s="285">
        <v>7</v>
      </c>
      <c r="BR93" s="216">
        <f t="shared" si="42"/>
        <v>0.58333333333333337</v>
      </c>
      <c r="BS93" s="227" t="str">
        <f t="shared" si="57"/>
        <v>Efectuar los tramites asociados a la ejecución de otros recursos asignados a la ADRES</v>
      </c>
      <c r="BT93" s="203">
        <f t="shared" si="30"/>
        <v>7652207892</v>
      </c>
      <c r="BU93" s="204"/>
      <c r="BV93" s="204"/>
      <c r="BW93" s="204"/>
      <c r="BX93" s="204"/>
      <c r="BY93" s="204"/>
      <c r="BZ93" s="204"/>
      <c r="CA93" s="146"/>
      <c r="CB93" s="146"/>
      <c r="CC93" s="146"/>
      <c r="CD93" s="146"/>
      <c r="CE93" s="146"/>
      <c r="CF93" s="146"/>
      <c r="CG93" s="146"/>
      <c r="CH93" s="146"/>
      <c r="CI93" s="146"/>
      <c r="CJ93" s="146"/>
      <c r="CK93" s="146"/>
      <c r="CL93" s="146"/>
      <c r="CM93" s="146"/>
      <c r="CN93" s="146"/>
      <c r="CO93" s="146"/>
      <c r="CP93" s="146"/>
      <c r="CQ93" s="146"/>
      <c r="CR93" s="146"/>
      <c r="CS93" s="146"/>
      <c r="CT93" s="146"/>
      <c r="CU93" s="146"/>
      <c r="CV93" s="146"/>
      <c r="CW93" s="146"/>
      <c r="CX93" s="146"/>
      <c r="CY93" s="146"/>
      <c r="CZ93" s="146"/>
      <c r="DA93" s="146"/>
      <c r="DB93" s="146"/>
      <c r="DC93" s="146"/>
      <c r="DD93" s="146"/>
      <c r="DE93" s="146"/>
      <c r="DF93" s="146"/>
      <c r="DG93" s="146"/>
      <c r="DH93" s="146"/>
      <c r="DI93" s="146"/>
      <c r="DJ93" s="146"/>
      <c r="DK93" s="146"/>
      <c r="DL93" s="146"/>
      <c r="DM93" s="146"/>
      <c r="DN93" s="146"/>
      <c r="DO93" s="146"/>
      <c r="DP93" s="146"/>
      <c r="DQ93" s="146"/>
      <c r="DR93" s="146"/>
      <c r="DS93" s="146"/>
      <c r="DT93" s="146"/>
      <c r="DU93" s="146"/>
      <c r="DV93" s="146"/>
      <c r="DW93" s="146"/>
      <c r="DX93" s="146"/>
      <c r="DY93" s="146"/>
      <c r="DZ93" s="146"/>
      <c r="EA93" s="146"/>
      <c r="EB93" s="146"/>
      <c r="EC93" s="146"/>
      <c r="ED93" s="146"/>
      <c r="EE93" s="146"/>
      <c r="EF93" s="146"/>
      <c r="EG93" s="146"/>
      <c r="EH93" s="146"/>
      <c r="EI93" s="146"/>
      <c r="EJ93" s="146"/>
      <c r="EK93" s="146"/>
      <c r="EL93" s="146"/>
      <c r="EM93" s="146"/>
      <c r="EN93" s="146"/>
      <c r="EO93" s="146"/>
      <c r="EP93" s="146"/>
      <c r="EQ93" s="146"/>
      <c r="ER93" s="146"/>
      <c r="ES93" s="146"/>
      <c r="ET93" s="146"/>
      <c r="EU93" s="146"/>
      <c r="EV93" s="146"/>
      <c r="EW93" s="146"/>
      <c r="EX93" s="146"/>
      <c r="EY93" s="146"/>
      <c r="EZ93" s="146"/>
      <c r="FA93" s="146"/>
      <c r="FB93" s="146"/>
      <c r="FC93" s="146"/>
      <c r="FD93" s="146"/>
      <c r="FE93" s="146"/>
      <c r="FF93" s="146"/>
      <c r="FG93" s="146"/>
      <c r="FH93" s="146"/>
      <c r="FI93" s="146"/>
      <c r="FJ93" s="146"/>
      <c r="FK93" s="146"/>
      <c r="FL93" s="146"/>
      <c r="FM93" s="146"/>
      <c r="FN93" s="146"/>
      <c r="FO93" s="146"/>
      <c r="FP93" s="146"/>
      <c r="FQ93" s="146"/>
      <c r="FR93" s="146"/>
      <c r="FS93" s="146"/>
      <c r="FT93" s="146"/>
      <c r="FU93" s="146"/>
      <c r="FV93" s="146"/>
      <c r="FW93" s="146"/>
      <c r="FX93" s="146"/>
      <c r="FY93" s="146"/>
      <c r="FZ93" s="146"/>
      <c r="GA93" s="146"/>
      <c r="GB93" s="146"/>
      <c r="GC93" s="146"/>
      <c r="GD93" s="146"/>
      <c r="GE93" s="146"/>
      <c r="GF93" s="146"/>
      <c r="GG93" s="146"/>
      <c r="GH93" s="146"/>
      <c r="GI93" s="146"/>
      <c r="GJ93" s="146"/>
      <c r="GK93" s="146"/>
      <c r="GL93" s="146"/>
      <c r="GM93" s="146"/>
      <c r="GN93" s="146"/>
      <c r="GO93" s="146"/>
      <c r="GP93" s="146"/>
      <c r="GQ93" s="146"/>
      <c r="GR93" s="146"/>
      <c r="GS93" s="146"/>
      <c r="GT93" s="146"/>
      <c r="GU93" s="146"/>
      <c r="GV93" s="146"/>
      <c r="GW93" s="146"/>
      <c r="GX93" s="146"/>
      <c r="GY93" s="146"/>
      <c r="GZ93" s="146"/>
      <c r="HA93" s="146"/>
      <c r="HB93" s="146"/>
      <c r="HC93" s="146"/>
      <c r="HD93" s="146"/>
      <c r="HE93" s="146"/>
      <c r="HF93" s="146"/>
      <c r="HG93" s="146"/>
      <c r="HH93" s="146"/>
      <c r="HI93" s="146"/>
      <c r="HJ93" s="146"/>
      <c r="HK93" s="146"/>
      <c r="HL93" s="146"/>
      <c r="HM93" s="146"/>
      <c r="HN93" s="146"/>
      <c r="HO93" s="146"/>
      <c r="HP93" s="146"/>
      <c r="HQ93" s="146"/>
      <c r="HR93" s="146"/>
      <c r="HS93" s="146"/>
      <c r="HT93" s="146"/>
      <c r="HU93" s="146"/>
      <c r="HV93" s="146"/>
      <c r="HW93" s="146"/>
      <c r="HX93" s="146"/>
      <c r="HY93" s="146"/>
      <c r="HZ93" s="146"/>
      <c r="IA93" s="146"/>
    </row>
    <row r="94" spans="1:235" s="154" customFormat="1" ht="82.8" x14ac:dyDescent="0.3">
      <c r="A94" s="205">
        <v>11700</v>
      </c>
      <c r="B94" s="202" t="s">
        <v>29</v>
      </c>
      <c r="C94" s="206" t="s">
        <v>328</v>
      </c>
      <c r="D94" s="202" t="s">
        <v>256</v>
      </c>
      <c r="E94" s="206" t="s">
        <v>383</v>
      </c>
      <c r="F94" s="202" t="s">
        <v>382</v>
      </c>
      <c r="G94" s="217" t="s">
        <v>384</v>
      </c>
      <c r="H94" s="206">
        <v>12</v>
      </c>
      <c r="I94" s="206" t="s">
        <v>388</v>
      </c>
      <c r="J94" s="202" t="s">
        <v>381</v>
      </c>
      <c r="K94" s="218">
        <v>0</v>
      </c>
      <c r="L94" s="219">
        <v>1</v>
      </c>
      <c r="M94" s="202" t="s">
        <v>46</v>
      </c>
      <c r="N94" s="202" t="s">
        <v>68</v>
      </c>
      <c r="O94" s="202" t="s">
        <v>37</v>
      </c>
      <c r="P94" s="202" t="s">
        <v>38</v>
      </c>
      <c r="Q94" s="202" t="s">
        <v>219</v>
      </c>
      <c r="R94" s="202" t="s">
        <v>626</v>
      </c>
      <c r="S94" s="202" t="s">
        <v>99</v>
      </c>
      <c r="T94" s="206">
        <v>12</v>
      </c>
      <c r="U94" s="220" t="str">
        <f t="shared" si="43"/>
        <v>Seguimiento a la ejecución presupuestal, PAC y Reservas</v>
      </c>
      <c r="V94" s="221">
        <f t="shared" si="43"/>
        <v>0</v>
      </c>
      <c r="W94" s="222" t="s">
        <v>117</v>
      </c>
      <c r="X94" s="223">
        <v>3</v>
      </c>
      <c r="Y94" s="222" t="s">
        <v>381</v>
      </c>
      <c r="Z94" s="218">
        <v>0</v>
      </c>
      <c r="AA94" s="204"/>
      <c r="AB94" s="204"/>
      <c r="AC94" s="212">
        <f t="shared" si="44"/>
        <v>0</v>
      </c>
      <c r="AD94" s="212" t="e">
        <f t="shared" si="45"/>
        <v>#DIV/0!</v>
      </c>
      <c r="AE94" s="212">
        <f t="shared" si="31"/>
        <v>0</v>
      </c>
      <c r="AF94" s="212" t="e">
        <f t="shared" si="32"/>
        <v>#DIV/0!</v>
      </c>
      <c r="AG94" s="223">
        <v>3</v>
      </c>
      <c r="AH94" s="222" t="s">
        <v>381</v>
      </c>
      <c r="AI94" s="218">
        <v>0</v>
      </c>
      <c r="AJ94" s="204"/>
      <c r="AK94" s="204"/>
      <c r="AL94" s="212">
        <f t="shared" si="46"/>
        <v>0</v>
      </c>
      <c r="AM94" s="212" t="e">
        <f t="shared" si="33"/>
        <v>#DIV/0!</v>
      </c>
      <c r="AN94" s="212">
        <f t="shared" si="34"/>
        <v>0</v>
      </c>
      <c r="AO94" s="212" t="e">
        <f t="shared" si="35"/>
        <v>#DIV/0!</v>
      </c>
      <c r="AP94" s="223">
        <v>3</v>
      </c>
      <c r="AQ94" s="222" t="s">
        <v>381</v>
      </c>
      <c r="AR94" s="218">
        <v>0</v>
      </c>
      <c r="AS94" s="204"/>
      <c r="AT94" s="204"/>
      <c r="AU94" s="212">
        <f t="shared" si="47"/>
        <v>0</v>
      </c>
      <c r="AV94" s="212" t="e">
        <f t="shared" si="48"/>
        <v>#DIV/0!</v>
      </c>
      <c r="AW94" s="212">
        <f t="shared" si="49"/>
        <v>0</v>
      </c>
      <c r="AX94" s="212" t="e">
        <f t="shared" si="50"/>
        <v>#DIV/0!</v>
      </c>
      <c r="AY94" s="223">
        <v>3</v>
      </c>
      <c r="AZ94" s="222" t="s">
        <v>381</v>
      </c>
      <c r="BA94" s="218">
        <v>0</v>
      </c>
      <c r="BB94" s="204"/>
      <c r="BC94" s="204"/>
      <c r="BD94" s="224">
        <f t="shared" si="51"/>
        <v>0</v>
      </c>
      <c r="BE94" s="224" t="e">
        <f t="shared" si="52"/>
        <v>#DIV/0!</v>
      </c>
      <c r="BF94" s="224">
        <f t="shared" si="53"/>
        <v>0</v>
      </c>
      <c r="BG94" s="224" t="e">
        <f t="shared" si="54"/>
        <v>#DIV/0!</v>
      </c>
      <c r="BH94" s="215">
        <f t="shared" si="36"/>
        <v>0</v>
      </c>
      <c r="BI94" s="215" t="str">
        <f t="shared" si="37"/>
        <v>No Prog ni Ejec</v>
      </c>
      <c r="BJ94" s="215">
        <f t="shared" si="38"/>
        <v>0</v>
      </c>
      <c r="BK94" s="215" t="str">
        <f t="shared" si="39"/>
        <v>No Prog ni Ejec</v>
      </c>
      <c r="BL94" s="215">
        <f t="shared" si="55"/>
        <v>0</v>
      </c>
      <c r="BM94" s="215" t="str">
        <f t="shared" si="56"/>
        <v>No Prog ni Ejec</v>
      </c>
      <c r="BN94" s="215">
        <f t="shared" si="40"/>
        <v>0</v>
      </c>
      <c r="BO94" s="215" t="str">
        <f t="shared" si="41"/>
        <v>No Prog ni Ejec</v>
      </c>
      <c r="BP94" s="214"/>
      <c r="BQ94" s="285">
        <v>7</v>
      </c>
      <c r="BR94" s="226">
        <f t="shared" si="42"/>
        <v>7</v>
      </c>
      <c r="BS94" s="227" t="str">
        <f t="shared" si="57"/>
        <v>Seguimiento a la ejecución presupuestal, PAC y Reservas</v>
      </c>
      <c r="BT94" s="203">
        <f t="shared" si="30"/>
        <v>0</v>
      </c>
      <c r="BU94" s="204"/>
      <c r="BV94" s="204"/>
      <c r="BW94" s="204"/>
      <c r="BX94" s="204"/>
      <c r="BY94" s="204"/>
      <c r="BZ94" s="204"/>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146"/>
      <c r="CX94" s="146"/>
      <c r="CY94" s="146"/>
      <c r="CZ94" s="146"/>
      <c r="DA94" s="146"/>
      <c r="DB94" s="146"/>
      <c r="DC94" s="146"/>
      <c r="DD94" s="146"/>
      <c r="DE94" s="146"/>
      <c r="DF94" s="146"/>
      <c r="DG94" s="146"/>
      <c r="DH94" s="146"/>
      <c r="DI94" s="146"/>
      <c r="DJ94" s="146"/>
      <c r="DK94" s="146"/>
      <c r="DL94" s="146"/>
      <c r="DM94" s="146"/>
      <c r="DN94" s="146"/>
      <c r="DO94" s="146"/>
      <c r="DP94" s="146"/>
      <c r="DQ94" s="146"/>
      <c r="DR94" s="146"/>
      <c r="DS94" s="146"/>
      <c r="DT94" s="146"/>
      <c r="DU94" s="146"/>
      <c r="DV94" s="146"/>
      <c r="DW94" s="146"/>
      <c r="DX94" s="146"/>
      <c r="DY94" s="146"/>
      <c r="DZ94" s="146"/>
      <c r="EA94" s="146"/>
      <c r="EB94" s="146"/>
      <c r="EC94" s="146"/>
      <c r="ED94" s="146"/>
      <c r="EE94" s="146"/>
      <c r="EF94" s="146"/>
      <c r="EG94" s="146"/>
      <c r="EH94" s="146"/>
      <c r="EI94" s="146"/>
      <c r="EJ94" s="146"/>
      <c r="EK94" s="146"/>
      <c r="EL94" s="146"/>
      <c r="EM94" s="146"/>
      <c r="EN94" s="146"/>
      <c r="EO94" s="146"/>
      <c r="EP94" s="146"/>
      <c r="EQ94" s="146"/>
      <c r="ER94" s="146"/>
      <c r="ES94" s="146"/>
      <c r="ET94" s="146"/>
      <c r="EU94" s="146"/>
      <c r="EV94" s="146"/>
      <c r="EW94" s="146"/>
      <c r="EX94" s="146"/>
      <c r="EY94" s="146"/>
      <c r="EZ94" s="146"/>
      <c r="FA94" s="146"/>
      <c r="FB94" s="146"/>
      <c r="FC94" s="146"/>
      <c r="FD94" s="146"/>
      <c r="FE94" s="146"/>
      <c r="FF94" s="146"/>
      <c r="FG94" s="146"/>
      <c r="FH94" s="146"/>
      <c r="FI94" s="146"/>
      <c r="FJ94" s="146"/>
      <c r="FK94" s="146"/>
      <c r="FL94" s="146"/>
      <c r="FM94" s="146"/>
      <c r="FN94" s="146"/>
      <c r="FO94" s="146"/>
      <c r="FP94" s="146"/>
      <c r="FQ94" s="146"/>
      <c r="FR94" s="146"/>
      <c r="FS94" s="146"/>
      <c r="FT94" s="146"/>
      <c r="FU94" s="146"/>
      <c r="FV94" s="146"/>
      <c r="FW94" s="146"/>
      <c r="FX94" s="146"/>
      <c r="FY94" s="146"/>
      <c r="FZ94" s="146"/>
      <c r="GA94" s="146"/>
      <c r="GB94" s="146"/>
      <c r="GC94" s="146"/>
      <c r="GD94" s="146"/>
      <c r="GE94" s="146"/>
      <c r="GF94" s="146"/>
      <c r="GG94" s="146"/>
      <c r="GH94" s="146"/>
      <c r="GI94" s="146"/>
      <c r="GJ94" s="146"/>
      <c r="GK94" s="146"/>
      <c r="GL94" s="146"/>
      <c r="GM94" s="146"/>
      <c r="GN94" s="146"/>
      <c r="GO94" s="146"/>
      <c r="GP94" s="146"/>
      <c r="GQ94" s="146"/>
      <c r="GR94" s="146"/>
      <c r="GS94" s="146"/>
      <c r="GT94" s="146"/>
      <c r="GU94" s="146"/>
      <c r="GV94" s="146"/>
      <c r="GW94" s="146"/>
      <c r="GX94" s="146"/>
      <c r="GY94" s="146"/>
      <c r="GZ94" s="146"/>
      <c r="HA94" s="146"/>
      <c r="HB94" s="146"/>
      <c r="HC94" s="146"/>
      <c r="HD94" s="146"/>
      <c r="HE94" s="146"/>
      <c r="HF94" s="146"/>
      <c r="HG94" s="146"/>
      <c r="HH94" s="146"/>
      <c r="HI94" s="146"/>
      <c r="HJ94" s="146"/>
      <c r="HK94" s="146"/>
      <c r="HL94" s="146"/>
      <c r="HM94" s="146"/>
      <c r="HN94" s="146"/>
      <c r="HO94" s="146"/>
      <c r="HP94" s="146"/>
      <c r="HQ94" s="146"/>
      <c r="HR94" s="146"/>
      <c r="HS94" s="146"/>
      <c r="HT94" s="146"/>
      <c r="HU94" s="146"/>
      <c r="HV94" s="146"/>
      <c r="HW94" s="146"/>
      <c r="HX94" s="146"/>
      <c r="HY94" s="146"/>
      <c r="HZ94" s="146"/>
      <c r="IA94" s="146"/>
    </row>
    <row r="95" spans="1:235" s="154" customFormat="1" ht="82.8" x14ac:dyDescent="0.3">
      <c r="A95" s="205">
        <v>11700</v>
      </c>
      <c r="B95" s="202" t="s">
        <v>29</v>
      </c>
      <c r="C95" s="206" t="s">
        <v>328</v>
      </c>
      <c r="D95" s="202" t="s">
        <v>256</v>
      </c>
      <c r="E95" s="206" t="s">
        <v>385</v>
      </c>
      <c r="F95" s="202" t="s">
        <v>387</v>
      </c>
      <c r="G95" s="217" t="s">
        <v>384</v>
      </c>
      <c r="H95" s="206">
        <v>4</v>
      </c>
      <c r="I95" s="206" t="s">
        <v>389</v>
      </c>
      <c r="J95" s="202" t="s">
        <v>386</v>
      </c>
      <c r="K95" s="218">
        <v>0</v>
      </c>
      <c r="L95" s="219">
        <v>1</v>
      </c>
      <c r="M95" s="202" t="s">
        <v>46</v>
      </c>
      <c r="N95" s="202" t="s">
        <v>68</v>
      </c>
      <c r="O95" s="202" t="s">
        <v>37</v>
      </c>
      <c r="P95" s="202" t="s">
        <v>38</v>
      </c>
      <c r="Q95" s="202" t="s">
        <v>219</v>
      </c>
      <c r="R95" s="202" t="s">
        <v>627</v>
      </c>
      <c r="S95" s="202" t="s">
        <v>99</v>
      </c>
      <c r="T95" s="206">
        <v>4</v>
      </c>
      <c r="U95" s="220" t="str">
        <f t="shared" si="43"/>
        <v>Informes Estados Financieros (Balance General y Estado de Resultados) de la UGG</v>
      </c>
      <c r="V95" s="221">
        <f t="shared" si="43"/>
        <v>0</v>
      </c>
      <c r="W95" s="222" t="s">
        <v>117</v>
      </c>
      <c r="X95" s="223">
        <v>1</v>
      </c>
      <c r="Y95" s="222" t="s">
        <v>386</v>
      </c>
      <c r="Z95" s="218">
        <v>0</v>
      </c>
      <c r="AA95" s="204"/>
      <c r="AB95" s="204"/>
      <c r="AC95" s="212">
        <f t="shared" si="44"/>
        <v>0</v>
      </c>
      <c r="AD95" s="212" t="e">
        <f t="shared" si="45"/>
        <v>#DIV/0!</v>
      </c>
      <c r="AE95" s="212">
        <f t="shared" si="31"/>
        <v>0</v>
      </c>
      <c r="AF95" s="212" t="e">
        <f t="shared" si="32"/>
        <v>#DIV/0!</v>
      </c>
      <c r="AG95" s="223">
        <v>1</v>
      </c>
      <c r="AH95" s="222" t="s">
        <v>386</v>
      </c>
      <c r="AI95" s="218">
        <v>0</v>
      </c>
      <c r="AJ95" s="204"/>
      <c r="AK95" s="204"/>
      <c r="AL95" s="212">
        <f t="shared" si="46"/>
        <v>0</v>
      </c>
      <c r="AM95" s="212" t="e">
        <f t="shared" si="33"/>
        <v>#DIV/0!</v>
      </c>
      <c r="AN95" s="212">
        <f t="shared" si="34"/>
        <v>0</v>
      </c>
      <c r="AO95" s="212" t="e">
        <f t="shared" si="35"/>
        <v>#DIV/0!</v>
      </c>
      <c r="AP95" s="223">
        <v>1</v>
      </c>
      <c r="AQ95" s="222" t="s">
        <v>386</v>
      </c>
      <c r="AR95" s="218">
        <v>0</v>
      </c>
      <c r="AS95" s="204"/>
      <c r="AT95" s="204"/>
      <c r="AU95" s="212">
        <f t="shared" si="47"/>
        <v>0</v>
      </c>
      <c r="AV95" s="212" t="e">
        <f t="shared" si="48"/>
        <v>#DIV/0!</v>
      </c>
      <c r="AW95" s="212">
        <f t="shared" si="49"/>
        <v>0</v>
      </c>
      <c r="AX95" s="212" t="e">
        <f t="shared" si="50"/>
        <v>#DIV/0!</v>
      </c>
      <c r="AY95" s="223">
        <v>1</v>
      </c>
      <c r="AZ95" s="222" t="s">
        <v>386</v>
      </c>
      <c r="BA95" s="218">
        <v>0</v>
      </c>
      <c r="BB95" s="204"/>
      <c r="BC95" s="204"/>
      <c r="BD95" s="224">
        <f t="shared" si="51"/>
        <v>0</v>
      </c>
      <c r="BE95" s="224" t="e">
        <f t="shared" si="52"/>
        <v>#DIV/0!</v>
      </c>
      <c r="BF95" s="224">
        <f t="shared" si="53"/>
        <v>0</v>
      </c>
      <c r="BG95" s="224" t="e">
        <f t="shared" si="54"/>
        <v>#DIV/0!</v>
      </c>
      <c r="BH95" s="215">
        <f t="shared" si="36"/>
        <v>0</v>
      </c>
      <c r="BI95" s="215" t="str">
        <f t="shared" si="37"/>
        <v>No Prog ni Ejec</v>
      </c>
      <c r="BJ95" s="215">
        <f t="shared" si="38"/>
        <v>0</v>
      </c>
      <c r="BK95" s="215" t="str">
        <f t="shared" si="39"/>
        <v>No Prog ni Ejec</v>
      </c>
      <c r="BL95" s="215">
        <f t="shared" si="55"/>
        <v>0</v>
      </c>
      <c r="BM95" s="215" t="str">
        <f t="shared" si="56"/>
        <v>No Prog ni Ejec</v>
      </c>
      <c r="BN95" s="215">
        <f t="shared" si="40"/>
        <v>0</v>
      </c>
      <c r="BO95" s="215" t="str">
        <f t="shared" si="41"/>
        <v>No Prog ni Ejec</v>
      </c>
      <c r="BP95" s="214"/>
      <c r="BQ95" s="285">
        <v>7</v>
      </c>
      <c r="BR95" s="226">
        <f t="shared" si="42"/>
        <v>2.3333333333333335</v>
      </c>
      <c r="BS95" s="227" t="str">
        <f t="shared" si="57"/>
        <v>Informes Estados Financieros (Balance General y Estado de Resultados) de la UGG</v>
      </c>
      <c r="BT95" s="203">
        <f t="shared" si="30"/>
        <v>0</v>
      </c>
      <c r="BU95" s="204"/>
      <c r="BV95" s="204"/>
      <c r="BW95" s="204"/>
      <c r="BX95" s="204"/>
      <c r="BY95" s="204"/>
      <c r="BZ95" s="204"/>
      <c r="CA95" s="146"/>
      <c r="CB95" s="146"/>
      <c r="CC95" s="146"/>
      <c r="CD95" s="146"/>
      <c r="CE95" s="146"/>
      <c r="CF95" s="146"/>
      <c r="CG95" s="146"/>
      <c r="CH95" s="146"/>
      <c r="CI95" s="146"/>
      <c r="CJ95" s="146"/>
      <c r="CK95" s="146"/>
      <c r="CL95" s="146"/>
      <c r="CM95" s="146"/>
      <c r="CN95" s="146"/>
      <c r="CO95" s="146"/>
      <c r="CP95" s="146"/>
      <c r="CQ95" s="146"/>
      <c r="CR95" s="146"/>
      <c r="CS95" s="146"/>
      <c r="CT95" s="146"/>
      <c r="CU95" s="146"/>
      <c r="CV95" s="146"/>
      <c r="CW95" s="146"/>
      <c r="CX95" s="146"/>
      <c r="CY95" s="146"/>
      <c r="CZ95" s="146"/>
      <c r="DA95" s="146"/>
      <c r="DB95" s="146"/>
      <c r="DC95" s="146"/>
      <c r="DD95" s="146"/>
      <c r="DE95" s="146"/>
      <c r="DF95" s="146"/>
      <c r="DG95" s="146"/>
      <c r="DH95" s="146"/>
      <c r="DI95" s="146"/>
      <c r="DJ95" s="146"/>
      <c r="DK95" s="146"/>
      <c r="DL95" s="146"/>
      <c r="DM95" s="146"/>
      <c r="DN95" s="146"/>
      <c r="DO95" s="146"/>
      <c r="DP95" s="146"/>
      <c r="DQ95" s="146"/>
      <c r="DR95" s="146"/>
      <c r="DS95" s="146"/>
      <c r="DT95" s="146"/>
      <c r="DU95" s="146"/>
      <c r="DV95" s="146"/>
      <c r="DW95" s="146"/>
      <c r="DX95" s="146"/>
      <c r="DY95" s="146"/>
      <c r="DZ95" s="146"/>
      <c r="EA95" s="146"/>
      <c r="EB95" s="146"/>
      <c r="EC95" s="146"/>
      <c r="ED95" s="146"/>
      <c r="EE95" s="146"/>
      <c r="EF95" s="146"/>
      <c r="EG95" s="146"/>
      <c r="EH95" s="146"/>
      <c r="EI95" s="146"/>
      <c r="EJ95" s="146"/>
      <c r="EK95" s="146"/>
      <c r="EL95" s="146"/>
      <c r="EM95" s="146"/>
      <c r="EN95" s="146"/>
      <c r="EO95" s="146"/>
      <c r="EP95" s="146"/>
      <c r="EQ95" s="146"/>
      <c r="ER95" s="146"/>
      <c r="ES95" s="146"/>
      <c r="ET95" s="146"/>
      <c r="EU95" s="146"/>
      <c r="EV95" s="146"/>
      <c r="EW95" s="146"/>
      <c r="EX95" s="146"/>
      <c r="EY95" s="146"/>
      <c r="EZ95" s="146"/>
      <c r="FA95" s="146"/>
      <c r="FB95" s="146"/>
      <c r="FC95" s="146"/>
      <c r="FD95" s="146"/>
      <c r="FE95" s="146"/>
      <c r="FF95" s="146"/>
      <c r="FG95" s="146"/>
      <c r="FH95" s="146"/>
      <c r="FI95" s="146"/>
      <c r="FJ95" s="146"/>
      <c r="FK95" s="146"/>
      <c r="FL95" s="146"/>
      <c r="FM95" s="146"/>
      <c r="FN95" s="146"/>
      <c r="FO95" s="146"/>
      <c r="FP95" s="146"/>
      <c r="FQ95" s="146"/>
      <c r="FR95" s="146"/>
      <c r="FS95" s="146"/>
      <c r="FT95" s="146"/>
      <c r="FU95" s="146"/>
      <c r="FV95" s="146"/>
      <c r="FW95" s="146"/>
      <c r="FX95" s="146"/>
      <c r="FY95" s="146"/>
      <c r="FZ95" s="146"/>
      <c r="GA95" s="146"/>
      <c r="GB95" s="146"/>
      <c r="GC95" s="146"/>
      <c r="GD95" s="146"/>
      <c r="GE95" s="146"/>
      <c r="GF95" s="146"/>
      <c r="GG95" s="146"/>
      <c r="GH95" s="146"/>
      <c r="GI95" s="146"/>
      <c r="GJ95" s="146"/>
      <c r="GK95" s="146"/>
      <c r="GL95" s="146"/>
      <c r="GM95" s="146"/>
      <c r="GN95" s="146"/>
      <c r="GO95" s="146"/>
      <c r="GP95" s="146"/>
      <c r="GQ95" s="146"/>
      <c r="GR95" s="146"/>
      <c r="GS95" s="146"/>
      <c r="GT95" s="146"/>
      <c r="GU95" s="146"/>
      <c r="GV95" s="146"/>
      <c r="GW95" s="146"/>
      <c r="GX95" s="146"/>
      <c r="GY95" s="146"/>
      <c r="GZ95" s="146"/>
      <c r="HA95" s="146"/>
      <c r="HB95" s="146"/>
      <c r="HC95" s="146"/>
      <c r="HD95" s="146"/>
      <c r="HE95" s="146"/>
      <c r="HF95" s="146"/>
      <c r="HG95" s="146"/>
      <c r="HH95" s="146"/>
      <c r="HI95" s="146"/>
      <c r="HJ95" s="146"/>
      <c r="HK95" s="146"/>
      <c r="HL95" s="146"/>
      <c r="HM95" s="146"/>
      <c r="HN95" s="146"/>
      <c r="HO95" s="146"/>
      <c r="HP95" s="146"/>
      <c r="HQ95" s="146"/>
      <c r="HR95" s="146"/>
      <c r="HS95" s="146"/>
      <c r="HT95" s="146"/>
      <c r="HU95" s="146"/>
      <c r="HV95" s="146"/>
      <c r="HW95" s="146"/>
      <c r="HX95" s="146"/>
      <c r="HY95" s="146"/>
      <c r="HZ95" s="146"/>
      <c r="IA95" s="146"/>
    </row>
    <row r="96" spans="1:235" s="154" customFormat="1" ht="82.8" x14ac:dyDescent="0.3">
      <c r="A96" s="205">
        <v>11700</v>
      </c>
      <c r="B96" s="202" t="s">
        <v>29</v>
      </c>
      <c r="C96" s="206" t="s">
        <v>328</v>
      </c>
      <c r="D96" s="202" t="s">
        <v>256</v>
      </c>
      <c r="E96" s="206" t="s">
        <v>391</v>
      </c>
      <c r="F96" s="202" t="s">
        <v>393</v>
      </c>
      <c r="G96" s="217" t="s">
        <v>384</v>
      </c>
      <c r="H96" s="206">
        <v>4</v>
      </c>
      <c r="I96" s="206" t="s">
        <v>392</v>
      </c>
      <c r="J96" s="202" t="s">
        <v>390</v>
      </c>
      <c r="K96" s="218">
        <v>0</v>
      </c>
      <c r="L96" s="219">
        <v>1</v>
      </c>
      <c r="M96" s="202" t="s">
        <v>46</v>
      </c>
      <c r="N96" s="202" t="s">
        <v>68</v>
      </c>
      <c r="O96" s="202" t="s">
        <v>37</v>
      </c>
      <c r="P96" s="202" t="s">
        <v>38</v>
      </c>
      <c r="Q96" s="202" t="s">
        <v>219</v>
      </c>
      <c r="R96" s="202" t="s">
        <v>628</v>
      </c>
      <c r="S96" s="202" t="s">
        <v>99</v>
      </c>
      <c r="T96" s="206">
        <v>4</v>
      </c>
      <c r="U96" s="220" t="str">
        <f t="shared" si="43"/>
        <v>Informes Operaciones Reciprocas</v>
      </c>
      <c r="V96" s="221">
        <f t="shared" si="43"/>
        <v>0</v>
      </c>
      <c r="W96" s="222" t="s">
        <v>117</v>
      </c>
      <c r="X96" s="223">
        <v>1</v>
      </c>
      <c r="Y96" s="222" t="s">
        <v>390</v>
      </c>
      <c r="Z96" s="218">
        <v>0</v>
      </c>
      <c r="AA96" s="204"/>
      <c r="AB96" s="204"/>
      <c r="AC96" s="212">
        <f t="shared" si="44"/>
        <v>0</v>
      </c>
      <c r="AD96" s="212" t="e">
        <f t="shared" si="45"/>
        <v>#DIV/0!</v>
      </c>
      <c r="AE96" s="212">
        <f t="shared" si="31"/>
        <v>0</v>
      </c>
      <c r="AF96" s="212" t="e">
        <f t="shared" si="32"/>
        <v>#DIV/0!</v>
      </c>
      <c r="AG96" s="223">
        <v>1</v>
      </c>
      <c r="AH96" s="222" t="s">
        <v>390</v>
      </c>
      <c r="AI96" s="218">
        <v>0</v>
      </c>
      <c r="AJ96" s="204"/>
      <c r="AK96" s="204"/>
      <c r="AL96" s="212">
        <f t="shared" si="46"/>
        <v>0</v>
      </c>
      <c r="AM96" s="212" t="e">
        <f t="shared" si="33"/>
        <v>#DIV/0!</v>
      </c>
      <c r="AN96" s="212">
        <f t="shared" si="34"/>
        <v>0</v>
      </c>
      <c r="AO96" s="212" t="e">
        <f t="shared" si="35"/>
        <v>#DIV/0!</v>
      </c>
      <c r="AP96" s="223">
        <v>1</v>
      </c>
      <c r="AQ96" s="222" t="s">
        <v>390</v>
      </c>
      <c r="AR96" s="218">
        <v>0</v>
      </c>
      <c r="AS96" s="204"/>
      <c r="AT96" s="204"/>
      <c r="AU96" s="212">
        <f t="shared" si="47"/>
        <v>0</v>
      </c>
      <c r="AV96" s="212" t="e">
        <f t="shared" si="48"/>
        <v>#DIV/0!</v>
      </c>
      <c r="AW96" s="212">
        <f t="shared" si="49"/>
        <v>0</v>
      </c>
      <c r="AX96" s="212" t="e">
        <f t="shared" si="50"/>
        <v>#DIV/0!</v>
      </c>
      <c r="AY96" s="223">
        <v>1</v>
      </c>
      <c r="AZ96" s="222" t="s">
        <v>390</v>
      </c>
      <c r="BA96" s="218">
        <v>0</v>
      </c>
      <c r="BB96" s="204"/>
      <c r="BC96" s="204"/>
      <c r="BD96" s="224">
        <f t="shared" si="51"/>
        <v>0</v>
      </c>
      <c r="BE96" s="224" t="e">
        <f t="shared" si="52"/>
        <v>#DIV/0!</v>
      </c>
      <c r="BF96" s="224">
        <f t="shared" si="53"/>
        <v>0</v>
      </c>
      <c r="BG96" s="224" t="e">
        <f t="shared" si="54"/>
        <v>#DIV/0!</v>
      </c>
      <c r="BH96" s="215">
        <f t="shared" si="36"/>
        <v>0</v>
      </c>
      <c r="BI96" s="215" t="str">
        <f t="shared" si="37"/>
        <v>No Prog ni Ejec</v>
      </c>
      <c r="BJ96" s="215">
        <f t="shared" si="38"/>
        <v>0</v>
      </c>
      <c r="BK96" s="215" t="str">
        <f t="shared" si="39"/>
        <v>No Prog ni Ejec</v>
      </c>
      <c r="BL96" s="215">
        <f t="shared" si="55"/>
        <v>0</v>
      </c>
      <c r="BM96" s="215" t="str">
        <f t="shared" si="56"/>
        <v>No Prog ni Ejec</v>
      </c>
      <c r="BN96" s="215">
        <f t="shared" si="40"/>
        <v>0</v>
      </c>
      <c r="BO96" s="215" t="str">
        <f t="shared" si="41"/>
        <v>No Prog ni Ejec</v>
      </c>
      <c r="BP96" s="214"/>
      <c r="BQ96" s="285">
        <v>7</v>
      </c>
      <c r="BR96" s="226">
        <f t="shared" si="42"/>
        <v>2.3333333333333335</v>
      </c>
      <c r="BS96" s="227" t="str">
        <f t="shared" si="57"/>
        <v>Informes Operaciones Reciprocas</v>
      </c>
      <c r="BT96" s="203">
        <f t="shared" si="30"/>
        <v>0</v>
      </c>
      <c r="BU96" s="204"/>
      <c r="BV96" s="204"/>
      <c r="BW96" s="204"/>
      <c r="BX96" s="204"/>
      <c r="BY96" s="204"/>
      <c r="BZ96" s="204"/>
      <c r="CA96" s="146"/>
      <c r="CB96" s="146"/>
      <c r="CC96" s="146"/>
      <c r="CD96" s="146"/>
      <c r="CE96" s="146"/>
      <c r="CF96" s="146"/>
      <c r="CG96" s="146"/>
      <c r="CH96" s="146"/>
      <c r="CI96" s="146"/>
      <c r="CJ96" s="146"/>
      <c r="CK96" s="146"/>
      <c r="CL96" s="146"/>
      <c r="CM96" s="146"/>
      <c r="CN96" s="146"/>
      <c r="CO96" s="146"/>
      <c r="CP96" s="146"/>
      <c r="CQ96" s="146"/>
      <c r="CR96" s="146"/>
      <c r="CS96" s="146"/>
      <c r="CT96" s="146"/>
      <c r="CU96" s="146"/>
      <c r="CV96" s="146"/>
      <c r="CW96" s="146"/>
      <c r="CX96" s="146"/>
      <c r="CY96" s="146"/>
      <c r="CZ96" s="146"/>
      <c r="DA96" s="146"/>
      <c r="DB96" s="146"/>
      <c r="DC96" s="146"/>
      <c r="DD96" s="146"/>
      <c r="DE96" s="146"/>
      <c r="DF96" s="146"/>
      <c r="DG96" s="146"/>
      <c r="DH96" s="146"/>
      <c r="DI96" s="146"/>
      <c r="DJ96" s="146"/>
      <c r="DK96" s="146"/>
      <c r="DL96" s="146"/>
      <c r="DM96" s="146"/>
      <c r="DN96" s="146"/>
      <c r="DO96" s="146"/>
      <c r="DP96" s="146"/>
      <c r="DQ96" s="146"/>
      <c r="DR96" s="146"/>
      <c r="DS96" s="146"/>
      <c r="DT96" s="146"/>
      <c r="DU96" s="146"/>
      <c r="DV96" s="146"/>
      <c r="DW96" s="146"/>
      <c r="DX96" s="146"/>
      <c r="DY96" s="146"/>
      <c r="DZ96" s="146"/>
      <c r="EA96" s="146"/>
      <c r="EB96" s="146"/>
      <c r="EC96" s="146"/>
      <c r="ED96" s="146"/>
      <c r="EE96" s="146"/>
      <c r="EF96" s="146"/>
      <c r="EG96" s="146"/>
      <c r="EH96" s="146"/>
      <c r="EI96" s="146"/>
      <c r="EJ96" s="146"/>
      <c r="EK96" s="146"/>
      <c r="EL96" s="146"/>
      <c r="EM96" s="146"/>
      <c r="EN96" s="146"/>
      <c r="EO96" s="146"/>
      <c r="EP96" s="146"/>
      <c r="EQ96" s="146"/>
      <c r="ER96" s="146"/>
      <c r="ES96" s="146"/>
      <c r="ET96" s="146"/>
      <c r="EU96" s="146"/>
      <c r="EV96" s="146"/>
      <c r="EW96" s="146"/>
      <c r="EX96" s="146"/>
      <c r="EY96" s="146"/>
      <c r="EZ96" s="146"/>
      <c r="FA96" s="146"/>
      <c r="FB96" s="146"/>
      <c r="FC96" s="146"/>
      <c r="FD96" s="146"/>
      <c r="FE96" s="146"/>
      <c r="FF96" s="146"/>
      <c r="FG96" s="146"/>
      <c r="FH96" s="146"/>
      <c r="FI96" s="146"/>
      <c r="FJ96" s="146"/>
      <c r="FK96" s="146"/>
      <c r="FL96" s="146"/>
      <c r="FM96" s="146"/>
      <c r="FN96" s="146"/>
      <c r="FO96" s="146"/>
      <c r="FP96" s="146"/>
      <c r="FQ96" s="146"/>
      <c r="FR96" s="146"/>
      <c r="FS96" s="146"/>
      <c r="FT96" s="146"/>
      <c r="FU96" s="146"/>
      <c r="FV96" s="146"/>
      <c r="FW96" s="146"/>
      <c r="FX96" s="146"/>
      <c r="FY96" s="146"/>
      <c r="FZ96" s="146"/>
      <c r="GA96" s="146"/>
      <c r="GB96" s="146"/>
      <c r="GC96" s="146"/>
      <c r="GD96" s="146"/>
      <c r="GE96" s="146"/>
      <c r="GF96" s="146"/>
      <c r="GG96" s="146"/>
      <c r="GH96" s="146"/>
      <c r="GI96" s="146"/>
      <c r="GJ96" s="146"/>
      <c r="GK96" s="146"/>
      <c r="GL96" s="146"/>
      <c r="GM96" s="146"/>
      <c r="GN96" s="146"/>
      <c r="GO96" s="146"/>
      <c r="GP96" s="146"/>
      <c r="GQ96" s="146"/>
      <c r="GR96" s="146"/>
      <c r="GS96" s="146"/>
      <c r="GT96" s="146"/>
      <c r="GU96" s="146"/>
      <c r="GV96" s="146"/>
      <c r="GW96" s="146"/>
      <c r="GX96" s="146"/>
      <c r="GY96" s="146"/>
      <c r="GZ96" s="146"/>
      <c r="HA96" s="146"/>
      <c r="HB96" s="146"/>
      <c r="HC96" s="146"/>
      <c r="HD96" s="146"/>
      <c r="HE96" s="146"/>
      <c r="HF96" s="146"/>
      <c r="HG96" s="146"/>
      <c r="HH96" s="146"/>
      <c r="HI96" s="146"/>
      <c r="HJ96" s="146"/>
      <c r="HK96" s="146"/>
      <c r="HL96" s="146"/>
      <c r="HM96" s="146"/>
      <c r="HN96" s="146"/>
      <c r="HO96" s="146"/>
      <c r="HP96" s="146"/>
      <c r="HQ96" s="146"/>
      <c r="HR96" s="146"/>
      <c r="HS96" s="146"/>
      <c r="HT96" s="146"/>
      <c r="HU96" s="146"/>
      <c r="HV96" s="146"/>
      <c r="HW96" s="146"/>
      <c r="HX96" s="146"/>
      <c r="HY96" s="146"/>
      <c r="HZ96" s="146"/>
      <c r="IA96" s="146"/>
    </row>
    <row r="97" spans="1:235" s="154" customFormat="1" ht="82.8" x14ac:dyDescent="0.3">
      <c r="A97" s="205">
        <v>11700</v>
      </c>
      <c r="B97" s="202" t="s">
        <v>29</v>
      </c>
      <c r="C97" s="206" t="s">
        <v>328</v>
      </c>
      <c r="D97" s="202" t="s">
        <v>256</v>
      </c>
      <c r="E97" s="206" t="s">
        <v>394</v>
      </c>
      <c r="F97" s="202" t="s">
        <v>395</v>
      </c>
      <c r="G97" s="217" t="s">
        <v>123</v>
      </c>
      <c r="H97" s="224">
        <v>1</v>
      </c>
      <c r="I97" s="206" t="s">
        <v>396</v>
      </c>
      <c r="J97" s="202" t="s">
        <v>397</v>
      </c>
      <c r="K97" s="218">
        <v>0</v>
      </c>
      <c r="L97" s="219">
        <v>1</v>
      </c>
      <c r="M97" s="202" t="s">
        <v>46</v>
      </c>
      <c r="N97" s="202" t="s">
        <v>68</v>
      </c>
      <c r="O97" s="202" t="s">
        <v>37</v>
      </c>
      <c r="P97" s="202" t="s">
        <v>38</v>
      </c>
      <c r="Q97" s="202" t="s">
        <v>219</v>
      </c>
      <c r="R97" s="202" t="s">
        <v>398</v>
      </c>
      <c r="S97" s="202" t="s">
        <v>99</v>
      </c>
      <c r="T97" s="219">
        <v>1</v>
      </c>
      <c r="U97" s="220" t="str">
        <f t="shared" si="43"/>
        <v xml:space="preserve">Tramite de pago de las Cuentas de Cobro con Soportes Documentales radicadas en el mes </v>
      </c>
      <c r="V97" s="221">
        <f t="shared" si="43"/>
        <v>0</v>
      </c>
      <c r="W97" s="222" t="s">
        <v>117</v>
      </c>
      <c r="X97" s="224">
        <v>0.25</v>
      </c>
      <c r="Y97" s="222" t="s">
        <v>397</v>
      </c>
      <c r="Z97" s="218">
        <v>0</v>
      </c>
      <c r="AA97" s="204"/>
      <c r="AB97" s="204"/>
      <c r="AC97" s="212">
        <f t="shared" si="44"/>
        <v>0</v>
      </c>
      <c r="AD97" s="212" t="e">
        <f t="shared" si="45"/>
        <v>#DIV/0!</v>
      </c>
      <c r="AE97" s="212">
        <f t="shared" si="31"/>
        <v>0</v>
      </c>
      <c r="AF97" s="212" t="e">
        <f t="shared" si="32"/>
        <v>#DIV/0!</v>
      </c>
      <c r="AG97" s="224">
        <v>0.25</v>
      </c>
      <c r="AH97" s="222" t="s">
        <v>397</v>
      </c>
      <c r="AI97" s="218">
        <v>0</v>
      </c>
      <c r="AJ97" s="204"/>
      <c r="AK97" s="204"/>
      <c r="AL97" s="212">
        <f t="shared" si="46"/>
        <v>0</v>
      </c>
      <c r="AM97" s="212" t="e">
        <f t="shared" si="33"/>
        <v>#DIV/0!</v>
      </c>
      <c r="AN97" s="212">
        <f t="shared" si="34"/>
        <v>0</v>
      </c>
      <c r="AO97" s="212" t="e">
        <f t="shared" si="35"/>
        <v>#DIV/0!</v>
      </c>
      <c r="AP97" s="224">
        <v>0.25</v>
      </c>
      <c r="AQ97" s="222" t="s">
        <v>397</v>
      </c>
      <c r="AR97" s="218">
        <v>0</v>
      </c>
      <c r="AS97" s="204"/>
      <c r="AT97" s="204"/>
      <c r="AU97" s="212">
        <f t="shared" si="47"/>
        <v>0</v>
      </c>
      <c r="AV97" s="212" t="e">
        <f t="shared" si="48"/>
        <v>#DIV/0!</v>
      </c>
      <c r="AW97" s="212">
        <f t="shared" si="49"/>
        <v>0</v>
      </c>
      <c r="AX97" s="212" t="e">
        <f t="shared" si="50"/>
        <v>#DIV/0!</v>
      </c>
      <c r="AY97" s="224">
        <v>0.25</v>
      </c>
      <c r="AZ97" s="222" t="s">
        <v>397</v>
      </c>
      <c r="BA97" s="218">
        <v>0</v>
      </c>
      <c r="BB97" s="204"/>
      <c r="BC97" s="204"/>
      <c r="BD97" s="224">
        <f t="shared" si="51"/>
        <v>0</v>
      </c>
      <c r="BE97" s="224" t="e">
        <f t="shared" si="52"/>
        <v>#DIV/0!</v>
      </c>
      <c r="BF97" s="224">
        <f t="shared" si="53"/>
        <v>0</v>
      </c>
      <c r="BG97" s="224" t="e">
        <f t="shared" si="54"/>
        <v>#DIV/0!</v>
      </c>
      <c r="BH97" s="215">
        <f t="shared" si="36"/>
        <v>0</v>
      </c>
      <c r="BI97" s="215" t="str">
        <f t="shared" si="37"/>
        <v>No Prog ni Ejec</v>
      </c>
      <c r="BJ97" s="215">
        <f t="shared" si="38"/>
        <v>0</v>
      </c>
      <c r="BK97" s="215" t="str">
        <f t="shared" si="39"/>
        <v>No Prog ni Ejec</v>
      </c>
      <c r="BL97" s="215">
        <f t="shared" si="55"/>
        <v>0</v>
      </c>
      <c r="BM97" s="215" t="str">
        <f t="shared" si="56"/>
        <v>No Prog ni Ejec</v>
      </c>
      <c r="BN97" s="215">
        <f t="shared" si="40"/>
        <v>0</v>
      </c>
      <c r="BO97" s="215" t="str">
        <f t="shared" si="41"/>
        <v>No Prog ni Ejec</v>
      </c>
      <c r="BP97" s="214"/>
      <c r="BQ97" s="285">
        <v>7</v>
      </c>
      <c r="BR97" s="216">
        <f t="shared" si="42"/>
        <v>0.58333333333333337</v>
      </c>
      <c r="BS97" s="227" t="str">
        <f t="shared" si="57"/>
        <v xml:space="preserve">Tramite de pago de las Cuentas de Cobro con Soportes Documentales radicadas en el mes </v>
      </c>
      <c r="BT97" s="203">
        <f t="shared" si="30"/>
        <v>0</v>
      </c>
      <c r="BU97" s="204"/>
      <c r="BV97" s="204"/>
      <c r="BW97" s="204"/>
      <c r="BX97" s="204"/>
      <c r="BY97" s="204"/>
      <c r="BZ97" s="204"/>
      <c r="CA97" s="146"/>
      <c r="CB97" s="146"/>
      <c r="CC97" s="146"/>
      <c r="CD97" s="146"/>
      <c r="CE97" s="146"/>
      <c r="CF97" s="146"/>
      <c r="CG97" s="146"/>
      <c r="CH97" s="146"/>
      <c r="CI97" s="146"/>
      <c r="CJ97" s="146"/>
      <c r="CK97" s="146"/>
      <c r="CL97" s="146"/>
      <c r="CM97" s="146"/>
      <c r="CN97" s="146"/>
      <c r="CO97" s="146"/>
      <c r="CP97" s="146"/>
      <c r="CQ97" s="146"/>
      <c r="CR97" s="146"/>
      <c r="CS97" s="146"/>
      <c r="CT97" s="146"/>
      <c r="CU97" s="146"/>
      <c r="CV97" s="146"/>
      <c r="CW97" s="146"/>
      <c r="CX97" s="146"/>
      <c r="CY97" s="146"/>
      <c r="CZ97" s="146"/>
      <c r="DA97" s="146"/>
      <c r="DB97" s="146"/>
      <c r="DC97" s="146"/>
      <c r="DD97" s="146"/>
      <c r="DE97" s="146"/>
      <c r="DF97" s="146"/>
      <c r="DG97" s="146"/>
      <c r="DH97" s="146"/>
      <c r="DI97" s="146"/>
      <c r="DJ97" s="146"/>
      <c r="DK97" s="146"/>
      <c r="DL97" s="146"/>
      <c r="DM97" s="146"/>
      <c r="DN97" s="146"/>
      <c r="DO97" s="146"/>
      <c r="DP97" s="146"/>
      <c r="DQ97" s="146"/>
      <c r="DR97" s="146"/>
      <c r="DS97" s="146"/>
      <c r="DT97" s="146"/>
      <c r="DU97" s="146"/>
      <c r="DV97" s="146"/>
      <c r="DW97" s="146"/>
      <c r="DX97" s="146"/>
      <c r="DY97" s="146"/>
      <c r="DZ97" s="146"/>
      <c r="EA97" s="146"/>
      <c r="EB97" s="146"/>
      <c r="EC97" s="146"/>
      <c r="ED97" s="146"/>
      <c r="EE97" s="146"/>
      <c r="EF97" s="146"/>
      <c r="EG97" s="146"/>
      <c r="EH97" s="146"/>
      <c r="EI97" s="146"/>
      <c r="EJ97" s="146"/>
      <c r="EK97" s="146"/>
      <c r="EL97" s="146"/>
      <c r="EM97" s="146"/>
      <c r="EN97" s="146"/>
      <c r="EO97" s="146"/>
      <c r="EP97" s="146"/>
      <c r="EQ97" s="146"/>
      <c r="ER97" s="146"/>
      <c r="ES97" s="146"/>
      <c r="ET97" s="146"/>
      <c r="EU97" s="146"/>
      <c r="EV97" s="146"/>
      <c r="EW97" s="146"/>
      <c r="EX97" s="146"/>
      <c r="EY97" s="146"/>
      <c r="EZ97" s="146"/>
      <c r="FA97" s="146"/>
      <c r="FB97" s="146"/>
      <c r="FC97" s="146"/>
      <c r="FD97" s="146"/>
      <c r="FE97" s="146"/>
      <c r="FF97" s="146"/>
      <c r="FG97" s="146"/>
      <c r="FH97" s="146"/>
      <c r="FI97" s="146"/>
      <c r="FJ97" s="146"/>
      <c r="FK97" s="146"/>
      <c r="FL97" s="146"/>
      <c r="FM97" s="146"/>
      <c r="FN97" s="146"/>
      <c r="FO97" s="146"/>
      <c r="FP97" s="146"/>
      <c r="FQ97" s="146"/>
      <c r="FR97" s="146"/>
      <c r="FS97" s="146"/>
      <c r="FT97" s="146"/>
      <c r="FU97" s="146"/>
      <c r="FV97" s="146"/>
      <c r="FW97" s="146"/>
      <c r="FX97" s="146"/>
      <c r="FY97" s="146"/>
      <c r="FZ97" s="146"/>
      <c r="GA97" s="146"/>
      <c r="GB97" s="146"/>
      <c r="GC97" s="146"/>
      <c r="GD97" s="146"/>
      <c r="GE97" s="146"/>
      <c r="GF97" s="146"/>
      <c r="GG97" s="146"/>
      <c r="GH97" s="146"/>
      <c r="GI97" s="146"/>
      <c r="GJ97" s="146"/>
      <c r="GK97" s="146"/>
      <c r="GL97" s="146"/>
      <c r="GM97" s="146"/>
      <c r="GN97" s="146"/>
      <c r="GO97" s="146"/>
      <c r="GP97" s="146"/>
      <c r="GQ97" s="146"/>
      <c r="GR97" s="146"/>
      <c r="GS97" s="146"/>
      <c r="GT97" s="146"/>
      <c r="GU97" s="146"/>
      <c r="GV97" s="146"/>
      <c r="GW97" s="146"/>
      <c r="GX97" s="146"/>
      <c r="GY97" s="146"/>
      <c r="GZ97" s="146"/>
      <c r="HA97" s="146"/>
      <c r="HB97" s="146"/>
      <c r="HC97" s="146"/>
      <c r="HD97" s="146"/>
      <c r="HE97" s="146"/>
      <c r="HF97" s="146"/>
      <c r="HG97" s="146"/>
      <c r="HH97" s="146"/>
      <c r="HI97" s="146"/>
      <c r="HJ97" s="146"/>
      <c r="HK97" s="146"/>
      <c r="HL97" s="146"/>
      <c r="HM97" s="146"/>
      <c r="HN97" s="146"/>
      <c r="HO97" s="146"/>
      <c r="HP97" s="146"/>
      <c r="HQ97" s="146"/>
      <c r="HR97" s="146"/>
      <c r="HS97" s="146"/>
      <c r="HT97" s="146"/>
      <c r="HU97" s="146"/>
      <c r="HV97" s="146"/>
      <c r="HW97" s="146"/>
      <c r="HX97" s="146"/>
      <c r="HY97" s="146"/>
      <c r="HZ97" s="146"/>
      <c r="IA97" s="146"/>
    </row>
    <row r="98" spans="1:235" s="156" customFormat="1" ht="82.8" x14ac:dyDescent="0.3">
      <c r="A98" s="205">
        <v>11700</v>
      </c>
      <c r="B98" s="202" t="s">
        <v>29</v>
      </c>
      <c r="C98" s="206" t="s">
        <v>328</v>
      </c>
      <c r="D98" s="202" t="s">
        <v>256</v>
      </c>
      <c r="E98" s="206" t="s">
        <v>399</v>
      </c>
      <c r="F98" s="202" t="s">
        <v>400</v>
      </c>
      <c r="G98" s="217" t="s">
        <v>123</v>
      </c>
      <c r="H98" s="224">
        <v>1</v>
      </c>
      <c r="I98" s="206" t="s">
        <v>403</v>
      </c>
      <c r="J98" s="202" t="s">
        <v>405</v>
      </c>
      <c r="K98" s="218">
        <v>319126980</v>
      </c>
      <c r="L98" s="219">
        <v>1</v>
      </c>
      <c r="M98" s="202" t="s">
        <v>51</v>
      </c>
      <c r="N98" s="202" t="s">
        <v>56</v>
      </c>
      <c r="O98" s="202" t="s">
        <v>37</v>
      </c>
      <c r="P98" s="202" t="s">
        <v>40</v>
      </c>
      <c r="Q98" s="202" t="s">
        <v>217</v>
      </c>
      <c r="R98" s="209" t="s">
        <v>402</v>
      </c>
      <c r="S98" s="202" t="s">
        <v>111</v>
      </c>
      <c r="T98" s="219">
        <v>1</v>
      </c>
      <c r="U98" s="220" t="str">
        <f t="shared" si="43"/>
        <v>Trámites  Precontractuales y Contractuales Adelantados de conformidad con Plan de Adquisiciones de la Dirección.</v>
      </c>
      <c r="V98" s="221">
        <f t="shared" si="43"/>
        <v>319126980</v>
      </c>
      <c r="W98" s="230" t="s">
        <v>114</v>
      </c>
      <c r="X98" s="224">
        <v>0.25</v>
      </c>
      <c r="Y98" s="222" t="s">
        <v>405</v>
      </c>
      <c r="Z98" s="218">
        <f>+V98*X98</f>
        <v>79781745</v>
      </c>
      <c r="AA98" s="204"/>
      <c r="AB98" s="204"/>
      <c r="AC98" s="212">
        <f t="shared" si="44"/>
        <v>0</v>
      </c>
      <c r="AD98" s="212">
        <f>+(AB98/Z98)</f>
        <v>0</v>
      </c>
      <c r="AE98" s="212">
        <f t="shared" si="31"/>
        <v>0</v>
      </c>
      <c r="AF98" s="212">
        <f t="shared" si="32"/>
        <v>0</v>
      </c>
      <c r="AG98" s="224">
        <v>0.25</v>
      </c>
      <c r="AH98" s="222" t="s">
        <v>405</v>
      </c>
      <c r="AI98" s="218">
        <v>79781745</v>
      </c>
      <c r="AJ98" s="204"/>
      <c r="AK98" s="204"/>
      <c r="AL98" s="212">
        <f t="shared" si="46"/>
        <v>0</v>
      </c>
      <c r="AM98" s="212">
        <f t="shared" si="33"/>
        <v>0</v>
      </c>
      <c r="AN98" s="212">
        <f t="shared" si="34"/>
        <v>0</v>
      </c>
      <c r="AO98" s="212">
        <f t="shared" si="35"/>
        <v>0</v>
      </c>
      <c r="AP98" s="224">
        <v>0.25</v>
      </c>
      <c r="AQ98" s="222" t="s">
        <v>405</v>
      </c>
      <c r="AR98" s="218">
        <v>79781745</v>
      </c>
      <c r="AS98" s="204"/>
      <c r="AT98" s="204"/>
      <c r="AU98" s="212">
        <f t="shared" si="47"/>
        <v>0</v>
      </c>
      <c r="AV98" s="212">
        <f t="shared" si="48"/>
        <v>0</v>
      </c>
      <c r="AW98" s="212">
        <f t="shared" si="49"/>
        <v>0</v>
      </c>
      <c r="AX98" s="212">
        <f t="shared" si="50"/>
        <v>0</v>
      </c>
      <c r="AY98" s="224">
        <v>0.25</v>
      </c>
      <c r="AZ98" s="222" t="s">
        <v>405</v>
      </c>
      <c r="BA98" s="218">
        <v>79781745</v>
      </c>
      <c r="BB98" s="204"/>
      <c r="BC98" s="204"/>
      <c r="BD98" s="224">
        <f t="shared" si="51"/>
        <v>0</v>
      </c>
      <c r="BE98" s="224">
        <f t="shared" si="52"/>
        <v>0</v>
      </c>
      <c r="BF98" s="224">
        <f t="shared" si="53"/>
        <v>0</v>
      </c>
      <c r="BG98" s="224">
        <f t="shared" si="54"/>
        <v>0</v>
      </c>
      <c r="BH98" s="231">
        <f t="shared" si="36"/>
        <v>0</v>
      </c>
      <c r="BI98" s="231">
        <f t="shared" si="37"/>
        <v>0</v>
      </c>
      <c r="BJ98" s="231">
        <f t="shared" si="38"/>
        <v>0</v>
      </c>
      <c r="BK98" s="231">
        <f t="shared" si="39"/>
        <v>0</v>
      </c>
      <c r="BL98" s="231">
        <f t="shared" si="55"/>
        <v>0</v>
      </c>
      <c r="BM98" s="231">
        <f t="shared" si="56"/>
        <v>0</v>
      </c>
      <c r="BN98" s="231">
        <f t="shared" si="40"/>
        <v>0</v>
      </c>
      <c r="BO98" s="231">
        <f t="shared" si="41"/>
        <v>0</v>
      </c>
      <c r="BP98" s="214"/>
      <c r="BQ98" s="285">
        <v>7</v>
      </c>
      <c r="BR98" s="216">
        <f t="shared" si="42"/>
        <v>0.58333333333333337</v>
      </c>
      <c r="BS98" s="227" t="str">
        <f t="shared" si="57"/>
        <v>Trámites  Precontractuales y Contractuales Adelantados de conformidad con Plan de Adquisiciones de la Dirección.</v>
      </c>
      <c r="BT98" s="203">
        <f t="shared" si="30"/>
        <v>186157405</v>
      </c>
      <c r="BU98" s="204"/>
      <c r="BV98" s="204"/>
      <c r="BW98" s="204"/>
      <c r="BX98" s="204"/>
      <c r="BY98" s="204"/>
      <c r="BZ98" s="204"/>
      <c r="CA98" s="146"/>
      <c r="CB98" s="146"/>
      <c r="CC98" s="146"/>
      <c r="CD98" s="146"/>
      <c r="CE98" s="146"/>
      <c r="CF98" s="146"/>
      <c r="CG98" s="146"/>
      <c r="CH98" s="146"/>
      <c r="CI98" s="146"/>
      <c r="CJ98" s="146"/>
      <c r="CK98" s="146"/>
      <c r="CL98" s="146"/>
      <c r="CM98" s="146"/>
      <c r="CN98" s="146"/>
      <c r="CO98" s="146"/>
      <c r="CP98" s="146"/>
      <c r="CQ98" s="146"/>
      <c r="CR98" s="146"/>
      <c r="CS98" s="146"/>
      <c r="CT98" s="146"/>
      <c r="CU98" s="146"/>
      <c r="CV98" s="146"/>
      <c r="CW98" s="146"/>
      <c r="CX98" s="146"/>
      <c r="CY98" s="146"/>
      <c r="CZ98" s="146"/>
      <c r="DA98" s="146"/>
      <c r="DB98" s="146"/>
      <c r="DC98" s="146"/>
      <c r="DD98" s="146"/>
      <c r="DE98" s="146"/>
      <c r="DF98" s="146"/>
      <c r="DG98" s="146"/>
      <c r="DH98" s="146"/>
      <c r="DI98" s="146"/>
      <c r="DJ98" s="146"/>
      <c r="DK98" s="146"/>
      <c r="DL98" s="146"/>
      <c r="DM98" s="146"/>
      <c r="DN98" s="146"/>
      <c r="DO98" s="146"/>
      <c r="DP98" s="146"/>
      <c r="DQ98" s="146"/>
      <c r="DR98" s="146"/>
      <c r="DS98" s="146"/>
      <c r="DT98" s="146"/>
      <c r="DU98" s="146"/>
      <c r="DV98" s="146"/>
      <c r="DW98" s="146"/>
      <c r="DX98" s="146"/>
      <c r="DY98" s="146"/>
      <c r="DZ98" s="146"/>
      <c r="EA98" s="146"/>
      <c r="EB98" s="146"/>
      <c r="EC98" s="146"/>
      <c r="ED98" s="146"/>
      <c r="EE98" s="146"/>
      <c r="EF98" s="146"/>
      <c r="EG98" s="146"/>
      <c r="EH98" s="146"/>
      <c r="EI98" s="146"/>
      <c r="EJ98" s="146"/>
      <c r="EK98" s="146"/>
      <c r="EL98" s="146"/>
      <c r="EM98" s="146"/>
      <c r="EN98" s="146"/>
      <c r="EO98" s="146"/>
      <c r="EP98" s="146"/>
      <c r="EQ98" s="146"/>
      <c r="ER98" s="146"/>
      <c r="ES98" s="146"/>
      <c r="ET98" s="146"/>
      <c r="EU98" s="146"/>
      <c r="EV98" s="146"/>
      <c r="EW98" s="146"/>
      <c r="EX98" s="146"/>
      <c r="EY98" s="146"/>
      <c r="EZ98" s="146"/>
      <c r="FA98" s="146"/>
      <c r="FB98" s="146"/>
      <c r="FC98" s="146"/>
      <c r="FD98" s="146"/>
      <c r="FE98" s="146"/>
      <c r="FF98" s="146"/>
      <c r="FG98" s="146"/>
      <c r="FH98" s="146"/>
      <c r="FI98" s="146"/>
      <c r="FJ98" s="146"/>
      <c r="FK98" s="146"/>
      <c r="FL98" s="146"/>
      <c r="FM98" s="146"/>
      <c r="FN98" s="146"/>
      <c r="FO98" s="146"/>
      <c r="FP98" s="146"/>
      <c r="FQ98" s="146"/>
      <c r="FR98" s="146"/>
      <c r="FS98" s="146"/>
      <c r="FT98" s="146"/>
      <c r="FU98" s="146"/>
      <c r="FV98" s="146"/>
      <c r="FW98" s="146"/>
      <c r="FX98" s="146"/>
      <c r="FY98" s="146"/>
      <c r="FZ98" s="146"/>
      <c r="GA98" s="146"/>
      <c r="GB98" s="146"/>
      <c r="GC98" s="146"/>
      <c r="GD98" s="146"/>
      <c r="GE98" s="146"/>
      <c r="GF98" s="146"/>
      <c r="GG98" s="146"/>
      <c r="GH98" s="146"/>
      <c r="GI98" s="146"/>
      <c r="GJ98" s="146"/>
      <c r="GK98" s="146"/>
      <c r="GL98" s="146"/>
      <c r="GM98" s="146"/>
      <c r="GN98" s="146"/>
      <c r="GO98" s="146"/>
      <c r="GP98" s="146"/>
      <c r="GQ98" s="146"/>
      <c r="GR98" s="146"/>
      <c r="GS98" s="146"/>
      <c r="GT98" s="146"/>
      <c r="GU98" s="146"/>
      <c r="GV98" s="146"/>
      <c r="GW98" s="146"/>
      <c r="GX98" s="146"/>
      <c r="GY98" s="146"/>
      <c r="GZ98" s="146"/>
      <c r="HA98" s="146"/>
      <c r="HB98" s="146"/>
      <c r="HC98" s="146"/>
      <c r="HD98" s="146"/>
      <c r="HE98" s="146"/>
      <c r="HF98" s="146"/>
      <c r="HG98" s="146"/>
      <c r="HH98" s="146"/>
      <c r="HI98" s="146"/>
      <c r="HJ98" s="146"/>
      <c r="HK98" s="146"/>
      <c r="HL98" s="146"/>
      <c r="HM98" s="146"/>
      <c r="HN98" s="146"/>
      <c r="HO98" s="146"/>
      <c r="HP98" s="146"/>
      <c r="HQ98" s="146"/>
      <c r="HR98" s="146"/>
      <c r="HS98" s="146"/>
      <c r="HT98" s="146"/>
      <c r="HU98" s="146"/>
      <c r="HV98" s="146"/>
      <c r="HW98" s="146"/>
      <c r="HX98" s="146"/>
      <c r="HY98" s="146"/>
      <c r="HZ98" s="146"/>
      <c r="IA98" s="146"/>
    </row>
    <row r="99" spans="1:235" s="153" customFormat="1" ht="82.8" x14ac:dyDescent="0.3">
      <c r="A99" s="205">
        <v>11700</v>
      </c>
      <c r="B99" s="202" t="s">
        <v>29</v>
      </c>
      <c r="C99" s="206" t="s">
        <v>328</v>
      </c>
      <c r="D99" s="202" t="s">
        <v>256</v>
      </c>
      <c r="E99" s="206" t="s">
        <v>401</v>
      </c>
      <c r="F99" s="202" t="s">
        <v>563</v>
      </c>
      <c r="G99" s="217" t="s">
        <v>123</v>
      </c>
      <c r="H99" s="224">
        <v>1</v>
      </c>
      <c r="I99" s="206" t="s">
        <v>404</v>
      </c>
      <c r="J99" s="202" t="s">
        <v>564</v>
      </c>
      <c r="K99" s="218">
        <v>0</v>
      </c>
      <c r="L99" s="219">
        <v>1</v>
      </c>
      <c r="M99" s="202" t="s">
        <v>51</v>
      </c>
      <c r="N99" s="202" t="s">
        <v>56</v>
      </c>
      <c r="O99" s="202" t="s">
        <v>37</v>
      </c>
      <c r="P99" s="202" t="s">
        <v>40</v>
      </c>
      <c r="Q99" s="202" t="s">
        <v>217</v>
      </c>
      <c r="R99" s="202" t="s">
        <v>808</v>
      </c>
      <c r="S99" s="202" t="s">
        <v>111</v>
      </c>
      <c r="T99" s="219">
        <v>1</v>
      </c>
      <c r="U99" s="220" t="str">
        <f t="shared" si="43"/>
        <v xml:space="preserve">No de Actos de cierre y/ o liquidaciones elaboradas / No. De Contratos terminados. </v>
      </c>
      <c r="V99" s="221">
        <f t="shared" si="43"/>
        <v>0</v>
      </c>
      <c r="W99" s="222" t="s">
        <v>117</v>
      </c>
      <c r="X99" s="224">
        <v>0.25</v>
      </c>
      <c r="Y99" s="222" t="s">
        <v>564</v>
      </c>
      <c r="Z99" s="218">
        <v>0</v>
      </c>
      <c r="AA99" s="204"/>
      <c r="AB99" s="204"/>
      <c r="AC99" s="212">
        <f t="shared" si="44"/>
        <v>0</v>
      </c>
      <c r="AD99" s="212" t="e">
        <f t="shared" si="45"/>
        <v>#DIV/0!</v>
      </c>
      <c r="AE99" s="212">
        <f t="shared" si="31"/>
        <v>0</v>
      </c>
      <c r="AF99" s="212" t="e">
        <f t="shared" si="32"/>
        <v>#DIV/0!</v>
      </c>
      <c r="AG99" s="224">
        <v>0.25</v>
      </c>
      <c r="AH99" s="222" t="s">
        <v>564</v>
      </c>
      <c r="AI99" s="218">
        <v>0</v>
      </c>
      <c r="AJ99" s="204"/>
      <c r="AK99" s="204"/>
      <c r="AL99" s="212">
        <f t="shared" si="46"/>
        <v>0</v>
      </c>
      <c r="AM99" s="212" t="e">
        <f t="shared" si="33"/>
        <v>#DIV/0!</v>
      </c>
      <c r="AN99" s="212">
        <f t="shared" si="34"/>
        <v>0</v>
      </c>
      <c r="AO99" s="212" t="e">
        <f t="shared" si="35"/>
        <v>#DIV/0!</v>
      </c>
      <c r="AP99" s="224">
        <v>0.25</v>
      </c>
      <c r="AQ99" s="222" t="s">
        <v>564</v>
      </c>
      <c r="AR99" s="218">
        <v>0</v>
      </c>
      <c r="AS99" s="204"/>
      <c r="AT99" s="204"/>
      <c r="AU99" s="212">
        <f t="shared" si="47"/>
        <v>0</v>
      </c>
      <c r="AV99" s="212" t="e">
        <f t="shared" si="48"/>
        <v>#DIV/0!</v>
      </c>
      <c r="AW99" s="212">
        <f t="shared" si="49"/>
        <v>0</v>
      </c>
      <c r="AX99" s="212" t="e">
        <f t="shared" si="50"/>
        <v>#DIV/0!</v>
      </c>
      <c r="AY99" s="224">
        <v>0.25</v>
      </c>
      <c r="AZ99" s="222" t="s">
        <v>564</v>
      </c>
      <c r="BA99" s="218">
        <v>0</v>
      </c>
      <c r="BB99" s="204"/>
      <c r="BC99" s="204"/>
      <c r="BD99" s="224">
        <f t="shared" si="51"/>
        <v>0</v>
      </c>
      <c r="BE99" s="224" t="e">
        <f t="shared" si="52"/>
        <v>#DIV/0!</v>
      </c>
      <c r="BF99" s="224">
        <f t="shared" si="53"/>
        <v>0</v>
      </c>
      <c r="BG99" s="224" t="e">
        <f t="shared" si="54"/>
        <v>#DIV/0!</v>
      </c>
      <c r="BH99" s="225">
        <f t="shared" si="36"/>
        <v>0</v>
      </c>
      <c r="BI99" s="225" t="str">
        <f t="shared" si="37"/>
        <v>No Prog ni Ejec</v>
      </c>
      <c r="BJ99" s="225">
        <f t="shared" si="38"/>
        <v>0</v>
      </c>
      <c r="BK99" s="225" t="str">
        <f t="shared" si="39"/>
        <v>No Prog ni Ejec</v>
      </c>
      <c r="BL99" s="225">
        <f t="shared" si="55"/>
        <v>0</v>
      </c>
      <c r="BM99" s="225" t="str">
        <f t="shared" si="56"/>
        <v>No Prog ni Ejec</v>
      </c>
      <c r="BN99" s="225">
        <f t="shared" si="40"/>
        <v>0</v>
      </c>
      <c r="BO99" s="225" t="str">
        <f t="shared" si="41"/>
        <v>No Prog ni Ejec</v>
      </c>
      <c r="BP99" s="214"/>
      <c r="BQ99" s="285">
        <v>7</v>
      </c>
      <c r="BR99" s="216">
        <f t="shared" si="42"/>
        <v>0.58333333333333337</v>
      </c>
      <c r="BS99" s="227" t="str">
        <f t="shared" si="57"/>
        <v xml:space="preserve">No de Actos de cierre y/ o liquidaciones elaboradas / No. De Contratos terminados. </v>
      </c>
      <c r="BT99" s="203">
        <f t="shared" si="30"/>
        <v>0</v>
      </c>
      <c r="BU99" s="204"/>
      <c r="BV99" s="204"/>
      <c r="BW99" s="204"/>
      <c r="BX99" s="204"/>
      <c r="BY99" s="204"/>
      <c r="BZ99" s="204"/>
      <c r="CA99" s="146"/>
      <c r="CB99" s="146"/>
      <c r="CC99" s="146"/>
      <c r="CD99" s="146"/>
      <c r="CE99" s="146"/>
      <c r="CF99" s="146"/>
      <c r="CG99" s="146"/>
      <c r="CH99" s="146"/>
      <c r="CI99" s="146"/>
      <c r="CJ99" s="146"/>
      <c r="CK99" s="146"/>
      <c r="CL99" s="146"/>
      <c r="CM99" s="146"/>
      <c r="CN99" s="146"/>
      <c r="CO99" s="146"/>
      <c r="CP99" s="146"/>
      <c r="CQ99" s="146"/>
      <c r="CR99" s="146"/>
      <c r="CS99" s="146"/>
      <c r="CT99" s="146"/>
      <c r="CU99" s="146"/>
      <c r="CV99" s="146"/>
      <c r="CW99" s="146"/>
      <c r="CX99" s="146"/>
      <c r="CY99" s="146"/>
      <c r="CZ99" s="146"/>
      <c r="DA99" s="146"/>
      <c r="DB99" s="146"/>
      <c r="DC99" s="146"/>
      <c r="DD99" s="146"/>
      <c r="DE99" s="146"/>
      <c r="DF99" s="146"/>
      <c r="DG99" s="146"/>
      <c r="DH99" s="146"/>
      <c r="DI99" s="146"/>
      <c r="DJ99" s="146"/>
      <c r="DK99" s="146"/>
      <c r="DL99" s="146"/>
      <c r="DM99" s="146"/>
      <c r="DN99" s="146"/>
      <c r="DO99" s="146"/>
      <c r="DP99" s="146"/>
      <c r="DQ99" s="146"/>
      <c r="DR99" s="146"/>
      <c r="DS99" s="146"/>
      <c r="DT99" s="146"/>
      <c r="DU99" s="146"/>
      <c r="DV99" s="146"/>
      <c r="DW99" s="146"/>
      <c r="DX99" s="146"/>
      <c r="DY99" s="146"/>
      <c r="DZ99" s="146"/>
      <c r="EA99" s="146"/>
      <c r="EB99" s="146"/>
      <c r="EC99" s="146"/>
      <c r="ED99" s="146"/>
      <c r="EE99" s="146"/>
      <c r="EF99" s="146"/>
      <c r="EG99" s="146"/>
      <c r="EH99" s="146"/>
      <c r="EI99" s="146"/>
      <c r="EJ99" s="146"/>
      <c r="EK99" s="146"/>
      <c r="EL99" s="146"/>
      <c r="EM99" s="146"/>
      <c r="EN99" s="146"/>
      <c r="EO99" s="146"/>
      <c r="EP99" s="146"/>
      <c r="EQ99" s="146"/>
      <c r="ER99" s="146"/>
      <c r="ES99" s="146"/>
      <c r="ET99" s="146"/>
      <c r="EU99" s="146"/>
      <c r="EV99" s="146"/>
      <c r="EW99" s="146"/>
      <c r="EX99" s="146"/>
      <c r="EY99" s="146"/>
      <c r="EZ99" s="146"/>
      <c r="FA99" s="146"/>
      <c r="FB99" s="146"/>
      <c r="FC99" s="146"/>
      <c r="FD99" s="146"/>
      <c r="FE99" s="146"/>
      <c r="FF99" s="146"/>
      <c r="FG99" s="146"/>
      <c r="FH99" s="146"/>
      <c r="FI99" s="146"/>
      <c r="FJ99" s="146"/>
      <c r="FK99" s="146"/>
      <c r="FL99" s="146"/>
      <c r="FM99" s="146"/>
      <c r="FN99" s="146"/>
      <c r="FO99" s="146"/>
      <c r="FP99" s="146"/>
      <c r="FQ99" s="146"/>
      <c r="FR99" s="146"/>
      <c r="FS99" s="146"/>
      <c r="FT99" s="146"/>
      <c r="FU99" s="146"/>
      <c r="FV99" s="146"/>
      <c r="FW99" s="146"/>
      <c r="FX99" s="146"/>
      <c r="FY99" s="146"/>
      <c r="FZ99" s="146"/>
      <c r="GA99" s="146"/>
      <c r="GB99" s="146"/>
      <c r="GC99" s="146"/>
      <c r="GD99" s="146"/>
      <c r="GE99" s="146"/>
      <c r="GF99" s="146"/>
      <c r="GG99" s="146"/>
      <c r="GH99" s="146"/>
      <c r="GI99" s="146"/>
      <c r="GJ99" s="146"/>
      <c r="GK99" s="146"/>
      <c r="GL99" s="146"/>
      <c r="GM99" s="146"/>
      <c r="GN99" s="146"/>
      <c r="GO99" s="146"/>
      <c r="GP99" s="146"/>
      <c r="GQ99" s="146"/>
      <c r="GR99" s="146"/>
      <c r="GS99" s="146"/>
      <c r="GT99" s="146"/>
      <c r="GU99" s="146"/>
      <c r="GV99" s="146"/>
      <c r="GW99" s="146"/>
      <c r="GX99" s="146"/>
      <c r="GY99" s="146"/>
      <c r="GZ99" s="146"/>
      <c r="HA99" s="146"/>
      <c r="HB99" s="146"/>
      <c r="HC99" s="146"/>
      <c r="HD99" s="146"/>
      <c r="HE99" s="146"/>
      <c r="HF99" s="146"/>
      <c r="HG99" s="146"/>
      <c r="HH99" s="146"/>
      <c r="HI99" s="146"/>
      <c r="HJ99" s="146"/>
      <c r="HK99" s="146"/>
      <c r="HL99" s="146"/>
      <c r="HM99" s="146"/>
      <c r="HN99" s="146"/>
      <c r="HO99" s="146"/>
      <c r="HP99" s="146"/>
      <c r="HQ99" s="146"/>
      <c r="HR99" s="146"/>
      <c r="HS99" s="146"/>
      <c r="HT99" s="146"/>
      <c r="HU99" s="146"/>
      <c r="HV99" s="146"/>
      <c r="HW99" s="146"/>
      <c r="HX99" s="146"/>
      <c r="HY99" s="146"/>
      <c r="HZ99" s="146"/>
      <c r="IA99" s="146"/>
    </row>
    <row r="100" spans="1:235" s="159" customFormat="1" ht="82.8" x14ac:dyDescent="0.3">
      <c r="A100" s="205">
        <v>11700</v>
      </c>
      <c r="B100" s="202" t="s">
        <v>29</v>
      </c>
      <c r="C100" s="206" t="s">
        <v>328</v>
      </c>
      <c r="D100" s="202" t="s">
        <v>256</v>
      </c>
      <c r="E100" s="206" t="s">
        <v>407</v>
      </c>
      <c r="F100" s="202" t="s">
        <v>661</v>
      </c>
      <c r="G100" s="217" t="s">
        <v>123</v>
      </c>
      <c r="H100" s="224">
        <v>1</v>
      </c>
      <c r="I100" s="206" t="s">
        <v>409</v>
      </c>
      <c r="J100" s="202" t="s">
        <v>660</v>
      </c>
      <c r="K100" s="218">
        <v>400000000</v>
      </c>
      <c r="L100" s="219">
        <v>1</v>
      </c>
      <c r="M100" s="202" t="s">
        <v>45</v>
      </c>
      <c r="N100" s="202" t="s">
        <v>54</v>
      </c>
      <c r="O100" s="202" t="s">
        <v>37</v>
      </c>
      <c r="P100" s="202" t="s">
        <v>38</v>
      </c>
      <c r="Q100" s="202" t="s">
        <v>218</v>
      </c>
      <c r="R100" s="202" t="s">
        <v>664</v>
      </c>
      <c r="S100" s="202" t="s">
        <v>104</v>
      </c>
      <c r="T100" s="235">
        <v>9</v>
      </c>
      <c r="U100" s="220" t="str">
        <f t="shared" si="43"/>
        <v>Realizar capacitación y fortalecimiento de las competencias laborales de los funcionarios</v>
      </c>
      <c r="V100" s="221">
        <f t="shared" si="43"/>
        <v>400000000</v>
      </c>
      <c r="W100" s="230" t="s">
        <v>114</v>
      </c>
      <c r="X100" s="292">
        <v>3</v>
      </c>
      <c r="Y100" s="290" t="s">
        <v>660</v>
      </c>
      <c r="Z100" s="291">
        <v>100000000</v>
      </c>
      <c r="AA100" s="287"/>
      <c r="AB100" s="287"/>
      <c r="AC100" s="288">
        <f t="shared" si="44"/>
        <v>0</v>
      </c>
      <c r="AD100" s="288">
        <f t="shared" si="45"/>
        <v>0</v>
      </c>
      <c r="AE100" s="288">
        <f t="shared" si="31"/>
        <v>0</v>
      </c>
      <c r="AF100" s="288">
        <f t="shared" si="32"/>
        <v>0</v>
      </c>
      <c r="AG100" s="292">
        <v>2</v>
      </c>
      <c r="AH100" s="290" t="s">
        <v>660</v>
      </c>
      <c r="AI100" s="291">
        <v>100000000</v>
      </c>
      <c r="AJ100" s="287"/>
      <c r="AK100" s="287"/>
      <c r="AL100" s="288">
        <f t="shared" si="46"/>
        <v>0</v>
      </c>
      <c r="AM100" s="288">
        <f t="shared" si="33"/>
        <v>0</v>
      </c>
      <c r="AN100" s="288">
        <f t="shared" si="34"/>
        <v>0</v>
      </c>
      <c r="AO100" s="288">
        <f t="shared" si="35"/>
        <v>0</v>
      </c>
      <c r="AP100" s="292">
        <v>2</v>
      </c>
      <c r="AQ100" s="290" t="s">
        <v>660</v>
      </c>
      <c r="AR100" s="291">
        <v>100000000</v>
      </c>
      <c r="AS100" s="287"/>
      <c r="AT100" s="287"/>
      <c r="AU100" s="288">
        <f t="shared" si="47"/>
        <v>0</v>
      </c>
      <c r="AV100" s="288">
        <f t="shared" si="48"/>
        <v>0</v>
      </c>
      <c r="AW100" s="288">
        <f t="shared" si="49"/>
        <v>0</v>
      </c>
      <c r="AX100" s="288">
        <f t="shared" si="50"/>
        <v>0</v>
      </c>
      <c r="AY100" s="292">
        <v>2</v>
      </c>
      <c r="AZ100" s="290" t="s">
        <v>660</v>
      </c>
      <c r="BA100" s="291">
        <v>100000000</v>
      </c>
      <c r="BB100" s="287"/>
      <c r="BC100" s="287"/>
      <c r="BD100" s="289">
        <f t="shared" si="51"/>
        <v>0</v>
      </c>
      <c r="BE100" s="289">
        <f t="shared" si="52"/>
        <v>0</v>
      </c>
      <c r="BF100" s="289">
        <f t="shared" si="53"/>
        <v>0</v>
      </c>
      <c r="BG100" s="289">
        <f t="shared" si="54"/>
        <v>0</v>
      </c>
      <c r="BH100" s="213">
        <f t="shared" si="36"/>
        <v>0</v>
      </c>
      <c r="BI100" s="213">
        <f t="shared" si="37"/>
        <v>0</v>
      </c>
      <c r="BJ100" s="213">
        <f t="shared" si="38"/>
        <v>0</v>
      </c>
      <c r="BK100" s="213">
        <f t="shared" si="39"/>
        <v>0</v>
      </c>
      <c r="BL100" s="213">
        <f t="shared" si="55"/>
        <v>0</v>
      </c>
      <c r="BM100" s="213">
        <f t="shared" si="56"/>
        <v>0</v>
      </c>
      <c r="BN100" s="213">
        <f t="shared" si="40"/>
        <v>0</v>
      </c>
      <c r="BO100" s="213">
        <f t="shared" si="41"/>
        <v>0</v>
      </c>
      <c r="BP100" s="214"/>
      <c r="BQ100" s="285">
        <v>7</v>
      </c>
      <c r="BR100" s="216">
        <f t="shared" si="42"/>
        <v>5.666666666666667</v>
      </c>
      <c r="BS100" s="227" t="str">
        <f t="shared" si="57"/>
        <v>Realizar capacitación y fortalecimiento de las competencias laborales de los funcionarios</v>
      </c>
      <c r="BT100" s="203">
        <f t="shared" si="30"/>
        <v>233333333.33333334</v>
      </c>
      <c r="BU100" s="204"/>
      <c r="BV100" s="204"/>
      <c r="BW100" s="204"/>
      <c r="BX100" s="204"/>
      <c r="BY100" s="204"/>
      <c r="BZ100" s="204"/>
      <c r="CA100" s="146"/>
      <c r="CB100" s="146"/>
      <c r="CC100" s="146"/>
      <c r="CD100" s="146"/>
      <c r="CE100" s="146"/>
      <c r="CF100" s="146"/>
      <c r="CG100" s="146"/>
      <c r="CH100" s="146"/>
      <c r="CI100" s="146"/>
      <c r="CJ100" s="146"/>
      <c r="CK100" s="146"/>
      <c r="CL100" s="146"/>
      <c r="CM100" s="146"/>
      <c r="CN100" s="146"/>
      <c r="CO100" s="146"/>
      <c r="CP100" s="146"/>
      <c r="CQ100" s="146"/>
      <c r="CR100" s="146"/>
      <c r="CS100" s="146"/>
      <c r="CT100" s="146"/>
      <c r="CU100" s="146"/>
      <c r="CV100" s="146"/>
      <c r="CW100" s="146"/>
      <c r="CX100" s="146"/>
      <c r="CY100" s="146"/>
      <c r="CZ100" s="146"/>
      <c r="DA100" s="146"/>
      <c r="DB100" s="146"/>
      <c r="DC100" s="146"/>
      <c r="DD100" s="146"/>
      <c r="DE100" s="146"/>
      <c r="DF100" s="146"/>
      <c r="DG100" s="146"/>
      <c r="DH100" s="146"/>
      <c r="DI100" s="146"/>
      <c r="DJ100" s="146"/>
      <c r="DK100" s="146"/>
      <c r="DL100" s="146"/>
      <c r="DM100" s="146"/>
      <c r="DN100" s="146"/>
      <c r="DO100" s="146"/>
      <c r="DP100" s="146"/>
      <c r="DQ100" s="146"/>
      <c r="DR100" s="146"/>
      <c r="DS100" s="146"/>
      <c r="DT100" s="146"/>
      <c r="DU100" s="146"/>
      <c r="DV100" s="146"/>
      <c r="DW100" s="146"/>
      <c r="DX100" s="146"/>
      <c r="DY100" s="146"/>
      <c r="DZ100" s="146"/>
      <c r="EA100" s="146"/>
      <c r="EB100" s="146"/>
      <c r="EC100" s="146"/>
      <c r="ED100" s="146"/>
      <c r="EE100" s="146"/>
      <c r="EF100" s="146"/>
      <c r="EG100" s="146"/>
      <c r="EH100" s="146"/>
      <c r="EI100" s="146"/>
      <c r="EJ100" s="146"/>
      <c r="EK100" s="146"/>
      <c r="EL100" s="146"/>
      <c r="EM100" s="146"/>
      <c r="EN100" s="146"/>
      <c r="EO100" s="146"/>
      <c r="EP100" s="146"/>
      <c r="EQ100" s="146"/>
      <c r="ER100" s="146"/>
      <c r="ES100" s="146"/>
      <c r="ET100" s="146"/>
      <c r="EU100" s="146"/>
      <c r="EV100" s="146"/>
      <c r="EW100" s="146"/>
      <c r="EX100" s="146"/>
      <c r="EY100" s="146"/>
      <c r="EZ100" s="146"/>
      <c r="FA100" s="146"/>
      <c r="FB100" s="146"/>
      <c r="FC100" s="146"/>
      <c r="FD100" s="146"/>
      <c r="FE100" s="146"/>
      <c r="FF100" s="146"/>
      <c r="FG100" s="146"/>
      <c r="FH100" s="146"/>
      <c r="FI100" s="146"/>
      <c r="FJ100" s="146"/>
      <c r="FK100" s="146"/>
      <c r="FL100" s="146"/>
      <c r="FM100" s="146"/>
      <c r="FN100" s="146"/>
      <c r="FO100" s="146"/>
      <c r="FP100" s="146"/>
      <c r="FQ100" s="146"/>
      <c r="FR100" s="146"/>
      <c r="FS100" s="146"/>
      <c r="FT100" s="146"/>
      <c r="FU100" s="146"/>
      <c r="FV100" s="146"/>
      <c r="FW100" s="146"/>
      <c r="FX100" s="146"/>
      <c r="FY100" s="146"/>
      <c r="FZ100" s="146"/>
      <c r="GA100" s="146"/>
      <c r="GB100" s="146"/>
      <c r="GC100" s="146"/>
      <c r="GD100" s="146"/>
      <c r="GE100" s="146"/>
      <c r="GF100" s="146"/>
      <c r="GG100" s="146"/>
      <c r="GH100" s="146"/>
      <c r="GI100" s="146"/>
      <c r="GJ100" s="146"/>
      <c r="GK100" s="146"/>
      <c r="GL100" s="146"/>
      <c r="GM100" s="146"/>
      <c r="GN100" s="146"/>
      <c r="GO100" s="146"/>
      <c r="GP100" s="146"/>
      <c r="GQ100" s="146"/>
      <c r="GR100" s="146"/>
      <c r="GS100" s="146"/>
      <c r="GT100" s="146"/>
      <c r="GU100" s="146"/>
      <c r="GV100" s="146"/>
      <c r="GW100" s="146"/>
      <c r="GX100" s="146"/>
      <c r="GY100" s="146"/>
      <c r="GZ100" s="146"/>
      <c r="HA100" s="146"/>
      <c r="HB100" s="146"/>
      <c r="HC100" s="146"/>
      <c r="HD100" s="146"/>
      <c r="HE100" s="146"/>
      <c r="HF100" s="146"/>
      <c r="HG100" s="146"/>
      <c r="HH100" s="146"/>
      <c r="HI100" s="146"/>
      <c r="HJ100" s="146"/>
      <c r="HK100" s="146"/>
      <c r="HL100" s="146"/>
      <c r="HM100" s="146"/>
      <c r="HN100" s="146"/>
      <c r="HO100" s="146"/>
      <c r="HP100" s="146"/>
      <c r="HQ100" s="146"/>
      <c r="HR100" s="146"/>
      <c r="HS100" s="146"/>
      <c r="HT100" s="146"/>
      <c r="HU100" s="146"/>
      <c r="HV100" s="146"/>
      <c r="HW100" s="146"/>
      <c r="HX100" s="146"/>
      <c r="HY100" s="146"/>
      <c r="HZ100" s="146"/>
      <c r="IA100" s="146"/>
    </row>
    <row r="101" spans="1:235" s="156" customFormat="1" ht="82.8" x14ac:dyDescent="0.3">
      <c r="A101" s="205">
        <v>11700</v>
      </c>
      <c r="B101" s="202" t="s">
        <v>29</v>
      </c>
      <c r="C101" s="206" t="s">
        <v>328</v>
      </c>
      <c r="D101" s="202" t="s">
        <v>256</v>
      </c>
      <c r="E101" s="206" t="s">
        <v>407</v>
      </c>
      <c r="F101" s="202" t="s">
        <v>662</v>
      </c>
      <c r="G101" s="217" t="s">
        <v>123</v>
      </c>
      <c r="H101" s="224">
        <v>1</v>
      </c>
      <c r="I101" s="206" t="s">
        <v>629</v>
      </c>
      <c r="J101" s="202" t="s">
        <v>663</v>
      </c>
      <c r="K101" s="218">
        <v>400000000</v>
      </c>
      <c r="L101" s="219">
        <v>1</v>
      </c>
      <c r="M101" s="202" t="s">
        <v>45</v>
      </c>
      <c r="N101" s="202" t="s">
        <v>54</v>
      </c>
      <c r="O101" s="202" t="s">
        <v>37</v>
      </c>
      <c r="P101" s="202" t="s">
        <v>38</v>
      </c>
      <c r="Q101" s="202" t="s">
        <v>218</v>
      </c>
      <c r="R101" s="202" t="s">
        <v>411</v>
      </c>
      <c r="S101" s="202" t="s">
        <v>104</v>
      </c>
      <c r="T101" s="219">
        <v>1</v>
      </c>
      <c r="U101" s="220" t="str">
        <f t="shared" si="43"/>
        <v>Realizar actividades para fortalecer la calidad de vida de los servidores públicos de la entidad, así como el clima organizacional</v>
      </c>
      <c r="V101" s="221">
        <f t="shared" si="43"/>
        <v>400000000</v>
      </c>
      <c r="W101" s="230" t="s">
        <v>114</v>
      </c>
      <c r="X101" s="224">
        <v>0.25</v>
      </c>
      <c r="Y101" s="222" t="s">
        <v>663</v>
      </c>
      <c r="Z101" s="218">
        <v>80000000</v>
      </c>
      <c r="AA101" s="204"/>
      <c r="AB101" s="204"/>
      <c r="AC101" s="212">
        <f t="shared" si="44"/>
        <v>0</v>
      </c>
      <c r="AD101" s="212">
        <f t="shared" si="45"/>
        <v>0</v>
      </c>
      <c r="AE101" s="212">
        <f t="shared" si="31"/>
        <v>0</v>
      </c>
      <c r="AF101" s="212">
        <f t="shared" si="32"/>
        <v>0</v>
      </c>
      <c r="AG101" s="224">
        <v>0.25</v>
      </c>
      <c r="AH101" s="222" t="s">
        <v>663</v>
      </c>
      <c r="AI101" s="218">
        <v>120000000</v>
      </c>
      <c r="AJ101" s="204"/>
      <c r="AK101" s="204"/>
      <c r="AL101" s="212">
        <f t="shared" si="46"/>
        <v>0</v>
      </c>
      <c r="AM101" s="212">
        <f t="shared" si="33"/>
        <v>0</v>
      </c>
      <c r="AN101" s="212">
        <f t="shared" si="34"/>
        <v>0</v>
      </c>
      <c r="AO101" s="212">
        <f t="shared" si="35"/>
        <v>0</v>
      </c>
      <c r="AP101" s="224">
        <v>0.25</v>
      </c>
      <c r="AQ101" s="222" t="s">
        <v>663</v>
      </c>
      <c r="AR101" s="218">
        <v>80000000</v>
      </c>
      <c r="AS101" s="204"/>
      <c r="AT101" s="204"/>
      <c r="AU101" s="212">
        <f t="shared" si="47"/>
        <v>0</v>
      </c>
      <c r="AV101" s="212">
        <f t="shared" si="48"/>
        <v>0</v>
      </c>
      <c r="AW101" s="212">
        <f t="shared" si="49"/>
        <v>0</v>
      </c>
      <c r="AX101" s="212">
        <f t="shared" si="50"/>
        <v>0</v>
      </c>
      <c r="AY101" s="224">
        <v>0.25</v>
      </c>
      <c r="AZ101" s="222" t="s">
        <v>663</v>
      </c>
      <c r="BA101" s="218">
        <v>120000000</v>
      </c>
      <c r="BB101" s="204"/>
      <c r="BC101" s="204"/>
      <c r="BD101" s="224">
        <f t="shared" si="51"/>
        <v>0</v>
      </c>
      <c r="BE101" s="224">
        <f t="shared" si="52"/>
        <v>0</v>
      </c>
      <c r="BF101" s="224">
        <f t="shared" si="53"/>
        <v>0</v>
      </c>
      <c r="BG101" s="224">
        <f t="shared" si="54"/>
        <v>0</v>
      </c>
      <c r="BH101" s="231">
        <f t="shared" si="36"/>
        <v>0</v>
      </c>
      <c r="BI101" s="231">
        <f t="shared" si="37"/>
        <v>0</v>
      </c>
      <c r="BJ101" s="231">
        <f t="shared" si="38"/>
        <v>0</v>
      </c>
      <c r="BK101" s="231">
        <f t="shared" si="39"/>
        <v>0</v>
      </c>
      <c r="BL101" s="231">
        <f t="shared" si="55"/>
        <v>0</v>
      </c>
      <c r="BM101" s="231">
        <f t="shared" si="56"/>
        <v>0</v>
      </c>
      <c r="BN101" s="231">
        <f t="shared" si="40"/>
        <v>0</v>
      </c>
      <c r="BO101" s="231">
        <f t="shared" si="41"/>
        <v>0</v>
      </c>
      <c r="BP101" s="214"/>
      <c r="BQ101" s="285">
        <v>7</v>
      </c>
      <c r="BR101" s="216">
        <f t="shared" si="42"/>
        <v>0.58333333333333337</v>
      </c>
      <c r="BS101" s="227" t="str">
        <f t="shared" si="57"/>
        <v>Realizar actividades para fortalecer la calidad de vida de los servidores públicos de la entidad, así como el clima organizacional</v>
      </c>
      <c r="BT101" s="203">
        <f t="shared" si="30"/>
        <v>226666666.66666666</v>
      </c>
      <c r="BU101" s="204"/>
      <c r="BV101" s="204"/>
      <c r="BW101" s="204"/>
      <c r="BX101" s="204"/>
      <c r="BY101" s="204"/>
      <c r="BZ101" s="204"/>
      <c r="CA101" s="146"/>
      <c r="CB101" s="146"/>
      <c r="CC101" s="146"/>
      <c r="CD101" s="146"/>
      <c r="CE101" s="146"/>
      <c r="CF101" s="146"/>
      <c r="CG101" s="146"/>
      <c r="CH101" s="146"/>
      <c r="CI101" s="146"/>
      <c r="CJ101" s="146"/>
      <c r="CK101" s="146"/>
      <c r="CL101" s="146"/>
      <c r="CM101" s="146"/>
      <c r="CN101" s="146"/>
      <c r="CO101" s="146"/>
      <c r="CP101" s="146"/>
      <c r="CQ101" s="146"/>
      <c r="CR101" s="146"/>
      <c r="CS101" s="146"/>
      <c r="CT101" s="146"/>
      <c r="CU101" s="146"/>
      <c r="CV101" s="146"/>
      <c r="CW101" s="146"/>
      <c r="CX101" s="146"/>
      <c r="CY101" s="146"/>
      <c r="CZ101" s="146"/>
      <c r="DA101" s="146"/>
      <c r="DB101" s="146"/>
      <c r="DC101" s="146"/>
      <c r="DD101" s="146"/>
      <c r="DE101" s="146"/>
      <c r="DF101" s="146"/>
      <c r="DG101" s="146"/>
      <c r="DH101" s="146"/>
      <c r="DI101" s="146"/>
      <c r="DJ101" s="146"/>
      <c r="DK101" s="146"/>
      <c r="DL101" s="146"/>
      <c r="DM101" s="146"/>
      <c r="DN101" s="146"/>
      <c r="DO101" s="146"/>
      <c r="DP101" s="146"/>
      <c r="DQ101" s="146"/>
      <c r="DR101" s="146"/>
      <c r="DS101" s="146"/>
      <c r="DT101" s="146"/>
      <c r="DU101" s="146"/>
      <c r="DV101" s="146"/>
      <c r="DW101" s="146"/>
      <c r="DX101" s="146"/>
      <c r="DY101" s="146"/>
      <c r="DZ101" s="146"/>
      <c r="EA101" s="146"/>
      <c r="EB101" s="146"/>
      <c r="EC101" s="146"/>
      <c r="ED101" s="146"/>
      <c r="EE101" s="146"/>
      <c r="EF101" s="146"/>
      <c r="EG101" s="146"/>
      <c r="EH101" s="146"/>
      <c r="EI101" s="146"/>
      <c r="EJ101" s="146"/>
      <c r="EK101" s="146"/>
      <c r="EL101" s="146"/>
      <c r="EM101" s="146"/>
      <c r="EN101" s="146"/>
      <c r="EO101" s="146"/>
      <c r="EP101" s="146"/>
      <c r="EQ101" s="146"/>
      <c r="ER101" s="146"/>
      <c r="ES101" s="146"/>
      <c r="ET101" s="146"/>
      <c r="EU101" s="146"/>
      <c r="EV101" s="146"/>
      <c r="EW101" s="146"/>
      <c r="EX101" s="146"/>
      <c r="EY101" s="146"/>
      <c r="EZ101" s="146"/>
      <c r="FA101" s="146"/>
      <c r="FB101" s="146"/>
      <c r="FC101" s="146"/>
      <c r="FD101" s="146"/>
      <c r="FE101" s="146"/>
      <c r="FF101" s="146"/>
      <c r="FG101" s="146"/>
      <c r="FH101" s="146"/>
      <c r="FI101" s="146"/>
      <c r="FJ101" s="146"/>
      <c r="FK101" s="146"/>
      <c r="FL101" s="146"/>
      <c r="FM101" s="146"/>
      <c r="FN101" s="146"/>
      <c r="FO101" s="146"/>
      <c r="FP101" s="146"/>
      <c r="FQ101" s="146"/>
      <c r="FR101" s="146"/>
      <c r="FS101" s="146"/>
      <c r="FT101" s="146"/>
      <c r="FU101" s="146"/>
      <c r="FV101" s="146"/>
      <c r="FW101" s="146"/>
      <c r="FX101" s="146"/>
      <c r="FY101" s="146"/>
      <c r="FZ101" s="146"/>
      <c r="GA101" s="146"/>
      <c r="GB101" s="146"/>
      <c r="GC101" s="146"/>
      <c r="GD101" s="146"/>
      <c r="GE101" s="146"/>
      <c r="GF101" s="146"/>
      <c r="GG101" s="146"/>
      <c r="GH101" s="146"/>
      <c r="GI101" s="146"/>
      <c r="GJ101" s="146"/>
      <c r="GK101" s="146"/>
      <c r="GL101" s="146"/>
      <c r="GM101" s="146"/>
      <c r="GN101" s="146"/>
      <c r="GO101" s="146"/>
      <c r="GP101" s="146"/>
      <c r="GQ101" s="146"/>
      <c r="GR101" s="146"/>
      <c r="GS101" s="146"/>
      <c r="GT101" s="146"/>
      <c r="GU101" s="146"/>
      <c r="GV101" s="146"/>
      <c r="GW101" s="146"/>
      <c r="GX101" s="146"/>
      <c r="GY101" s="146"/>
      <c r="GZ101" s="146"/>
      <c r="HA101" s="146"/>
      <c r="HB101" s="146"/>
      <c r="HC101" s="146"/>
      <c r="HD101" s="146"/>
      <c r="HE101" s="146"/>
      <c r="HF101" s="146"/>
      <c r="HG101" s="146"/>
      <c r="HH101" s="146"/>
      <c r="HI101" s="146"/>
      <c r="HJ101" s="146"/>
      <c r="HK101" s="146"/>
      <c r="HL101" s="146"/>
      <c r="HM101" s="146"/>
      <c r="HN101" s="146"/>
      <c r="HO101" s="146"/>
      <c r="HP101" s="146"/>
      <c r="HQ101" s="146"/>
      <c r="HR101" s="146"/>
      <c r="HS101" s="146"/>
      <c r="HT101" s="146"/>
      <c r="HU101" s="146"/>
      <c r="HV101" s="146"/>
      <c r="HW101" s="146"/>
      <c r="HX101" s="146"/>
      <c r="HY101" s="146"/>
      <c r="HZ101" s="146"/>
      <c r="IA101" s="146"/>
    </row>
    <row r="102" spans="1:235" s="153" customFormat="1" ht="82.8" x14ac:dyDescent="0.3">
      <c r="A102" s="205">
        <v>11700</v>
      </c>
      <c r="B102" s="202" t="s">
        <v>29</v>
      </c>
      <c r="C102" s="206" t="s">
        <v>328</v>
      </c>
      <c r="D102" s="202" t="s">
        <v>256</v>
      </c>
      <c r="E102" s="206" t="s">
        <v>412</v>
      </c>
      <c r="F102" s="202" t="s">
        <v>413</v>
      </c>
      <c r="G102" s="217" t="s">
        <v>123</v>
      </c>
      <c r="H102" s="224">
        <v>1</v>
      </c>
      <c r="I102" s="206" t="s">
        <v>416</v>
      </c>
      <c r="J102" s="202" t="s">
        <v>565</v>
      </c>
      <c r="K102" s="218">
        <v>6000000</v>
      </c>
      <c r="L102" s="219">
        <v>1</v>
      </c>
      <c r="M102" s="202" t="s">
        <v>45</v>
      </c>
      <c r="N102" s="202" t="s">
        <v>54</v>
      </c>
      <c r="O102" s="202" t="s">
        <v>37</v>
      </c>
      <c r="P102" s="202" t="s">
        <v>38</v>
      </c>
      <c r="Q102" s="202" t="s">
        <v>218</v>
      </c>
      <c r="R102" s="202" t="s">
        <v>182</v>
      </c>
      <c r="S102" s="202" t="s">
        <v>104</v>
      </c>
      <c r="T102" s="219">
        <v>1</v>
      </c>
      <c r="U102" s="220" t="str">
        <f t="shared" si="43"/>
        <v>Realización de Exámenes de Salud Ocupacional (pre-ocupacionales, exámenes médicos post-ocupacionales y exámenes médicos post-incapacidad)</v>
      </c>
      <c r="V102" s="221">
        <f t="shared" si="43"/>
        <v>6000000</v>
      </c>
      <c r="W102" s="230" t="s">
        <v>114</v>
      </c>
      <c r="X102" s="224">
        <v>0.25</v>
      </c>
      <c r="Y102" s="222" t="s">
        <v>565</v>
      </c>
      <c r="Z102" s="218">
        <v>1500000</v>
      </c>
      <c r="AA102" s="204"/>
      <c r="AB102" s="204"/>
      <c r="AC102" s="212">
        <f t="shared" si="44"/>
        <v>0</v>
      </c>
      <c r="AD102" s="212">
        <f t="shared" si="45"/>
        <v>0</v>
      </c>
      <c r="AE102" s="212">
        <f t="shared" si="31"/>
        <v>0</v>
      </c>
      <c r="AF102" s="212">
        <f t="shared" si="32"/>
        <v>0</v>
      </c>
      <c r="AG102" s="224">
        <v>0.25</v>
      </c>
      <c r="AH102" s="222" t="s">
        <v>565</v>
      </c>
      <c r="AI102" s="218">
        <v>1500000</v>
      </c>
      <c r="AJ102" s="204"/>
      <c r="AK102" s="204"/>
      <c r="AL102" s="212">
        <f t="shared" si="46"/>
        <v>0</v>
      </c>
      <c r="AM102" s="212">
        <f t="shared" si="33"/>
        <v>0</v>
      </c>
      <c r="AN102" s="212">
        <f t="shared" si="34"/>
        <v>0</v>
      </c>
      <c r="AO102" s="212">
        <f t="shared" si="35"/>
        <v>0</v>
      </c>
      <c r="AP102" s="224">
        <v>0.25</v>
      </c>
      <c r="AQ102" s="222" t="s">
        <v>565</v>
      </c>
      <c r="AR102" s="218">
        <v>1500000</v>
      </c>
      <c r="AS102" s="204"/>
      <c r="AT102" s="204"/>
      <c r="AU102" s="212">
        <f t="shared" si="47"/>
        <v>0</v>
      </c>
      <c r="AV102" s="212">
        <f t="shared" si="48"/>
        <v>0</v>
      </c>
      <c r="AW102" s="212">
        <f t="shared" si="49"/>
        <v>0</v>
      </c>
      <c r="AX102" s="212">
        <f t="shared" si="50"/>
        <v>0</v>
      </c>
      <c r="AY102" s="224">
        <v>0.25</v>
      </c>
      <c r="AZ102" s="222" t="s">
        <v>565</v>
      </c>
      <c r="BA102" s="218">
        <v>1500000</v>
      </c>
      <c r="BB102" s="204"/>
      <c r="BC102" s="204"/>
      <c r="BD102" s="224">
        <f t="shared" si="51"/>
        <v>0</v>
      </c>
      <c r="BE102" s="224">
        <f t="shared" si="52"/>
        <v>0</v>
      </c>
      <c r="BF102" s="224">
        <f t="shared" si="53"/>
        <v>0</v>
      </c>
      <c r="BG102" s="224">
        <f t="shared" si="54"/>
        <v>0</v>
      </c>
      <c r="BH102" s="225">
        <f t="shared" si="36"/>
        <v>0</v>
      </c>
      <c r="BI102" s="225">
        <f t="shared" si="37"/>
        <v>0</v>
      </c>
      <c r="BJ102" s="225">
        <f t="shared" si="38"/>
        <v>0</v>
      </c>
      <c r="BK102" s="225">
        <f t="shared" si="39"/>
        <v>0</v>
      </c>
      <c r="BL102" s="225">
        <f t="shared" si="55"/>
        <v>0</v>
      </c>
      <c r="BM102" s="225">
        <f t="shared" si="56"/>
        <v>0</v>
      </c>
      <c r="BN102" s="225">
        <f t="shared" si="40"/>
        <v>0</v>
      </c>
      <c r="BO102" s="225">
        <f t="shared" si="41"/>
        <v>0</v>
      </c>
      <c r="BP102" s="214"/>
      <c r="BQ102" s="285">
        <v>7</v>
      </c>
      <c r="BR102" s="216">
        <f t="shared" si="42"/>
        <v>0.58333333333333337</v>
      </c>
      <c r="BS102" s="227" t="str">
        <f t="shared" si="57"/>
        <v>Realización de Exámenes de Salud Ocupacional (pre-ocupacionales, exámenes médicos post-ocupacionales y exámenes médicos post-incapacidad)</v>
      </c>
      <c r="BT102" s="203">
        <f t="shared" si="30"/>
        <v>3500000</v>
      </c>
      <c r="BU102" s="204"/>
      <c r="BV102" s="204"/>
      <c r="BW102" s="204"/>
      <c r="BX102" s="204"/>
      <c r="BY102" s="204"/>
      <c r="BZ102" s="204"/>
      <c r="CA102" s="146"/>
      <c r="CB102" s="146"/>
      <c r="CC102" s="146"/>
      <c r="CD102" s="146"/>
      <c r="CE102" s="146"/>
      <c r="CF102" s="146"/>
      <c r="CG102" s="146"/>
      <c r="CH102" s="146"/>
      <c r="CI102" s="146"/>
      <c r="CJ102" s="146"/>
      <c r="CK102" s="146"/>
      <c r="CL102" s="146"/>
      <c r="CM102" s="146"/>
      <c r="CN102" s="146"/>
      <c r="CO102" s="146"/>
      <c r="CP102" s="146"/>
      <c r="CQ102" s="146"/>
      <c r="CR102" s="146"/>
      <c r="CS102" s="146"/>
      <c r="CT102" s="146"/>
      <c r="CU102" s="146"/>
      <c r="CV102" s="146"/>
      <c r="CW102" s="146"/>
      <c r="CX102" s="146"/>
      <c r="CY102" s="146"/>
      <c r="CZ102" s="146"/>
      <c r="DA102" s="146"/>
      <c r="DB102" s="146"/>
      <c r="DC102" s="146"/>
      <c r="DD102" s="146"/>
      <c r="DE102" s="146"/>
      <c r="DF102" s="146"/>
      <c r="DG102" s="146"/>
      <c r="DH102" s="146"/>
      <c r="DI102" s="146"/>
      <c r="DJ102" s="146"/>
      <c r="DK102" s="146"/>
      <c r="DL102" s="146"/>
      <c r="DM102" s="146"/>
      <c r="DN102" s="146"/>
      <c r="DO102" s="146"/>
      <c r="DP102" s="146"/>
      <c r="DQ102" s="146"/>
      <c r="DR102" s="146"/>
      <c r="DS102" s="146"/>
      <c r="DT102" s="146"/>
      <c r="DU102" s="146"/>
      <c r="DV102" s="146"/>
      <c r="DW102" s="146"/>
      <c r="DX102" s="146"/>
      <c r="DY102" s="146"/>
      <c r="DZ102" s="146"/>
      <c r="EA102" s="146"/>
      <c r="EB102" s="146"/>
      <c r="EC102" s="146"/>
      <c r="ED102" s="146"/>
      <c r="EE102" s="146"/>
      <c r="EF102" s="146"/>
      <c r="EG102" s="146"/>
      <c r="EH102" s="146"/>
      <c r="EI102" s="146"/>
      <c r="EJ102" s="146"/>
      <c r="EK102" s="146"/>
      <c r="EL102" s="146"/>
      <c r="EM102" s="146"/>
      <c r="EN102" s="146"/>
      <c r="EO102" s="146"/>
      <c r="EP102" s="146"/>
      <c r="EQ102" s="146"/>
      <c r="ER102" s="146"/>
      <c r="ES102" s="146"/>
      <c r="ET102" s="146"/>
      <c r="EU102" s="146"/>
      <c r="EV102" s="146"/>
      <c r="EW102" s="146"/>
      <c r="EX102" s="146"/>
      <c r="EY102" s="146"/>
      <c r="EZ102" s="146"/>
      <c r="FA102" s="146"/>
      <c r="FB102" s="146"/>
      <c r="FC102" s="146"/>
      <c r="FD102" s="146"/>
      <c r="FE102" s="146"/>
      <c r="FF102" s="146"/>
      <c r="FG102" s="146"/>
      <c r="FH102" s="146"/>
      <c r="FI102" s="146"/>
      <c r="FJ102" s="146"/>
      <c r="FK102" s="146"/>
      <c r="FL102" s="146"/>
      <c r="FM102" s="146"/>
      <c r="FN102" s="146"/>
      <c r="FO102" s="146"/>
      <c r="FP102" s="146"/>
      <c r="FQ102" s="146"/>
      <c r="FR102" s="146"/>
      <c r="FS102" s="146"/>
      <c r="FT102" s="146"/>
      <c r="FU102" s="146"/>
      <c r="FV102" s="146"/>
      <c r="FW102" s="146"/>
      <c r="FX102" s="146"/>
      <c r="FY102" s="146"/>
      <c r="FZ102" s="146"/>
      <c r="GA102" s="146"/>
      <c r="GB102" s="146"/>
      <c r="GC102" s="146"/>
      <c r="GD102" s="146"/>
      <c r="GE102" s="146"/>
      <c r="GF102" s="146"/>
      <c r="GG102" s="146"/>
      <c r="GH102" s="146"/>
      <c r="GI102" s="146"/>
      <c r="GJ102" s="146"/>
      <c r="GK102" s="146"/>
      <c r="GL102" s="146"/>
      <c r="GM102" s="146"/>
      <c r="GN102" s="146"/>
      <c r="GO102" s="146"/>
      <c r="GP102" s="146"/>
      <c r="GQ102" s="146"/>
      <c r="GR102" s="146"/>
      <c r="GS102" s="146"/>
      <c r="GT102" s="146"/>
      <c r="GU102" s="146"/>
      <c r="GV102" s="146"/>
      <c r="GW102" s="146"/>
      <c r="GX102" s="146"/>
      <c r="GY102" s="146"/>
      <c r="GZ102" s="146"/>
      <c r="HA102" s="146"/>
      <c r="HB102" s="146"/>
      <c r="HC102" s="146"/>
      <c r="HD102" s="146"/>
      <c r="HE102" s="146"/>
      <c r="HF102" s="146"/>
      <c r="HG102" s="146"/>
      <c r="HH102" s="146"/>
      <c r="HI102" s="146"/>
      <c r="HJ102" s="146"/>
      <c r="HK102" s="146"/>
      <c r="HL102" s="146"/>
      <c r="HM102" s="146"/>
      <c r="HN102" s="146"/>
      <c r="HO102" s="146"/>
      <c r="HP102" s="146"/>
      <c r="HQ102" s="146"/>
      <c r="HR102" s="146"/>
      <c r="HS102" s="146"/>
      <c r="HT102" s="146"/>
      <c r="HU102" s="146"/>
      <c r="HV102" s="146"/>
      <c r="HW102" s="146"/>
      <c r="HX102" s="146"/>
      <c r="HY102" s="146"/>
      <c r="HZ102" s="146"/>
      <c r="IA102" s="146"/>
    </row>
    <row r="103" spans="1:235" s="156" customFormat="1" ht="82.8" x14ac:dyDescent="0.3">
      <c r="A103" s="205">
        <v>11700</v>
      </c>
      <c r="B103" s="202" t="s">
        <v>29</v>
      </c>
      <c r="C103" s="206" t="s">
        <v>328</v>
      </c>
      <c r="D103" s="202" t="s">
        <v>256</v>
      </c>
      <c r="E103" s="206" t="s">
        <v>414</v>
      </c>
      <c r="F103" s="202" t="s">
        <v>408</v>
      </c>
      <c r="G103" s="217" t="s">
        <v>124</v>
      </c>
      <c r="H103" s="206">
        <v>12</v>
      </c>
      <c r="I103" s="206" t="s">
        <v>415</v>
      </c>
      <c r="J103" s="202" t="s">
        <v>417</v>
      </c>
      <c r="K103" s="218">
        <v>62099999.999999993</v>
      </c>
      <c r="L103" s="219">
        <v>1</v>
      </c>
      <c r="M103" s="202" t="s">
        <v>45</v>
      </c>
      <c r="N103" s="202" t="s">
        <v>54</v>
      </c>
      <c r="O103" s="202" t="s">
        <v>37</v>
      </c>
      <c r="P103" s="202" t="s">
        <v>38</v>
      </c>
      <c r="Q103" s="202" t="s">
        <v>218</v>
      </c>
      <c r="R103" s="202" t="s">
        <v>658</v>
      </c>
      <c r="S103" s="202" t="s">
        <v>104</v>
      </c>
      <c r="T103" s="206">
        <v>12</v>
      </c>
      <c r="U103" s="220" t="str">
        <f t="shared" si="43"/>
        <v>Generar y Liquidar Nomina ADRES</v>
      </c>
      <c r="V103" s="221">
        <f t="shared" si="43"/>
        <v>62099999.999999993</v>
      </c>
      <c r="W103" s="230" t="s">
        <v>114</v>
      </c>
      <c r="X103" s="223">
        <v>3</v>
      </c>
      <c r="Y103" s="222" t="s">
        <v>417</v>
      </c>
      <c r="Z103" s="218">
        <v>15524999.999999998</v>
      </c>
      <c r="AA103" s="204"/>
      <c r="AB103" s="204"/>
      <c r="AC103" s="212">
        <f t="shared" si="44"/>
        <v>0</v>
      </c>
      <c r="AD103" s="212">
        <f t="shared" si="45"/>
        <v>0</v>
      </c>
      <c r="AE103" s="212">
        <f t="shared" si="31"/>
        <v>0</v>
      </c>
      <c r="AF103" s="212">
        <f t="shared" si="32"/>
        <v>0</v>
      </c>
      <c r="AG103" s="223">
        <v>3</v>
      </c>
      <c r="AH103" s="222" t="s">
        <v>417</v>
      </c>
      <c r="AI103" s="218">
        <v>15524999.999999998</v>
      </c>
      <c r="AJ103" s="204"/>
      <c r="AK103" s="204"/>
      <c r="AL103" s="212">
        <f t="shared" si="46"/>
        <v>0</v>
      </c>
      <c r="AM103" s="212">
        <f t="shared" si="33"/>
        <v>0</v>
      </c>
      <c r="AN103" s="212">
        <f t="shared" si="34"/>
        <v>0</v>
      </c>
      <c r="AO103" s="212">
        <f t="shared" si="35"/>
        <v>0</v>
      </c>
      <c r="AP103" s="223">
        <v>3</v>
      </c>
      <c r="AQ103" s="222" t="s">
        <v>417</v>
      </c>
      <c r="AR103" s="218">
        <v>15524999.999999998</v>
      </c>
      <c r="AS103" s="204"/>
      <c r="AT103" s="204"/>
      <c r="AU103" s="212">
        <f t="shared" si="47"/>
        <v>0</v>
      </c>
      <c r="AV103" s="212">
        <f t="shared" si="48"/>
        <v>0</v>
      </c>
      <c r="AW103" s="212">
        <f t="shared" si="49"/>
        <v>0</v>
      </c>
      <c r="AX103" s="212">
        <f t="shared" si="50"/>
        <v>0</v>
      </c>
      <c r="AY103" s="223">
        <v>3</v>
      </c>
      <c r="AZ103" s="222" t="s">
        <v>417</v>
      </c>
      <c r="BA103" s="218">
        <v>15524999.999999998</v>
      </c>
      <c r="BB103" s="204"/>
      <c r="BC103" s="204"/>
      <c r="BD103" s="224">
        <f t="shared" si="51"/>
        <v>0</v>
      </c>
      <c r="BE103" s="224">
        <f t="shared" si="52"/>
        <v>0</v>
      </c>
      <c r="BF103" s="224">
        <f t="shared" si="53"/>
        <v>0</v>
      </c>
      <c r="BG103" s="224">
        <f t="shared" si="54"/>
        <v>0</v>
      </c>
      <c r="BH103" s="231">
        <f t="shared" si="36"/>
        <v>0</v>
      </c>
      <c r="BI103" s="231">
        <f t="shared" si="37"/>
        <v>0</v>
      </c>
      <c r="BJ103" s="231">
        <f t="shared" si="38"/>
        <v>0</v>
      </c>
      <c r="BK103" s="231">
        <f t="shared" si="39"/>
        <v>0</v>
      </c>
      <c r="BL103" s="231">
        <f t="shared" si="55"/>
        <v>0</v>
      </c>
      <c r="BM103" s="231">
        <f t="shared" si="56"/>
        <v>0</v>
      </c>
      <c r="BN103" s="231">
        <f t="shared" si="40"/>
        <v>0</v>
      </c>
      <c r="BO103" s="231">
        <f t="shared" si="41"/>
        <v>0</v>
      </c>
      <c r="BP103" s="214"/>
      <c r="BQ103" s="285">
        <v>7</v>
      </c>
      <c r="BR103" s="226">
        <f t="shared" si="42"/>
        <v>7</v>
      </c>
      <c r="BS103" s="227" t="str">
        <f t="shared" si="57"/>
        <v>Generar y Liquidar Nomina ADRES</v>
      </c>
      <c r="BT103" s="203">
        <f t="shared" si="30"/>
        <v>36224999.999999993</v>
      </c>
      <c r="BU103" s="204"/>
      <c r="BV103" s="204"/>
      <c r="BW103" s="204"/>
      <c r="BX103" s="204"/>
      <c r="BY103" s="204"/>
      <c r="BZ103" s="204"/>
      <c r="CA103" s="146"/>
      <c r="CB103" s="146"/>
      <c r="CC103" s="146"/>
      <c r="CD103" s="146"/>
      <c r="CE103" s="146"/>
      <c r="CF103" s="146"/>
      <c r="CG103" s="146"/>
      <c r="CH103" s="146"/>
      <c r="CI103" s="146"/>
      <c r="CJ103" s="146"/>
      <c r="CK103" s="146"/>
      <c r="CL103" s="146"/>
      <c r="CM103" s="146"/>
      <c r="CN103" s="146"/>
      <c r="CO103" s="146"/>
      <c r="CP103" s="146"/>
      <c r="CQ103" s="146"/>
      <c r="CR103" s="146"/>
      <c r="CS103" s="146"/>
      <c r="CT103" s="146"/>
      <c r="CU103" s="146"/>
      <c r="CV103" s="146"/>
      <c r="CW103" s="146"/>
      <c r="CX103" s="146"/>
      <c r="CY103" s="146"/>
      <c r="CZ103" s="146"/>
      <c r="DA103" s="146"/>
      <c r="DB103" s="146"/>
      <c r="DC103" s="146"/>
      <c r="DD103" s="146"/>
      <c r="DE103" s="146"/>
      <c r="DF103" s="146"/>
      <c r="DG103" s="146"/>
      <c r="DH103" s="146"/>
      <c r="DI103" s="146"/>
      <c r="DJ103" s="146"/>
      <c r="DK103" s="146"/>
      <c r="DL103" s="146"/>
      <c r="DM103" s="146"/>
      <c r="DN103" s="146"/>
      <c r="DO103" s="146"/>
      <c r="DP103" s="146"/>
      <c r="DQ103" s="146"/>
      <c r="DR103" s="146"/>
      <c r="DS103" s="146"/>
      <c r="DT103" s="146"/>
      <c r="DU103" s="146"/>
      <c r="DV103" s="146"/>
      <c r="DW103" s="146"/>
      <c r="DX103" s="146"/>
      <c r="DY103" s="146"/>
      <c r="DZ103" s="146"/>
      <c r="EA103" s="146"/>
      <c r="EB103" s="146"/>
      <c r="EC103" s="146"/>
      <c r="ED103" s="146"/>
      <c r="EE103" s="146"/>
      <c r="EF103" s="146"/>
      <c r="EG103" s="146"/>
      <c r="EH103" s="146"/>
      <c r="EI103" s="146"/>
      <c r="EJ103" s="146"/>
      <c r="EK103" s="146"/>
      <c r="EL103" s="146"/>
      <c r="EM103" s="146"/>
      <c r="EN103" s="146"/>
      <c r="EO103" s="146"/>
      <c r="EP103" s="146"/>
      <c r="EQ103" s="146"/>
      <c r="ER103" s="146"/>
      <c r="ES103" s="146"/>
      <c r="ET103" s="146"/>
      <c r="EU103" s="146"/>
      <c r="EV103" s="146"/>
      <c r="EW103" s="146"/>
      <c r="EX103" s="146"/>
      <c r="EY103" s="146"/>
      <c r="EZ103" s="146"/>
      <c r="FA103" s="146"/>
      <c r="FB103" s="146"/>
      <c r="FC103" s="146"/>
      <c r="FD103" s="146"/>
      <c r="FE103" s="146"/>
      <c r="FF103" s="146"/>
      <c r="FG103" s="146"/>
      <c r="FH103" s="146"/>
      <c r="FI103" s="146"/>
      <c r="FJ103" s="146"/>
      <c r="FK103" s="146"/>
      <c r="FL103" s="146"/>
      <c r="FM103" s="146"/>
      <c r="FN103" s="146"/>
      <c r="FO103" s="146"/>
      <c r="FP103" s="146"/>
      <c r="FQ103" s="146"/>
      <c r="FR103" s="146"/>
      <c r="FS103" s="146"/>
      <c r="FT103" s="146"/>
      <c r="FU103" s="146"/>
      <c r="FV103" s="146"/>
      <c r="FW103" s="146"/>
      <c r="FX103" s="146"/>
      <c r="FY103" s="146"/>
      <c r="FZ103" s="146"/>
      <c r="GA103" s="146"/>
      <c r="GB103" s="146"/>
      <c r="GC103" s="146"/>
      <c r="GD103" s="146"/>
      <c r="GE103" s="146"/>
      <c r="GF103" s="146"/>
      <c r="GG103" s="146"/>
      <c r="GH103" s="146"/>
      <c r="GI103" s="146"/>
      <c r="GJ103" s="146"/>
      <c r="GK103" s="146"/>
      <c r="GL103" s="146"/>
      <c r="GM103" s="146"/>
      <c r="GN103" s="146"/>
      <c r="GO103" s="146"/>
      <c r="GP103" s="146"/>
      <c r="GQ103" s="146"/>
      <c r="GR103" s="146"/>
      <c r="GS103" s="146"/>
      <c r="GT103" s="146"/>
      <c r="GU103" s="146"/>
      <c r="GV103" s="146"/>
      <c r="GW103" s="146"/>
      <c r="GX103" s="146"/>
      <c r="GY103" s="146"/>
      <c r="GZ103" s="146"/>
      <c r="HA103" s="146"/>
      <c r="HB103" s="146"/>
      <c r="HC103" s="146"/>
      <c r="HD103" s="146"/>
      <c r="HE103" s="146"/>
      <c r="HF103" s="146"/>
      <c r="HG103" s="146"/>
      <c r="HH103" s="146"/>
      <c r="HI103" s="146"/>
      <c r="HJ103" s="146"/>
      <c r="HK103" s="146"/>
      <c r="HL103" s="146"/>
      <c r="HM103" s="146"/>
      <c r="HN103" s="146"/>
      <c r="HO103" s="146"/>
      <c r="HP103" s="146"/>
      <c r="HQ103" s="146"/>
      <c r="HR103" s="146"/>
      <c r="HS103" s="146"/>
      <c r="HT103" s="146"/>
      <c r="HU103" s="146"/>
      <c r="HV103" s="146"/>
      <c r="HW103" s="146"/>
      <c r="HX103" s="146"/>
      <c r="HY103" s="146"/>
      <c r="HZ103" s="146"/>
      <c r="IA103" s="146"/>
    </row>
    <row r="104" spans="1:235" s="152" customFormat="1" ht="82.8" x14ac:dyDescent="0.3">
      <c r="A104" s="205">
        <v>11700</v>
      </c>
      <c r="B104" s="202" t="s">
        <v>29</v>
      </c>
      <c r="C104" s="206" t="s">
        <v>328</v>
      </c>
      <c r="D104" s="202" t="s">
        <v>256</v>
      </c>
      <c r="E104" s="206" t="s">
        <v>418</v>
      </c>
      <c r="F104" s="209" t="s">
        <v>824</v>
      </c>
      <c r="G104" s="217" t="s">
        <v>659</v>
      </c>
      <c r="H104" s="224">
        <v>1</v>
      </c>
      <c r="I104" s="206" t="s">
        <v>420</v>
      </c>
      <c r="J104" s="209" t="s">
        <v>825</v>
      </c>
      <c r="K104" s="218">
        <v>27880404</v>
      </c>
      <c r="L104" s="219">
        <v>1</v>
      </c>
      <c r="M104" s="202" t="s">
        <v>45</v>
      </c>
      <c r="N104" s="202" t="s">
        <v>54</v>
      </c>
      <c r="O104" s="202" t="s">
        <v>37</v>
      </c>
      <c r="P104" s="202" t="s">
        <v>38</v>
      </c>
      <c r="Q104" s="202" t="s">
        <v>218</v>
      </c>
      <c r="R104" s="209" t="s">
        <v>827</v>
      </c>
      <c r="S104" s="202" t="s">
        <v>104</v>
      </c>
      <c r="T104" s="224">
        <v>1</v>
      </c>
      <c r="U104" s="220" t="str">
        <f t="shared" si="43"/>
        <v>Consolidar, organizar y actualizar los expedientes de hojas de vida de los funcionarios de planta de la ADRES</v>
      </c>
      <c r="V104" s="221">
        <f t="shared" si="43"/>
        <v>27880404</v>
      </c>
      <c r="W104" s="230" t="s">
        <v>114</v>
      </c>
      <c r="X104" s="224">
        <v>0.25</v>
      </c>
      <c r="Y104" s="222" t="s">
        <v>566</v>
      </c>
      <c r="Z104" s="218">
        <v>6970101</v>
      </c>
      <c r="AA104" s="204"/>
      <c r="AB104" s="204"/>
      <c r="AC104" s="212">
        <f t="shared" si="44"/>
        <v>0</v>
      </c>
      <c r="AD104" s="212">
        <f t="shared" si="45"/>
        <v>0</v>
      </c>
      <c r="AE104" s="212">
        <f t="shared" si="31"/>
        <v>0</v>
      </c>
      <c r="AF104" s="212">
        <f t="shared" si="32"/>
        <v>0</v>
      </c>
      <c r="AG104" s="224">
        <v>0.25</v>
      </c>
      <c r="AH104" s="222" t="s">
        <v>566</v>
      </c>
      <c r="AI104" s="218">
        <v>6970101</v>
      </c>
      <c r="AJ104" s="204"/>
      <c r="AK104" s="204">
        <v>0</v>
      </c>
      <c r="AL104" s="212">
        <f t="shared" si="46"/>
        <v>0</v>
      </c>
      <c r="AM104" s="212">
        <f t="shared" si="33"/>
        <v>0</v>
      </c>
      <c r="AN104" s="212">
        <f t="shared" si="34"/>
        <v>0</v>
      </c>
      <c r="AO104" s="212">
        <f t="shared" si="35"/>
        <v>0</v>
      </c>
      <c r="AP104" s="224">
        <v>0.25</v>
      </c>
      <c r="AQ104" s="222" t="s">
        <v>566</v>
      </c>
      <c r="AR104" s="218">
        <v>6970101</v>
      </c>
      <c r="AS104" s="204">
        <v>0</v>
      </c>
      <c r="AT104" s="204"/>
      <c r="AU104" s="212">
        <f t="shared" si="47"/>
        <v>0</v>
      </c>
      <c r="AV104" s="212">
        <f t="shared" si="48"/>
        <v>0</v>
      </c>
      <c r="AW104" s="212">
        <f t="shared" si="49"/>
        <v>0</v>
      </c>
      <c r="AX104" s="212">
        <f t="shared" si="50"/>
        <v>0</v>
      </c>
      <c r="AY104" s="224">
        <v>0.25</v>
      </c>
      <c r="AZ104" s="222" t="s">
        <v>566</v>
      </c>
      <c r="BA104" s="218">
        <v>6970101</v>
      </c>
      <c r="BB104" s="204"/>
      <c r="BC104" s="204"/>
      <c r="BD104" s="224">
        <f t="shared" si="51"/>
        <v>0</v>
      </c>
      <c r="BE104" s="224">
        <f t="shared" si="52"/>
        <v>0</v>
      </c>
      <c r="BF104" s="224">
        <f t="shared" si="53"/>
        <v>0</v>
      </c>
      <c r="BG104" s="224">
        <f t="shared" si="54"/>
        <v>0</v>
      </c>
      <c r="BH104" s="251">
        <f t="shared" si="36"/>
        <v>0</v>
      </c>
      <c r="BI104" s="251">
        <f t="shared" si="37"/>
        <v>0</v>
      </c>
      <c r="BJ104" s="251">
        <f t="shared" si="38"/>
        <v>0</v>
      </c>
      <c r="BK104" s="251">
        <f t="shared" si="39"/>
        <v>0</v>
      </c>
      <c r="BL104" s="251">
        <f t="shared" si="55"/>
        <v>0</v>
      </c>
      <c r="BM104" s="251">
        <f t="shared" si="56"/>
        <v>0</v>
      </c>
      <c r="BN104" s="251">
        <f t="shared" si="40"/>
        <v>0</v>
      </c>
      <c r="BO104" s="251">
        <f t="shared" si="41"/>
        <v>0</v>
      </c>
      <c r="BP104" s="214"/>
      <c r="BQ104" s="285">
        <v>7</v>
      </c>
      <c r="BR104" s="216">
        <f t="shared" si="42"/>
        <v>0.58333333333333337</v>
      </c>
      <c r="BS104" s="227" t="str">
        <f t="shared" si="57"/>
        <v>Consolidar, organizar y actualizar los expedientes de hojas de vida de los funcionarios de planta de la ADRES</v>
      </c>
      <c r="BT104" s="203">
        <f t="shared" si="30"/>
        <v>16263569</v>
      </c>
      <c r="BU104" s="204"/>
      <c r="BV104" s="204"/>
      <c r="BW104" s="204"/>
      <c r="BX104" s="204"/>
      <c r="BY104" s="204"/>
      <c r="BZ104" s="204"/>
      <c r="CA104" s="146"/>
      <c r="CB104" s="146"/>
      <c r="CC104" s="146"/>
      <c r="CD104" s="146"/>
      <c r="CE104" s="146"/>
      <c r="CF104" s="146"/>
      <c r="CG104" s="146"/>
      <c r="CH104" s="146"/>
      <c r="CI104" s="146"/>
      <c r="CJ104" s="146"/>
      <c r="CK104" s="146"/>
      <c r="CL104" s="146"/>
      <c r="CM104" s="146"/>
      <c r="CN104" s="146"/>
      <c r="CO104" s="146"/>
      <c r="CP104" s="146"/>
      <c r="CQ104" s="146"/>
      <c r="CR104" s="146"/>
      <c r="CS104" s="146"/>
      <c r="CT104" s="146"/>
      <c r="CU104" s="146"/>
      <c r="CV104" s="146"/>
      <c r="CW104" s="146"/>
      <c r="CX104" s="146"/>
      <c r="CY104" s="146"/>
      <c r="CZ104" s="146"/>
      <c r="DA104" s="146"/>
      <c r="DB104" s="146"/>
      <c r="DC104" s="146"/>
      <c r="DD104" s="146"/>
      <c r="DE104" s="146"/>
      <c r="DF104" s="146"/>
      <c r="DG104" s="146"/>
      <c r="DH104" s="146"/>
      <c r="DI104" s="146"/>
      <c r="DJ104" s="146"/>
      <c r="DK104" s="146"/>
      <c r="DL104" s="146"/>
      <c r="DM104" s="146"/>
      <c r="DN104" s="146"/>
      <c r="DO104" s="146"/>
      <c r="DP104" s="146"/>
      <c r="DQ104" s="146"/>
      <c r="DR104" s="146"/>
      <c r="DS104" s="146"/>
      <c r="DT104" s="146"/>
      <c r="DU104" s="146"/>
      <c r="DV104" s="146"/>
      <c r="DW104" s="146"/>
      <c r="DX104" s="146"/>
      <c r="DY104" s="146"/>
      <c r="DZ104" s="146"/>
      <c r="EA104" s="146"/>
      <c r="EB104" s="146"/>
      <c r="EC104" s="146"/>
      <c r="ED104" s="146"/>
      <c r="EE104" s="146"/>
      <c r="EF104" s="146"/>
      <c r="EG104" s="146"/>
      <c r="EH104" s="146"/>
      <c r="EI104" s="146"/>
      <c r="EJ104" s="146"/>
      <c r="EK104" s="146"/>
      <c r="EL104" s="146"/>
      <c r="EM104" s="146"/>
      <c r="EN104" s="146"/>
      <c r="EO104" s="146"/>
      <c r="EP104" s="146"/>
      <c r="EQ104" s="146"/>
      <c r="ER104" s="146"/>
      <c r="ES104" s="146"/>
      <c r="ET104" s="146"/>
      <c r="EU104" s="146"/>
      <c r="EV104" s="146"/>
      <c r="EW104" s="146"/>
      <c r="EX104" s="146"/>
      <c r="EY104" s="146"/>
      <c r="EZ104" s="146"/>
      <c r="FA104" s="146"/>
      <c r="FB104" s="146"/>
      <c r="FC104" s="146"/>
      <c r="FD104" s="146"/>
      <c r="FE104" s="146"/>
      <c r="FF104" s="146"/>
      <c r="FG104" s="146"/>
      <c r="FH104" s="146"/>
      <c r="FI104" s="146"/>
      <c r="FJ104" s="146"/>
      <c r="FK104" s="146"/>
      <c r="FL104" s="146"/>
      <c r="FM104" s="146"/>
      <c r="FN104" s="146"/>
      <c r="FO104" s="146"/>
      <c r="FP104" s="146"/>
      <c r="FQ104" s="146"/>
      <c r="FR104" s="146"/>
      <c r="FS104" s="146"/>
      <c r="FT104" s="146"/>
      <c r="FU104" s="146"/>
      <c r="FV104" s="146"/>
      <c r="FW104" s="146"/>
      <c r="FX104" s="146"/>
      <c r="FY104" s="146"/>
      <c r="FZ104" s="146"/>
      <c r="GA104" s="146"/>
      <c r="GB104" s="146"/>
      <c r="GC104" s="146"/>
      <c r="GD104" s="146"/>
      <c r="GE104" s="146"/>
      <c r="GF104" s="146"/>
      <c r="GG104" s="146"/>
      <c r="GH104" s="146"/>
      <c r="GI104" s="146"/>
      <c r="GJ104" s="146"/>
      <c r="GK104" s="146"/>
      <c r="GL104" s="146"/>
      <c r="GM104" s="146"/>
      <c r="GN104" s="146"/>
      <c r="GO104" s="146"/>
      <c r="GP104" s="146"/>
      <c r="GQ104" s="146"/>
      <c r="GR104" s="146"/>
      <c r="GS104" s="146"/>
      <c r="GT104" s="146"/>
      <c r="GU104" s="146"/>
      <c r="GV104" s="146"/>
      <c r="GW104" s="146"/>
      <c r="GX104" s="146"/>
      <c r="GY104" s="146"/>
      <c r="GZ104" s="146"/>
      <c r="HA104" s="146"/>
      <c r="HB104" s="146"/>
      <c r="HC104" s="146"/>
      <c r="HD104" s="146"/>
      <c r="HE104" s="146"/>
      <c r="HF104" s="146"/>
      <c r="HG104" s="146"/>
      <c r="HH104" s="146"/>
      <c r="HI104" s="146"/>
      <c r="HJ104" s="146"/>
      <c r="HK104" s="146"/>
      <c r="HL104" s="146"/>
      <c r="HM104" s="146"/>
      <c r="HN104" s="146"/>
      <c r="HO104" s="146"/>
      <c r="HP104" s="146"/>
      <c r="HQ104" s="146"/>
      <c r="HR104" s="146"/>
      <c r="HS104" s="146"/>
      <c r="HT104" s="146"/>
      <c r="HU104" s="146"/>
      <c r="HV104" s="146"/>
      <c r="HW104" s="146"/>
      <c r="HX104" s="146"/>
      <c r="HY104" s="146"/>
      <c r="HZ104" s="146"/>
      <c r="IA104" s="146"/>
    </row>
    <row r="105" spans="1:235" s="152" customFormat="1" ht="82.8" x14ac:dyDescent="0.3">
      <c r="A105" s="205">
        <v>11700</v>
      </c>
      <c r="B105" s="202" t="s">
        <v>29</v>
      </c>
      <c r="C105" s="206" t="s">
        <v>328</v>
      </c>
      <c r="D105" s="202" t="s">
        <v>256</v>
      </c>
      <c r="E105" s="206" t="s">
        <v>418</v>
      </c>
      <c r="F105" s="202" t="s">
        <v>419</v>
      </c>
      <c r="G105" s="217"/>
      <c r="H105" s="224">
        <v>1</v>
      </c>
      <c r="I105" s="206" t="s">
        <v>630</v>
      </c>
      <c r="J105" s="202" t="s">
        <v>421</v>
      </c>
      <c r="K105" s="218">
        <v>48960000</v>
      </c>
      <c r="L105" s="219">
        <v>1</v>
      </c>
      <c r="M105" s="202" t="s">
        <v>45</v>
      </c>
      <c r="N105" s="202" t="s">
        <v>54</v>
      </c>
      <c r="O105" s="202" t="s">
        <v>37</v>
      </c>
      <c r="P105" s="202" t="s">
        <v>38</v>
      </c>
      <c r="Q105" s="202" t="s">
        <v>218</v>
      </c>
      <c r="R105" s="202" t="s">
        <v>379</v>
      </c>
      <c r="S105" s="202" t="s">
        <v>104</v>
      </c>
      <c r="T105" s="224">
        <v>1</v>
      </c>
      <c r="U105" s="220" t="str">
        <f t="shared" si="43"/>
        <v>Expedición de Certificaciones de Personal</v>
      </c>
      <c r="V105" s="221">
        <f t="shared" si="43"/>
        <v>48960000</v>
      </c>
      <c r="W105" s="230" t="s">
        <v>114</v>
      </c>
      <c r="X105" s="224">
        <v>0.25</v>
      </c>
      <c r="Y105" s="222" t="s">
        <v>421</v>
      </c>
      <c r="Z105" s="218">
        <v>12240000</v>
      </c>
      <c r="AA105" s="204"/>
      <c r="AB105" s="204"/>
      <c r="AC105" s="212">
        <f t="shared" si="44"/>
        <v>0</v>
      </c>
      <c r="AD105" s="212">
        <f t="shared" si="45"/>
        <v>0</v>
      </c>
      <c r="AE105" s="212">
        <f t="shared" si="31"/>
        <v>0</v>
      </c>
      <c r="AF105" s="212">
        <f t="shared" si="32"/>
        <v>0</v>
      </c>
      <c r="AG105" s="224">
        <v>0.25</v>
      </c>
      <c r="AH105" s="222" t="s">
        <v>421</v>
      </c>
      <c r="AI105" s="218">
        <v>12240000</v>
      </c>
      <c r="AJ105" s="204"/>
      <c r="AK105" s="204"/>
      <c r="AL105" s="212">
        <f t="shared" si="46"/>
        <v>0</v>
      </c>
      <c r="AM105" s="212">
        <f t="shared" si="33"/>
        <v>0</v>
      </c>
      <c r="AN105" s="212">
        <f t="shared" si="34"/>
        <v>0</v>
      </c>
      <c r="AO105" s="212">
        <f t="shared" si="35"/>
        <v>0</v>
      </c>
      <c r="AP105" s="224">
        <v>0.25</v>
      </c>
      <c r="AQ105" s="222" t="s">
        <v>421</v>
      </c>
      <c r="AR105" s="218">
        <v>12240000</v>
      </c>
      <c r="AS105" s="204"/>
      <c r="AT105" s="204"/>
      <c r="AU105" s="212">
        <f t="shared" si="47"/>
        <v>0</v>
      </c>
      <c r="AV105" s="212">
        <f t="shared" si="48"/>
        <v>0</v>
      </c>
      <c r="AW105" s="212">
        <f t="shared" si="49"/>
        <v>0</v>
      </c>
      <c r="AX105" s="212">
        <f t="shared" si="50"/>
        <v>0</v>
      </c>
      <c r="AY105" s="224">
        <v>0.25</v>
      </c>
      <c r="AZ105" s="222" t="s">
        <v>421</v>
      </c>
      <c r="BA105" s="218">
        <v>12240000</v>
      </c>
      <c r="BB105" s="204"/>
      <c r="BC105" s="204"/>
      <c r="BD105" s="224">
        <f t="shared" si="51"/>
        <v>0</v>
      </c>
      <c r="BE105" s="224">
        <f t="shared" si="52"/>
        <v>0</v>
      </c>
      <c r="BF105" s="224">
        <f t="shared" si="53"/>
        <v>0</v>
      </c>
      <c r="BG105" s="224">
        <f t="shared" si="54"/>
        <v>0</v>
      </c>
      <c r="BH105" s="251">
        <f t="shared" si="36"/>
        <v>0</v>
      </c>
      <c r="BI105" s="251">
        <f t="shared" si="37"/>
        <v>0</v>
      </c>
      <c r="BJ105" s="251">
        <f t="shared" si="38"/>
        <v>0</v>
      </c>
      <c r="BK105" s="251">
        <f t="shared" si="39"/>
        <v>0</v>
      </c>
      <c r="BL105" s="251">
        <f t="shared" si="55"/>
        <v>0</v>
      </c>
      <c r="BM105" s="251">
        <f t="shared" si="56"/>
        <v>0</v>
      </c>
      <c r="BN105" s="251">
        <f t="shared" si="40"/>
        <v>0</v>
      </c>
      <c r="BO105" s="251">
        <f t="shared" si="41"/>
        <v>0</v>
      </c>
      <c r="BP105" s="214"/>
      <c r="BQ105" s="285">
        <v>7</v>
      </c>
      <c r="BR105" s="216">
        <f t="shared" si="42"/>
        <v>0.58333333333333337</v>
      </c>
      <c r="BS105" s="227" t="str">
        <f t="shared" si="57"/>
        <v>Expedición de Certificaciones de Personal</v>
      </c>
      <c r="BT105" s="203">
        <f t="shared" si="30"/>
        <v>28560000</v>
      </c>
      <c r="BU105" s="204"/>
      <c r="BV105" s="204"/>
      <c r="BW105" s="204"/>
      <c r="BX105" s="204"/>
      <c r="BY105" s="204"/>
      <c r="BZ105" s="204"/>
      <c r="CA105" s="146"/>
      <c r="CB105" s="146"/>
      <c r="CC105" s="146"/>
      <c r="CD105" s="146"/>
      <c r="CE105" s="146"/>
      <c r="CF105" s="146"/>
      <c r="CG105" s="146"/>
      <c r="CH105" s="146"/>
      <c r="CI105" s="146"/>
      <c r="CJ105" s="146"/>
      <c r="CK105" s="146"/>
      <c r="CL105" s="146"/>
      <c r="CM105" s="146"/>
      <c r="CN105" s="146"/>
      <c r="CO105" s="146"/>
      <c r="CP105" s="146"/>
      <c r="CQ105" s="146"/>
      <c r="CR105" s="146"/>
      <c r="CS105" s="146"/>
      <c r="CT105" s="146"/>
      <c r="CU105" s="146"/>
      <c r="CV105" s="146"/>
      <c r="CW105" s="146"/>
      <c r="CX105" s="146"/>
      <c r="CY105" s="146"/>
      <c r="CZ105" s="146"/>
      <c r="DA105" s="146"/>
      <c r="DB105" s="146"/>
      <c r="DC105" s="146"/>
      <c r="DD105" s="146"/>
      <c r="DE105" s="146"/>
      <c r="DF105" s="146"/>
      <c r="DG105" s="146"/>
      <c r="DH105" s="146"/>
      <c r="DI105" s="146"/>
      <c r="DJ105" s="146"/>
      <c r="DK105" s="146"/>
      <c r="DL105" s="146"/>
      <c r="DM105" s="146"/>
      <c r="DN105" s="146"/>
      <c r="DO105" s="146"/>
      <c r="DP105" s="146"/>
      <c r="DQ105" s="146"/>
      <c r="DR105" s="146"/>
      <c r="DS105" s="146"/>
      <c r="DT105" s="146"/>
      <c r="DU105" s="146"/>
      <c r="DV105" s="146"/>
      <c r="DW105" s="146"/>
      <c r="DX105" s="146"/>
      <c r="DY105" s="146"/>
      <c r="DZ105" s="146"/>
      <c r="EA105" s="146"/>
      <c r="EB105" s="146"/>
      <c r="EC105" s="146"/>
      <c r="ED105" s="146"/>
      <c r="EE105" s="146"/>
      <c r="EF105" s="146"/>
      <c r="EG105" s="146"/>
      <c r="EH105" s="146"/>
      <c r="EI105" s="146"/>
      <c r="EJ105" s="146"/>
      <c r="EK105" s="146"/>
      <c r="EL105" s="146"/>
      <c r="EM105" s="146"/>
      <c r="EN105" s="146"/>
      <c r="EO105" s="146"/>
      <c r="EP105" s="146"/>
      <c r="EQ105" s="146"/>
      <c r="ER105" s="146"/>
      <c r="ES105" s="146"/>
      <c r="ET105" s="146"/>
      <c r="EU105" s="146"/>
      <c r="EV105" s="146"/>
      <c r="EW105" s="146"/>
      <c r="EX105" s="146"/>
      <c r="EY105" s="146"/>
      <c r="EZ105" s="146"/>
      <c r="FA105" s="146"/>
      <c r="FB105" s="146"/>
      <c r="FC105" s="146"/>
      <c r="FD105" s="146"/>
      <c r="FE105" s="146"/>
      <c r="FF105" s="146"/>
      <c r="FG105" s="146"/>
      <c r="FH105" s="146"/>
      <c r="FI105" s="146"/>
      <c r="FJ105" s="146"/>
      <c r="FK105" s="146"/>
      <c r="FL105" s="146"/>
      <c r="FM105" s="146"/>
      <c r="FN105" s="146"/>
      <c r="FO105" s="146"/>
      <c r="FP105" s="146"/>
      <c r="FQ105" s="146"/>
      <c r="FR105" s="146"/>
      <c r="FS105" s="146"/>
      <c r="FT105" s="146"/>
      <c r="FU105" s="146"/>
      <c r="FV105" s="146"/>
      <c r="FW105" s="146"/>
      <c r="FX105" s="146"/>
      <c r="FY105" s="146"/>
      <c r="FZ105" s="146"/>
      <c r="GA105" s="146"/>
      <c r="GB105" s="146"/>
      <c r="GC105" s="146"/>
      <c r="GD105" s="146"/>
      <c r="GE105" s="146"/>
      <c r="GF105" s="146"/>
      <c r="GG105" s="146"/>
      <c r="GH105" s="146"/>
      <c r="GI105" s="146"/>
      <c r="GJ105" s="146"/>
      <c r="GK105" s="146"/>
      <c r="GL105" s="146"/>
      <c r="GM105" s="146"/>
      <c r="GN105" s="146"/>
      <c r="GO105" s="146"/>
      <c r="GP105" s="146"/>
      <c r="GQ105" s="146"/>
      <c r="GR105" s="146"/>
      <c r="GS105" s="146"/>
      <c r="GT105" s="146"/>
      <c r="GU105" s="146"/>
      <c r="GV105" s="146"/>
      <c r="GW105" s="146"/>
      <c r="GX105" s="146"/>
      <c r="GY105" s="146"/>
      <c r="GZ105" s="146"/>
      <c r="HA105" s="146"/>
      <c r="HB105" s="146"/>
      <c r="HC105" s="146"/>
      <c r="HD105" s="146"/>
      <c r="HE105" s="146"/>
      <c r="HF105" s="146"/>
      <c r="HG105" s="146"/>
      <c r="HH105" s="146"/>
      <c r="HI105" s="146"/>
      <c r="HJ105" s="146"/>
      <c r="HK105" s="146"/>
      <c r="HL105" s="146"/>
      <c r="HM105" s="146"/>
      <c r="HN105" s="146"/>
      <c r="HO105" s="146"/>
      <c r="HP105" s="146"/>
      <c r="HQ105" s="146"/>
      <c r="HR105" s="146"/>
      <c r="HS105" s="146"/>
      <c r="HT105" s="146"/>
      <c r="HU105" s="146"/>
      <c r="HV105" s="146"/>
      <c r="HW105" s="146"/>
      <c r="HX105" s="146"/>
      <c r="HY105" s="146"/>
      <c r="HZ105" s="146"/>
      <c r="IA105" s="146"/>
    </row>
    <row r="106" spans="1:235" s="155" customFormat="1" ht="82.8" x14ac:dyDescent="0.3">
      <c r="A106" s="205">
        <v>11700</v>
      </c>
      <c r="B106" s="202" t="s">
        <v>29</v>
      </c>
      <c r="C106" s="206" t="s">
        <v>328</v>
      </c>
      <c r="D106" s="202" t="s">
        <v>256</v>
      </c>
      <c r="E106" s="206" t="s">
        <v>422</v>
      </c>
      <c r="F106" s="202" t="s">
        <v>755</v>
      </c>
      <c r="G106" s="217" t="s">
        <v>123</v>
      </c>
      <c r="H106" s="219">
        <v>1</v>
      </c>
      <c r="I106" s="206" t="s">
        <v>423</v>
      </c>
      <c r="J106" s="202" t="s">
        <v>756</v>
      </c>
      <c r="K106" s="218">
        <v>100000000</v>
      </c>
      <c r="L106" s="219">
        <v>1</v>
      </c>
      <c r="M106" s="202" t="s">
        <v>48</v>
      </c>
      <c r="N106" s="202" t="s">
        <v>68</v>
      </c>
      <c r="O106" s="202" t="s">
        <v>37</v>
      </c>
      <c r="P106" s="202" t="s">
        <v>38</v>
      </c>
      <c r="Q106" s="202" t="s">
        <v>229</v>
      </c>
      <c r="R106" s="202" t="s">
        <v>670</v>
      </c>
      <c r="S106" s="202" t="s">
        <v>99</v>
      </c>
      <c r="T106" s="224">
        <v>1</v>
      </c>
      <c r="U106" s="220" t="str">
        <f t="shared" si="43"/>
        <v>Publicación Actos Administrativos Diario Oficial y diario de amplia circulación</v>
      </c>
      <c r="V106" s="221">
        <f t="shared" si="43"/>
        <v>100000000</v>
      </c>
      <c r="W106" s="230" t="s">
        <v>114</v>
      </c>
      <c r="X106" s="224">
        <v>0</v>
      </c>
      <c r="Y106" s="222" t="s">
        <v>424</v>
      </c>
      <c r="Z106" s="218">
        <v>0</v>
      </c>
      <c r="AA106" s="204"/>
      <c r="AB106" s="204"/>
      <c r="AC106" s="212" t="e">
        <f t="shared" si="44"/>
        <v>#DIV/0!</v>
      </c>
      <c r="AD106" s="212" t="e">
        <f t="shared" si="45"/>
        <v>#DIV/0!</v>
      </c>
      <c r="AE106" s="212">
        <f t="shared" si="31"/>
        <v>0</v>
      </c>
      <c r="AF106" s="212">
        <f t="shared" si="32"/>
        <v>0</v>
      </c>
      <c r="AG106" s="224">
        <v>0.5</v>
      </c>
      <c r="AH106" s="222" t="s">
        <v>424</v>
      </c>
      <c r="AI106" s="218">
        <v>50000000</v>
      </c>
      <c r="AJ106" s="204"/>
      <c r="AK106" s="204"/>
      <c r="AL106" s="212">
        <f t="shared" si="46"/>
        <v>0</v>
      </c>
      <c r="AM106" s="212">
        <f t="shared" si="33"/>
        <v>0</v>
      </c>
      <c r="AN106" s="212">
        <f t="shared" si="34"/>
        <v>0</v>
      </c>
      <c r="AO106" s="212">
        <f t="shared" si="35"/>
        <v>0</v>
      </c>
      <c r="AP106" s="224"/>
      <c r="AQ106" s="222" t="s">
        <v>424</v>
      </c>
      <c r="AR106" s="218">
        <v>0</v>
      </c>
      <c r="AS106" s="204"/>
      <c r="AT106" s="204"/>
      <c r="AU106" s="212" t="e">
        <f t="shared" si="47"/>
        <v>#DIV/0!</v>
      </c>
      <c r="AV106" s="212" t="e">
        <f t="shared" si="48"/>
        <v>#DIV/0!</v>
      </c>
      <c r="AW106" s="212">
        <f t="shared" si="49"/>
        <v>0</v>
      </c>
      <c r="AX106" s="212">
        <f t="shared" si="50"/>
        <v>0</v>
      </c>
      <c r="AY106" s="224">
        <v>0.5</v>
      </c>
      <c r="AZ106" s="222" t="s">
        <v>424</v>
      </c>
      <c r="BA106" s="218">
        <v>50000000</v>
      </c>
      <c r="BB106" s="204"/>
      <c r="BC106" s="204"/>
      <c r="BD106" s="224">
        <f t="shared" si="51"/>
        <v>0</v>
      </c>
      <c r="BE106" s="224">
        <f t="shared" si="52"/>
        <v>0</v>
      </c>
      <c r="BF106" s="224">
        <f t="shared" si="53"/>
        <v>0</v>
      </c>
      <c r="BG106" s="224">
        <f t="shared" si="54"/>
        <v>0</v>
      </c>
      <c r="BH106" s="236" t="str">
        <f t="shared" si="36"/>
        <v>No Prog ni Ejec</v>
      </c>
      <c r="BI106" s="236" t="str">
        <f t="shared" si="37"/>
        <v>No Prog ni Ejec</v>
      </c>
      <c r="BJ106" s="236">
        <f t="shared" si="38"/>
        <v>0</v>
      </c>
      <c r="BK106" s="236">
        <f t="shared" si="39"/>
        <v>0</v>
      </c>
      <c r="BL106" s="236" t="str">
        <f t="shared" si="55"/>
        <v>No Prog ni Ejec</v>
      </c>
      <c r="BM106" s="236" t="str">
        <f t="shared" si="56"/>
        <v>No Prog ni Ejec</v>
      </c>
      <c r="BN106" s="236">
        <f t="shared" si="40"/>
        <v>0</v>
      </c>
      <c r="BO106" s="236">
        <f t="shared" si="41"/>
        <v>0</v>
      </c>
      <c r="BP106" s="214"/>
      <c r="BQ106" s="285">
        <v>7</v>
      </c>
      <c r="BR106" s="216">
        <f t="shared" si="42"/>
        <v>0.5</v>
      </c>
      <c r="BS106" s="227" t="str">
        <f t="shared" si="57"/>
        <v>Publicación Actos Administrativos Diario Oficial y diario de amplia circulación</v>
      </c>
      <c r="BT106" s="203">
        <f t="shared" si="30"/>
        <v>50000000</v>
      </c>
      <c r="BU106" s="204"/>
      <c r="BV106" s="204"/>
      <c r="BW106" s="204"/>
      <c r="BX106" s="204"/>
      <c r="BY106" s="204"/>
      <c r="BZ106" s="204"/>
      <c r="CA106" s="146"/>
      <c r="CB106" s="146"/>
      <c r="CC106" s="146"/>
      <c r="CD106" s="146"/>
      <c r="CE106" s="146"/>
      <c r="CF106" s="146"/>
      <c r="CG106" s="146"/>
      <c r="CH106" s="146"/>
      <c r="CI106" s="146"/>
      <c r="CJ106" s="146"/>
      <c r="CK106" s="146"/>
      <c r="CL106" s="146"/>
      <c r="CM106" s="146"/>
      <c r="CN106" s="146"/>
      <c r="CO106" s="146"/>
      <c r="CP106" s="146"/>
      <c r="CQ106" s="146"/>
      <c r="CR106" s="146"/>
      <c r="CS106" s="146"/>
      <c r="CT106" s="146"/>
      <c r="CU106" s="146"/>
      <c r="CV106" s="146"/>
      <c r="CW106" s="146"/>
      <c r="CX106" s="146"/>
      <c r="CY106" s="146"/>
      <c r="CZ106" s="146"/>
      <c r="DA106" s="146"/>
      <c r="DB106" s="146"/>
      <c r="DC106" s="146"/>
      <c r="DD106" s="146"/>
      <c r="DE106" s="146"/>
      <c r="DF106" s="146"/>
      <c r="DG106" s="146"/>
      <c r="DH106" s="146"/>
      <c r="DI106" s="146"/>
      <c r="DJ106" s="146"/>
      <c r="DK106" s="146"/>
      <c r="DL106" s="146"/>
      <c r="DM106" s="146"/>
      <c r="DN106" s="146"/>
      <c r="DO106" s="146"/>
      <c r="DP106" s="146"/>
      <c r="DQ106" s="146"/>
      <c r="DR106" s="146"/>
      <c r="DS106" s="146"/>
      <c r="DT106" s="146"/>
      <c r="DU106" s="146"/>
      <c r="DV106" s="146"/>
      <c r="DW106" s="146"/>
      <c r="DX106" s="146"/>
      <c r="DY106" s="146"/>
      <c r="DZ106" s="146"/>
      <c r="EA106" s="146"/>
      <c r="EB106" s="146"/>
      <c r="EC106" s="146"/>
      <c r="ED106" s="146"/>
      <c r="EE106" s="146"/>
      <c r="EF106" s="146"/>
      <c r="EG106" s="146"/>
      <c r="EH106" s="146"/>
      <c r="EI106" s="146"/>
      <c r="EJ106" s="146"/>
      <c r="EK106" s="146"/>
      <c r="EL106" s="146"/>
      <c r="EM106" s="146"/>
      <c r="EN106" s="146"/>
      <c r="EO106" s="146"/>
      <c r="EP106" s="146"/>
      <c r="EQ106" s="146"/>
      <c r="ER106" s="146"/>
      <c r="ES106" s="146"/>
      <c r="ET106" s="146"/>
      <c r="EU106" s="146"/>
      <c r="EV106" s="146"/>
      <c r="EW106" s="146"/>
      <c r="EX106" s="146"/>
      <c r="EY106" s="146"/>
      <c r="EZ106" s="146"/>
      <c r="FA106" s="146"/>
      <c r="FB106" s="146"/>
      <c r="FC106" s="146"/>
      <c r="FD106" s="146"/>
      <c r="FE106" s="146"/>
      <c r="FF106" s="146"/>
      <c r="FG106" s="146"/>
      <c r="FH106" s="146"/>
      <c r="FI106" s="146"/>
      <c r="FJ106" s="146"/>
      <c r="FK106" s="146"/>
      <c r="FL106" s="146"/>
      <c r="FM106" s="146"/>
      <c r="FN106" s="146"/>
      <c r="FO106" s="146"/>
      <c r="FP106" s="146"/>
      <c r="FQ106" s="146"/>
      <c r="FR106" s="146"/>
      <c r="FS106" s="146"/>
      <c r="FT106" s="146"/>
      <c r="FU106" s="146"/>
      <c r="FV106" s="146"/>
      <c r="FW106" s="146"/>
      <c r="FX106" s="146"/>
      <c r="FY106" s="146"/>
      <c r="FZ106" s="146"/>
      <c r="GA106" s="146"/>
      <c r="GB106" s="146"/>
      <c r="GC106" s="146"/>
      <c r="GD106" s="146"/>
      <c r="GE106" s="146"/>
      <c r="GF106" s="146"/>
      <c r="GG106" s="146"/>
      <c r="GH106" s="146"/>
      <c r="GI106" s="146"/>
      <c r="GJ106" s="146"/>
      <c r="GK106" s="146"/>
      <c r="GL106" s="146"/>
      <c r="GM106" s="146"/>
      <c r="GN106" s="146"/>
      <c r="GO106" s="146"/>
      <c r="GP106" s="146"/>
      <c r="GQ106" s="146"/>
      <c r="GR106" s="146"/>
      <c r="GS106" s="146"/>
      <c r="GT106" s="146"/>
      <c r="GU106" s="146"/>
      <c r="GV106" s="146"/>
      <c r="GW106" s="146"/>
      <c r="GX106" s="146"/>
      <c r="GY106" s="146"/>
      <c r="GZ106" s="146"/>
      <c r="HA106" s="146"/>
      <c r="HB106" s="146"/>
      <c r="HC106" s="146"/>
      <c r="HD106" s="146"/>
      <c r="HE106" s="146"/>
      <c r="HF106" s="146"/>
      <c r="HG106" s="146"/>
      <c r="HH106" s="146"/>
      <c r="HI106" s="146"/>
      <c r="HJ106" s="146"/>
      <c r="HK106" s="146"/>
      <c r="HL106" s="146"/>
      <c r="HM106" s="146"/>
      <c r="HN106" s="146"/>
      <c r="HO106" s="146"/>
      <c r="HP106" s="146"/>
      <c r="HQ106" s="146"/>
      <c r="HR106" s="146"/>
      <c r="HS106" s="146"/>
      <c r="HT106" s="146"/>
      <c r="HU106" s="146"/>
      <c r="HV106" s="146"/>
      <c r="HW106" s="146"/>
      <c r="HX106" s="146"/>
      <c r="HY106" s="146"/>
      <c r="HZ106" s="146"/>
      <c r="IA106" s="146"/>
    </row>
    <row r="107" spans="1:235" s="154" customFormat="1" ht="82.8" x14ac:dyDescent="0.3">
      <c r="A107" s="205">
        <v>11700</v>
      </c>
      <c r="B107" s="202" t="s">
        <v>29</v>
      </c>
      <c r="C107" s="206" t="s">
        <v>328</v>
      </c>
      <c r="D107" s="202" t="s">
        <v>256</v>
      </c>
      <c r="E107" s="206" t="s">
        <v>425</v>
      </c>
      <c r="F107" s="202" t="s">
        <v>426</v>
      </c>
      <c r="G107" s="217" t="s">
        <v>123</v>
      </c>
      <c r="H107" s="224">
        <v>1</v>
      </c>
      <c r="I107" s="206" t="s">
        <v>427</v>
      </c>
      <c r="J107" s="202" t="s">
        <v>428</v>
      </c>
      <c r="K107" s="218">
        <v>4583312678.8699999</v>
      </c>
      <c r="L107" s="219">
        <v>1</v>
      </c>
      <c r="M107" s="202" t="s">
        <v>51</v>
      </c>
      <c r="N107" s="202" t="s">
        <v>56</v>
      </c>
      <c r="O107" s="202" t="s">
        <v>37</v>
      </c>
      <c r="P107" s="202" t="s">
        <v>41</v>
      </c>
      <c r="Q107" s="202" t="s">
        <v>222</v>
      </c>
      <c r="R107" s="202" t="s">
        <v>379</v>
      </c>
      <c r="S107" s="202" t="s">
        <v>99</v>
      </c>
      <c r="T107" s="219">
        <v>1</v>
      </c>
      <c r="U107" s="220" t="str">
        <f t="shared" si="43"/>
        <v>Funcionamiento continuo de las instalaciones de la ADRES</v>
      </c>
      <c r="V107" s="221">
        <f t="shared" si="43"/>
        <v>4583312678.8699999</v>
      </c>
      <c r="W107" s="230" t="s">
        <v>114</v>
      </c>
      <c r="X107" s="224">
        <v>0.2</v>
      </c>
      <c r="Y107" s="222" t="s">
        <v>428</v>
      </c>
      <c r="Z107" s="218">
        <f>+V107*X107</f>
        <v>916662535.77400005</v>
      </c>
      <c r="AA107" s="204"/>
      <c r="AB107" s="204"/>
      <c r="AC107" s="212">
        <f t="shared" si="44"/>
        <v>0</v>
      </c>
      <c r="AD107" s="212">
        <f t="shared" si="45"/>
        <v>0</v>
      </c>
      <c r="AE107" s="212">
        <f t="shared" si="31"/>
        <v>0</v>
      </c>
      <c r="AF107" s="212">
        <f t="shared" si="32"/>
        <v>0</v>
      </c>
      <c r="AG107" s="224">
        <v>0.2</v>
      </c>
      <c r="AH107" s="222" t="s">
        <v>428</v>
      </c>
      <c r="AI107" s="218">
        <v>916662535.77400005</v>
      </c>
      <c r="AJ107" s="204"/>
      <c r="AK107" s="204"/>
      <c r="AL107" s="212">
        <f t="shared" si="46"/>
        <v>0</v>
      </c>
      <c r="AM107" s="212">
        <f t="shared" si="33"/>
        <v>0</v>
      </c>
      <c r="AN107" s="212">
        <f t="shared" si="34"/>
        <v>0</v>
      </c>
      <c r="AO107" s="212">
        <f t="shared" si="35"/>
        <v>0</v>
      </c>
      <c r="AP107" s="224">
        <v>0.3</v>
      </c>
      <c r="AQ107" s="222" t="s">
        <v>428</v>
      </c>
      <c r="AR107" s="218">
        <f>+AP107*V107</f>
        <v>1374993803.661</v>
      </c>
      <c r="AS107" s="204"/>
      <c r="AT107" s="204"/>
      <c r="AU107" s="212">
        <f t="shared" si="47"/>
        <v>0</v>
      </c>
      <c r="AV107" s="212">
        <f t="shared" si="48"/>
        <v>0</v>
      </c>
      <c r="AW107" s="212">
        <f t="shared" si="49"/>
        <v>0</v>
      </c>
      <c r="AX107" s="212">
        <f t="shared" si="50"/>
        <v>0</v>
      </c>
      <c r="AY107" s="224">
        <v>0.3</v>
      </c>
      <c r="AZ107" s="222" t="s">
        <v>428</v>
      </c>
      <c r="BA107" s="218">
        <v>1374993803.661</v>
      </c>
      <c r="BB107" s="204"/>
      <c r="BC107" s="204"/>
      <c r="BD107" s="224">
        <f t="shared" si="51"/>
        <v>0</v>
      </c>
      <c r="BE107" s="224">
        <f t="shared" si="52"/>
        <v>0</v>
      </c>
      <c r="BF107" s="224">
        <f t="shared" si="53"/>
        <v>0</v>
      </c>
      <c r="BG107" s="224">
        <f t="shared" si="54"/>
        <v>0</v>
      </c>
      <c r="BH107" s="215">
        <f t="shared" si="36"/>
        <v>0</v>
      </c>
      <c r="BI107" s="215">
        <f t="shared" si="37"/>
        <v>0</v>
      </c>
      <c r="BJ107" s="215">
        <f t="shared" si="38"/>
        <v>0</v>
      </c>
      <c r="BK107" s="215">
        <f t="shared" si="39"/>
        <v>0</v>
      </c>
      <c r="BL107" s="215">
        <f t="shared" si="55"/>
        <v>0</v>
      </c>
      <c r="BM107" s="215">
        <f t="shared" si="56"/>
        <v>0</v>
      </c>
      <c r="BN107" s="215">
        <f t="shared" si="40"/>
        <v>0</v>
      </c>
      <c r="BO107" s="215">
        <f t="shared" si="41"/>
        <v>0</v>
      </c>
      <c r="BP107" s="214" t="s">
        <v>769</v>
      </c>
      <c r="BQ107" s="285">
        <v>7</v>
      </c>
      <c r="BR107" s="216">
        <f t="shared" si="42"/>
        <v>0.5</v>
      </c>
      <c r="BS107" s="227" t="str">
        <f t="shared" si="57"/>
        <v>Funcionamiento continuo de las instalaciones de la ADRES</v>
      </c>
      <c r="BT107" s="203">
        <f t="shared" si="30"/>
        <v>2291656339.4349999</v>
      </c>
      <c r="BU107" s="204"/>
      <c r="BV107" s="204"/>
      <c r="BW107" s="204"/>
      <c r="BX107" s="204"/>
      <c r="BY107" s="204"/>
      <c r="BZ107" s="204"/>
      <c r="CA107" s="146"/>
      <c r="CB107" s="146"/>
      <c r="CC107" s="146"/>
      <c r="CD107" s="146"/>
      <c r="CE107" s="146"/>
      <c r="CF107" s="146"/>
      <c r="CG107" s="146"/>
      <c r="CH107" s="146"/>
      <c r="CI107" s="146"/>
      <c r="CJ107" s="146"/>
      <c r="CK107" s="146"/>
      <c r="CL107" s="146"/>
      <c r="CM107" s="146"/>
      <c r="CN107" s="146"/>
      <c r="CO107" s="146"/>
      <c r="CP107" s="146"/>
      <c r="CQ107" s="146"/>
      <c r="CR107" s="146"/>
      <c r="CS107" s="146"/>
      <c r="CT107" s="146"/>
      <c r="CU107" s="146"/>
      <c r="CV107" s="146"/>
      <c r="CW107" s="146"/>
      <c r="CX107" s="146"/>
      <c r="CY107" s="146"/>
      <c r="CZ107" s="146"/>
      <c r="DA107" s="146"/>
      <c r="DB107" s="146"/>
      <c r="DC107" s="146"/>
      <c r="DD107" s="146"/>
      <c r="DE107" s="146"/>
      <c r="DF107" s="146"/>
      <c r="DG107" s="146"/>
      <c r="DH107" s="146"/>
      <c r="DI107" s="146"/>
      <c r="DJ107" s="146"/>
      <c r="DK107" s="146"/>
      <c r="DL107" s="146"/>
      <c r="DM107" s="146"/>
      <c r="DN107" s="146"/>
      <c r="DO107" s="146"/>
      <c r="DP107" s="146"/>
      <c r="DQ107" s="146"/>
      <c r="DR107" s="146"/>
      <c r="DS107" s="146"/>
      <c r="DT107" s="146"/>
      <c r="DU107" s="146"/>
      <c r="DV107" s="146"/>
      <c r="DW107" s="146"/>
      <c r="DX107" s="146"/>
      <c r="DY107" s="146"/>
      <c r="DZ107" s="146"/>
      <c r="EA107" s="146"/>
      <c r="EB107" s="146"/>
      <c r="EC107" s="146"/>
      <c r="ED107" s="146"/>
      <c r="EE107" s="146"/>
      <c r="EF107" s="146"/>
      <c r="EG107" s="146"/>
      <c r="EH107" s="146"/>
      <c r="EI107" s="146"/>
      <c r="EJ107" s="146"/>
      <c r="EK107" s="146"/>
      <c r="EL107" s="146"/>
      <c r="EM107" s="146"/>
      <c r="EN107" s="146"/>
      <c r="EO107" s="146"/>
      <c r="EP107" s="146"/>
      <c r="EQ107" s="146"/>
      <c r="ER107" s="146"/>
      <c r="ES107" s="146"/>
      <c r="ET107" s="146"/>
      <c r="EU107" s="146"/>
      <c r="EV107" s="146"/>
      <c r="EW107" s="146"/>
      <c r="EX107" s="146"/>
      <c r="EY107" s="146"/>
      <c r="EZ107" s="146"/>
      <c r="FA107" s="146"/>
      <c r="FB107" s="146"/>
      <c r="FC107" s="146"/>
      <c r="FD107" s="146"/>
      <c r="FE107" s="146"/>
      <c r="FF107" s="146"/>
      <c r="FG107" s="146"/>
      <c r="FH107" s="146"/>
      <c r="FI107" s="146"/>
      <c r="FJ107" s="146"/>
      <c r="FK107" s="146"/>
      <c r="FL107" s="146"/>
      <c r="FM107" s="146"/>
      <c r="FN107" s="146"/>
      <c r="FO107" s="146"/>
      <c r="FP107" s="146"/>
      <c r="FQ107" s="146"/>
      <c r="FR107" s="146"/>
      <c r="FS107" s="146"/>
      <c r="FT107" s="146"/>
      <c r="FU107" s="146"/>
      <c r="FV107" s="146"/>
      <c r="FW107" s="146"/>
      <c r="FX107" s="146"/>
      <c r="FY107" s="146"/>
      <c r="FZ107" s="146"/>
      <c r="GA107" s="146"/>
      <c r="GB107" s="146"/>
      <c r="GC107" s="146"/>
      <c r="GD107" s="146"/>
      <c r="GE107" s="146"/>
      <c r="GF107" s="146"/>
      <c r="GG107" s="146"/>
      <c r="GH107" s="146"/>
      <c r="GI107" s="146"/>
      <c r="GJ107" s="146"/>
      <c r="GK107" s="146"/>
      <c r="GL107" s="146"/>
      <c r="GM107" s="146"/>
      <c r="GN107" s="146"/>
      <c r="GO107" s="146"/>
      <c r="GP107" s="146"/>
      <c r="GQ107" s="146"/>
      <c r="GR107" s="146"/>
      <c r="GS107" s="146"/>
      <c r="GT107" s="146"/>
      <c r="GU107" s="146"/>
      <c r="GV107" s="146"/>
      <c r="GW107" s="146"/>
      <c r="GX107" s="146"/>
      <c r="GY107" s="146"/>
      <c r="GZ107" s="146"/>
      <c r="HA107" s="146"/>
      <c r="HB107" s="146"/>
      <c r="HC107" s="146"/>
      <c r="HD107" s="146"/>
      <c r="HE107" s="146"/>
      <c r="HF107" s="146"/>
      <c r="HG107" s="146"/>
      <c r="HH107" s="146"/>
      <c r="HI107" s="146"/>
      <c r="HJ107" s="146"/>
      <c r="HK107" s="146"/>
      <c r="HL107" s="146"/>
      <c r="HM107" s="146"/>
      <c r="HN107" s="146"/>
      <c r="HO107" s="146"/>
      <c r="HP107" s="146"/>
      <c r="HQ107" s="146"/>
      <c r="HR107" s="146"/>
      <c r="HS107" s="146"/>
      <c r="HT107" s="146"/>
      <c r="HU107" s="146"/>
      <c r="HV107" s="146"/>
      <c r="HW107" s="146"/>
      <c r="HX107" s="146"/>
      <c r="HY107" s="146"/>
      <c r="HZ107" s="146"/>
      <c r="IA107" s="146"/>
    </row>
    <row r="108" spans="1:235" s="154" customFormat="1" ht="82.8" x14ac:dyDescent="0.3">
      <c r="A108" s="205">
        <v>11700</v>
      </c>
      <c r="B108" s="202" t="s">
        <v>29</v>
      </c>
      <c r="C108" s="206" t="s">
        <v>328</v>
      </c>
      <c r="D108" s="202" t="s">
        <v>256</v>
      </c>
      <c r="E108" s="206" t="s">
        <v>429</v>
      </c>
      <c r="F108" s="202" t="s">
        <v>430</v>
      </c>
      <c r="G108" s="217" t="s">
        <v>123</v>
      </c>
      <c r="H108" s="224">
        <v>1</v>
      </c>
      <c r="I108" s="206" t="s">
        <v>457</v>
      </c>
      <c r="J108" s="202" t="s">
        <v>761</v>
      </c>
      <c r="K108" s="218">
        <v>570000000</v>
      </c>
      <c r="L108" s="219">
        <v>1</v>
      </c>
      <c r="M108" s="202" t="s">
        <v>51</v>
      </c>
      <c r="N108" s="202" t="s">
        <v>56</v>
      </c>
      <c r="O108" s="202" t="s">
        <v>37</v>
      </c>
      <c r="P108" s="202" t="s">
        <v>41</v>
      </c>
      <c r="Q108" s="202" t="s">
        <v>222</v>
      </c>
      <c r="R108" s="202" t="s">
        <v>657</v>
      </c>
      <c r="S108" s="202" t="s">
        <v>99</v>
      </c>
      <c r="T108" s="224">
        <v>1</v>
      </c>
      <c r="U108" s="220" t="str">
        <f t="shared" si="43"/>
        <v xml:space="preserve">Suministro de Tiquetes Aéreos y Viáticos </v>
      </c>
      <c r="V108" s="221">
        <f t="shared" si="43"/>
        <v>570000000</v>
      </c>
      <c r="W108" s="230" t="s">
        <v>114</v>
      </c>
      <c r="X108" s="224">
        <v>0.25</v>
      </c>
      <c r="Y108" s="222" t="s">
        <v>761</v>
      </c>
      <c r="Z108" s="218">
        <f>+X108*V108</f>
        <v>142500000</v>
      </c>
      <c r="AA108" s="204"/>
      <c r="AB108" s="204"/>
      <c r="AC108" s="212">
        <f t="shared" si="44"/>
        <v>0</v>
      </c>
      <c r="AD108" s="212">
        <f t="shared" si="45"/>
        <v>0</v>
      </c>
      <c r="AE108" s="212">
        <f t="shared" si="31"/>
        <v>0</v>
      </c>
      <c r="AF108" s="212">
        <f t="shared" si="32"/>
        <v>0</v>
      </c>
      <c r="AG108" s="224">
        <v>0.25</v>
      </c>
      <c r="AH108" s="222" t="s">
        <v>761</v>
      </c>
      <c r="AI108" s="218">
        <f>+AG108*V108</f>
        <v>142500000</v>
      </c>
      <c r="AJ108" s="204"/>
      <c r="AK108" s="204"/>
      <c r="AL108" s="212">
        <f t="shared" si="46"/>
        <v>0</v>
      </c>
      <c r="AM108" s="212">
        <f t="shared" si="33"/>
        <v>0</v>
      </c>
      <c r="AN108" s="212">
        <f t="shared" si="34"/>
        <v>0</v>
      </c>
      <c r="AO108" s="212">
        <f t="shared" si="35"/>
        <v>0</v>
      </c>
      <c r="AP108" s="224">
        <v>0.25</v>
      </c>
      <c r="AQ108" s="222" t="s">
        <v>761</v>
      </c>
      <c r="AR108" s="218">
        <f>+AP108*V108</f>
        <v>142500000</v>
      </c>
      <c r="AS108" s="204"/>
      <c r="AT108" s="204"/>
      <c r="AU108" s="212">
        <f t="shared" si="47"/>
        <v>0</v>
      </c>
      <c r="AV108" s="212">
        <f t="shared" si="48"/>
        <v>0</v>
      </c>
      <c r="AW108" s="212">
        <f t="shared" si="49"/>
        <v>0</v>
      </c>
      <c r="AX108" s="212">
        <f t="shared" si="50"/>
        <v>0</v>
      </c>
      <c r="AY108" s="224">
        <v>0.25</v>
      </c>
      <c r="AZ108" s="222" t="s">
        <v>761</v>
      </c>
      <c r="BA108" s="218">
        <f>+AY108*V108</f>
        <v>142500000</v>
      </c>
      <c r="BB108" s="204"/>
      <c r="BC108" s="204"/>
      <c r="BD108" s="224">
        <f t="shared" si="51"/>
        <v>0</v>
      </c>
      <c r="BE108" s="224">
        <f t="shared" si="52"/>
        <v>0</v>
      </c>
      <c r="BF108" s="224">
        <f t="shared" si="53"/>
        <v>0</v>
      </c>
      <c r="BG108" s="224">
        <f t="shared" si="54"/>
        <v>0</v>
      </c>
      <c r="BH108" s="215">
        <f t="shared" si="36"/>
        <v>0</v>
      </c>
      <c r="BI108" s="215">
        <f t="shared" si="37"/>
        <v>0</v>
      </c>
      <c r="BJ108" s="215">
        <f t="shared" si="38"/>
        <v>0</v>
      </c>
      <c r="BK108" s="215">
        <f t="shared" si="39"/>
        <v>0</v>
      </c>
      <c r="BL108" s="215">
        <f t="shared" si="55"/>
        <v>0</v>
      </c>
      <c r="BM108" s="215">
        <f t="shared" si="56"/>
        <v>0</v>
      </c>
      <c r="BN108" s="215">
        <f t="shared" si="40"/>
        <v>0</v>
      </c>
      <c r="BO108" s="215">
        <f t="shared" si="41"/>
        <v>0</v>
      </c>
      <c r="BP108" s="214"/>
      <c r="BQ108" s="285">
        <v>7</v>
      </c>
      <c r="BR108" s="216">
        <f t="shared" si="42"/>
        <v>0.58333333333333337</v>
      </c>
      <c r="BS108" s="227" t="str">
        <f t="shared" si="57"/>
        <v xml:space="preserve">Suministro de Tiquetes Aéreos y Viáticos </v>
      </c>
      <c r="BT108" s="203">
        <f t="shared" si="30"/>
        <v>332500000</v>
      </c>
      <c r="BU108" s="204"/>
      <c r="BV108" s="204"/>
      <c r="BW108" s="204"/>
      <c r="BX108" s="204"/>
      <c r="BY108" s="204"/>
      <c r="BZ108" s="204"/>
      <c r="CA108" s="146"/>
      <c r="CB108" s="146"/>
      <c r="CC108" s="146"/>
      <c r="CD108" s="146"/>
      <c r="CE108" s="146"/>
      <c r="CF108" s="146"/>
      <c r="CG108" s="146"/>
      <c r="CH108" s="146"/>
      <c r="CI108" s="146"/>
      <c r="CJ108" s="146"/>
      <c r="CK108" s="146"/>
      <c r="CL108" s="146"/>
      <c r="CM108" s="146"/>
      <c r="CN108" s="146"/>
      <c r="CO108" s="146"/>
      <c r="CP108" s="146"/>
      <c r="CQ108" s="146"/>
      <c r="CR108" s="146"/>
      <c r="CS108" s="146"/>
      <c r="CT108" s="146"/>
      <c r="CU108" s="146"/>
      <c r="CV108" s="146"/>
      <c r="CW108" s="146"/>
      <c r="CX108" s="146"/>
      <c r="CY108" s="146"/>
      <c r="CZ108" s="146"/>
      <c r="DA108" s="146"/>
      <c r="DB108" s="146"/>
      <c r="DC108" s="146"/>
      <c r="DD108" s="146"/>
      <c r="DE108" s="146"/>
      <c r="DF108" s="146"/>
      <c r="DG108" s="146"/>
      <c r="DH108" s="146"/>
      <c r="DI108" s="146"/>
      <c r="DJ108" s="146"/>
      <c r="DK108" s="146"/>
      <c r="DL108" s="146"/>
      <c r="DM108" s="146"/>
      <c r="DN108" s="146"/>
      <c r="DO108" s="146"/>
      <c r="DP108" s="146"/>
      <c r="DQ108" s="146"/>
      <c r="DR108" s="146"/>
      <c r="DS108" s="146"/>
      <c r="DT108" s="146"/>
      <c r="DU108" s="146"/>
      <c r="DV108" s="146"/>
      <c r="DW108" s="146"/>
      <c r="DX108" s="146"/>
      <c r="DY108" s="146"/>
      <c r="DZ108" s="146"/>
      <c r="EA108" s="146"/>
      <c r="EB108" s="146"/>
      <c r="EC108" s="146"/>
      <c r="ED108" s="146"/>
      <c r="EE108" s="146"/>
      <c r="EF108" s="146"/>
      <c r="EG108" s="146"/>
      <c r="EH108" s="146"/>
      <c r="EI108" s="146"/>
      <c r="EJ108" s="146"/>
      <c r="EK108" s="146"/>
      <c r="EL108" s="146"/>
      <c r="EM108" s="146"/>
      <c r="EN108" s="146"/>
      <c r="EO108" s="146"/>
      <c r="EP108" s="146"/>
      <c r="EQ108" s="146"/>
      <c r="ER108" s="146"/>
      <c r="ES108" s="146"/>
      <c r="ET108" s="146"/>
      <c r="EU108" s="146"/>
      <c r="EV108" s="146"/>
      <c r="EW108" s="146"/>
      <c r="EX108" s="146"/>
      <c r="EY108" s="146"/>
      <c r="EZ108" s="146"/>
      <c r="FA108" s="146"/>
      <c r="FB108" s="146"/>
      <c r="FC108" s="146"/>
      <c r="FD108" s="146"/>
      <c r="FE108" s="146"/>
      <c r="FF108" s="146"/>
      <c r="FG108" s="146"/>
      <c r="FH108" s="146"/>
      <c r="FI108" s="146"/>
      <c r="FJ108" s="146"/>
      <c r="FK108" s="146"/>
      <c r="FL108" s="146"/>
      <c r="FM108" s="146"/>
      <c r="FN108" s="146"/>
      <c r="FO108" s="146"/>
      <c r="FP108" s="146"/>
      <c r="FQ108" s="146"/>
      <c r="FR108" s="146"/>
      <c r="FS108" s="146"/>
      <c r="FT108" s="146"/>
      <c r="FU108" s="146"/>
      <c r="FV108" s="146"/>
      <c r="FW108" s="146"/>
      <c r="FX108" s="146"/>
      <c r="FY108" s="146"/>
      <c r="FZ108" s="146"/>
      <c r="GA108" s="146"/>
      <c r="GB108" s="146"/>
      <c r="GC108" s="146"/>
      <c r="GD108" s="146"/>
      <c r="GE108" s="146"/>
      <c r="GF108" s="146"/>
      <c r="GG108" s="146"/>
      <c r="GH108" s="146"/>
      <c r="GI108" s="146"/>
      <c r="GJ108" s="146"/>
      <c r="GK108" s="146"/>
      <c r="GL108" s="146"/>
      <c r="GM108" s="146"/>
      <c r="GN108" s="146"/>
      <c r="GO108" s="146"/>
      <c r="GP108" s="146"/>
      <c r="GQ108" s="146"/>
      <c r="GR108" s="146"/>
      <c r="GS108" s="146"/>
      <c r="GT108" s="146"/>
      <c r="GU108" s="146"/>
      <c r="GV108" s="146"/>
      <c r="GW108" s="146"/>
      <c r="GX108" s="146"/>
      <c r="GY108" s="146"/>
      <c r="GZ108" s="146"/>
      <c r="HA108" s="146"/>
      <c r="HB108" s="146"/>
      <c r="HC108" s="146"/>
      <c r="HD108" s="146"/>
      <c r="HE108" s="146"/>
      <c r="HF108" s="146"/>
      <c r="HG108" s="146"/>
      <c r="HH108" s="146"/>
      <c r="HI108" s="146"/>
      <c r="HJ108" s="146"/>
      <c r="HK108" s="146"/>
      <c r="HL108" s="146"/>
      <c r="HM108" s="146"/>
      <c r="HN108" s="146"/>
      <c r="HO108" s="146"/>
      <c r="HP108" s="146"/>
      <c r="HQ108" s="146"/>
      <c r="HR108" s="146"/>
      <c r="HS108" s="146"/>
      <c r="HT108" s="146"/>
      <c r="HU108" s="146"/>
      <c r="HV108" s="146"/>
      <c r="HW108" s="146"/>
      <c r="HX108" s="146"/>
      <c r="HY108" s="146"/>
      <c r="HZ108" s="146"/>
      <c r="IA108" s="146"/>
    </row>
    <row r="109" spans="1:235" s="156" customFormat="1" ht="82.8" x14ac:dyDescent="0.3">
      <c r="A109" s="205">
        <v>11700</v>
      </c>
      <c r="B109" s="202" t="s">
        <v>29</v>
      </c>
      <c r="C109" s="206" t="s">
        <v>328</v>
      </c>
      <c r="D109" s="202" t="s">
        <v>256</v>
      </c>
      <c r="E109" s="206" t="s">
        <v>431</v>
      </c>
      <c r="F109" s="202" t="s">
        <v>433</v>
      </c>
      <c r="G109" s="217" t="s">
        <v>123</v>
      </c>
      <c r="H109" s="219">
        <v>1</v>
      </c>
      <c r="I109" s="206" t="s">
        <v>432</v>
      </c>
      <c r="J109" s="202" t="s">
        <v>434</v>
      </c>
      <c r="K109" s="218">
        <v>1170191442</v>
      </c>
      <c r="L109" s="219">
        <v>1</v>
      </c>
      <c r="M109" s="202" t="s">
        <v>46</v>
      </c>
      <c r="N109" s="202" t="s">
        <v>59</v>
      </c>
      <c r="O109" s="202" t="s">
        <v>37</v>
      </c>
      <c r="P109" s="202" t="s">
        <v>40</v>
      </c>
      <c r="Q109" s="202" t="s">
        <v>221</v>
      </c>
      <c r="R109" s="202" t="s">
        <v>643</v>
      </c>
      <c r="S109" s="202" t="s">
        <v>99</v>
      </c>
      <c r="T109" s="252">
        <v>1</v>
      </c>
      <c r="U109" s="220" t="str">
        <f t="shared" si="43"/>
        <v xml:space="preserve">Garantizar la gestión de correspondencia de la entidad </v>
      </c>
      <c r="V109" s="221">
        <f t="shared" si="43"/>
        <v>1170191442</v>
      </c>
      <c r="W109" s="230" t="s">
        <v>114</v>
      </c>
      <c r="X109" s="224">
        <v>0.25</v>
      </c>
      <c r="Y109" s="222" t="s">
        <v>434</v>
      </c>
      <c r="Z109" s="218">
        <v>292547860.5</v>
      </c>
      <c r="AA109" s="204"/>
      <c r="AB109" s="204"/>
      <c r="AC109" s="212">
        <f t="shared" si="44"/>
        <v>0</v>
      </c>
      <c r="AD109" s="212">
        <f t="shared" si="45"/>
        <v>0</v>
      </c>
      <c r="AE109" s="212">
        <f t="shared" si="31"/>
        <v>0</v>
      </c>
      <c r="AF109" s="212">
        <f t="shared" si="32"/>
        <v>0</v>
      </c>
      <c r="AG109" s="224">
        <v>0.25</v>
      </c>
      <c r="AH109" s="222" t="s">
        <v>434</v>
      </c>
      <c r="AI109" s="218">
        <v>292547860.5</v>
      </c>
      <c r="AJ109" s="204"/>
      <c r="AK109" s="204"/>
      <c r="AL109" s="212">
        <f t="shared" si="46"/>
        <v>0</v>
      </c>
      <c r="AM109" s="212">
        <f t="shared" si="33"/>
        <v>0</v>
      </c>
      <c r="AN109" s="212">
        <f t="shared" si="34"/>
        <v>0</v>
      </c>
      <c r="AO109" s="212">
        <f t="shared" si="35"/>
        <v>0</v>
      </c>
      <c r="AP109" s="224">
        <v>0.25</v>
      </c>
      <c r="AQ109" s="222" t="s">
        <v>434</v>
      </c>
      <c r="AR109" s="218">
        <v>292547860.5</v>
      </c>
      <c r="AS109" s="204"/>
      <c r="AT109" s="204"/>
      <c r="AU109" s="212">
        <f t="shared" si="47"/>
        <v>0</v>
      </c>
      <c r="AV109" s="212">
        <f t="shared" si="48"/>
        <v>0</v>
      </c>
      <c r="AW109" s="212">
        <f t="shared" si="49"/>
        <v>0</v>
      </c>
      <c r="AX109" s="212">
        <f t="shared" si="50"/>
        <v>0</v>
      </c>
      <c r="AY109" s="224">
        <v>0.25</v>
      </c>
      <c r="AZ109" s="222" t="s">
        <v>434</v>
      </c>
      <c r="BA109" s="218">
        <v>292547860.5</v>
      </c>
      <c r="BB109" s="204"/>
      <c r="BC109" s="204"/>
      <c r="BD109" s="224">
        <f t="shared" si="51"/>
        <v>0</v>
      </c>
      <c r="BE109" s="224">
        <f t="shared" si="52"/>
        <v>0</v>
      </c>
      <c r="BF109" s="224">
        <f t="shared" si="53"/>
        <v>0</v>
      </c>
      <c r="BG109" s="224">
        <f t="shared" si="54"/>
        <v>0</v>
      </c>
      <c r="BH109" s="231">
        <f t="shared" si="36"/>
        <v>0</v>
      </c>
      <c r="BI109" s="231">
        <f t="shared" si="37"/>
        <v>0</v>
      </c>
      <c r="BJ109" s="231">
        <f t="shared" si="38"/>
        <v>0</v>
      </c>
      <c r="BK109" s="231">
        <f t="shared" si="39"/>
        <v>0</v>
      </c>
      <c r="BL109" s="231">
        <f t="shared" si="55"/>
        <v>0</v>
      </c>
      <c r="BM109" s="231">
        <f t="shared" si="56"/>
        <v>0</v>
      </c>
      <c r="BN109" s="231">
        <f t="shared" si="40"/>
        <v>0</v>
      </c>
      <c r="BO109" s="231">
        <f t="shared" si="41"/>
        <v>0</v>
      </c>
      <c r="BP109" s="214"/>
      <c r="BQ109" s="285">
        <v>7</v>
      </c>
      <c r="BR109" s="216">
        <f t="shared" si="42"/>
        <v>0.58333333333333337</v>
      </c>
      <c r="BS109" s="227" t="str">
        <f t="shared" si="57"/>
        <v xml:space="preserve">Garantizar la gestión de correspondencia de la entidad </v>
      </c>
      <c r="BT109" s="203">
        <f t="shared" si="30"/>
        <v>682611674.5</v>
      </c>
      <c r="BU109" s="204"/>
      <c r="BV109" s="204"/>
      <c r="BW109" s="204"/>
      <c r="BX109" s="204"/>
      <c r="BY109" s="204"/>
      <c r="BZ109" s="204"/>
      <c r="CA109" s="146"/>
      <c r="CB109" s="146"/>
      <c r="CC109" s="146"/>
      <c r="CD109" s="146"/>
      <c r="CE109" s="146"/>
      <c r="CF109" s="146"/>
      <c r="CG109" s="146"/>
      <c r="CH109" s="146"/>
      <c r="CI109" s="146"/>
      <c r="CJ109" s="146"/>
      <c r="CK109" s="146"/>
      <c r="CL109" s="146"/>
      <c r="CM109" s="146"/>
      <c r="CN109" s="146"/>
      <c r="CO109" s="146"/>
      <c r="CP109" s="146"/>
      <c r="CQ109" s="146"/>
      <c r="CR109" s="146"/>
      <c r="CS109" s="146"/>
      <c r="CT109" s="146"/>
      <c r="CU109" s="146"/>
      <c r="CV109" s="146"/>
      <c r="CW109" s="146"/>
      <c r="CX109" s="146"/>
      <c r="CY109" s="146"/>
      <c r="CZ109" s="146"/>
      <c r="DA109" s="146"/>
      <c r="DB109" s="146"/>
      <c r="DC109" s="146"/>
      <c r="DD109" s="146"/>
      <c r="DE109" s="146"/>
      <c r="DF109" s="146"/>
      <c r="DG109" s="146"/>
      <c r="DH109" s="146"/>
      <c r="DI109" s="146"/>
      <c r="DJ109" s="146"/>
      <c r="DK109" s="146"/>
      <c r="DL109" s="146"/>
      <c r="DM109" s="146"/>
      <c r="DN109" s="146"/>
      <c r="DO109" s="146"/>
      <c r="DP109" s="146"/>
      <c r="DQ109" s="146"/>
      <c r="DR109" s="146"/>
      <c r="DS109" s="146"/>
      <c r="DT109" s="146"/>
      <c r="DU109" s="146"/>
      <c r="DV109" s="146"/>
      <c r="DW109" s="146"/>
      <c r="DX109" s="146"/>
      <c r="DY109" s="146"/>
      <c r="DZ109" s="146"/>
      <c r="EA109" s="146"/>
      <c r="EB109" s="146"/>
      <c r="EC109" s="146"/>
      <c r="ED109" s="146"/>
      <c r="EE109" s="146"/>
      <c r="EF109" s="146"/>
      <c r="EG109" s="146"/>
      <c r="EH109" s="146"/>
      <c r="EI109" s="146"/>
      <c r="EJ109" s="146"/>
      <c r="EK109" s="146"/>
      <c r="EL109" s="146"/>
      <c r="EM109" s="146"/>
      <c r="EN109" s="146"/>
      <c r="EO109" s="146"/>
      <c r="EP109" s="146"/>
      <c r="EQ109" s="146"/>
      <c r="ER109" s="146"/>
      <c r="ES109" s="146"/>
      <c r="ET109" s="146"/>
      <c r="EU109" s="146"/>
      <c r="EV109" s="146"/>
      <c r="EW109" s="146"/>
      <c r="EX109" s="146"/>
      <c r="EY109" s="146"/>
      <c r="EZ109" s="146"/>
      <c r="FA109" s="146"/>
      <c r="FB109" s="146"/>
      <c r="FC109" s="146"/>
      <c r="FD109" s="146"/>
      <c r="FE109" s="146"/>
      <c r="FF109" s="146"/>
      <c r="FG109" s="146"/>
      <c r="FH109" s="146"/>
      <c r="FI109" s="146"/>
      <c r="FJ109" s="146"/>
      <c r="FK109" s="146"/>
      <c r="FL109" s="146"/>
      <c r="FM109" s="146"/>
      <c r="FN109" s="146"/>
      <c r="FO109" s="146"/>
      <c r="FP109" s="146"/>
      <c r="FQ109" s="146"/>
      <c r="FR109" s="146"/>
      <c r="FS109" s="146"/>
      <c r="FT109" s="146"/>
      <c r="FU109" s="146"/>
      <c r="FV109" s="146"/>
      <c r="FW109" s="146"/>
      <c r="FX109" s="146"/>
      <c r="FY109" s="146"/>
      <c r="FZ109" s="146"/>
      <c r="GA109" s="146"/>
      <c r="GB109" s="146"/>
      <c r="GC109" s="146"/>
      <c r="GD109" s="146"/>
      <c r="GE109" s="146"/>
      <c r="GF109" s="146"/>
      <c r="GG109" s="146"/>
      <c r="GH109" s="146"/>
      <c r="GI109" s="146"/>
      <c r="GJ109" s="146"/>
      <c r="GK109" s="146"/>
      <c r="GL109" s="146"/>
      <c r="GM109" s="146"/>
      <c r="GN109" s="146"/>
      <c r="GO109" s="146"/>
      <c r="GP109" s="146"/>
      <c r="GQ109" s="146"/>
      <c r="GR109" s="146"/>
      <c r="GS109" s="146"/>
      <c r="GT109" s="146"/>
      <c r="GU109" s="146"/>
      <c r="GV109" s="146"/>
      <c r="GW109" s="146"/>
      <c r="GX109" s="146"/>
      <c r="GY109" s="146"/>
      <c r="GZ109" s="146"/>
      <c r="HA109" s="146"/>
      <c r="HB109" s="146"/>
      <c r="HC109" s="146"/>
      <c r="HD109" s="146"/>
      <c r="HE109" s="146"/>
      <c r="HF109" s="146"/>
      <c r="HG109" s="146"/>
      <c r="HH109" s="146"/>
      <c r="HI109" s="146"/>
      <c r="HJ109" s="146"/>
      <c r="HK109" s="146"/>
      <c r="HL109" s="146"/>
      <c r="HM109" s="146"/>
      <c r="HN109" s="146"/>
      <c r="HO109" s="146"/>
      <c r="HP109" s="146"/>
      <c r="HQ109" s="146"/>
      <c r="HR109" s="146"/>
      <c r="HS109" s="146"/>
      <c r="HT109" s="146"/>
      <c r="HU109" s="146"/>
      <c r="HV109" s="146"/>
      <c r="HW109" s="146"/>
      <c r="HX109" s="146"/>
      <c r="HY109" s="146"/>
      <c r="HZ109" s="146"/>
      <c r="IA109" s="146"/>
    </row>
    <row r="110" spans="1:235" s="159" customFormat="1" ht="82.8" x14ac:dyDescent="0.3">
      <c r="A110" s="205">
        <v>11700</v>
      </c>
      <c r="B110" s="202" t="s">
        <v>29</v>
      </c>
      <c r="C110" s="206" t="s">
        <v>328</v>
      </c>
      <c r="D110" s="202" t="s">
        <v>256</v>
      </c>
      <c r="E110" s="206" t="s">
        <v>644</v>
      </c>
      <c r="F110" s="202" t="s">
        <v>652</v>
      </c>
      <c r="G110" s="217" t="s">
        <v>123</v>
      </c>
      <c r="H110" s="219">
        <v>1</v>
      </c>
      <c r="I110" s="206" t="s">
        <v>645</v>
      </c>
      <c r="J110" s="202" t="s">
        <v>653</v>
      </c>
      <c r="K110" s="218">
        <v>538238487.5</v>
      </c>
      <c r="L110" s="219">
        <v>1</v>
      </c>
      <c r="M110" s="202" t="s">
        <v>46</v>
      </c>
      <c r="N110" s="202" t="s">
        <v>59</v>
      </c>
      <c r="O110" s="202" t="s">
        <v>37</v>
      </c>
      <c r="P110" s="202" t="s">
        <v>40</v>
      </c>
      <c r="Q110" s="202" t="s">
        <v>220</v>
      </c>
      <c r="R110" s="202" t="s">
        <v>654</v>
      </c>
      <c r="S110" s="202" t="s">
        <v>101</v>
      </c>
      <c r="T110" s="252">
        <v>1</v>
      </c>
      <c r="U110" s="220" t="str">
        <f t="shared" si="43"/>
        <v>Garantizar la gestión de Servicio al ciudadano de la entidad  por los diferentes canales  de atención.</v>
      </c>
      <c r="V110" s="221">
        <f t="shared" si="43"/>
        <v>538238487.5</v>
      </c>
      <c r="W110" s="230" t="s">
        <v>114</v>
      </c>
      <c r="X110" s="289">
        <v>0.25</v>
      </c>
      <c r="Y110" s="290" t="s">
        <v>417</v>
      </c>
      <c r="Z110" s="291">
        <f>+X110*V110</f>
        <v>134559621.875</v>
      </c>
      <c r="AA110" s="287"/>
      <c r="AB110" s="287"/>
      <c r="AC110" s="288">
        <f t="shared" si="44"/>
        <v>0</v>
      </c>
      <c r="AD110" s="288">
        <f t="shared" si="45"/>
        <v>0</v>
      </c>
      <c r="AE110" s="288">
        <f t="shared" si="31"/>
        <v>0</v>
      </c>
      <c r="AF110" s="288">
        <f t="shared" si="32"/>
        <v>0</v>
      </c>
      <c r="AG110" s="289">
        <v>0.25</v>
      </c>
      <c r="AH110" s="290" t="s">
        <v>417</v>
      </c>
      <c r="AI110" s="291">
        <v>134559621.875</v>
      </c>
      <c r="AJ110" s="287"/>
      <c r="AK110" s="287"/>
      <c r="AL110" s="288">
        <f t="shared" si="46"/>
        <v>0</v>
      </c>
      <c r="AM110" s="288">
        <f t="shared" si="33"/>
        <v>0</v>
      </c>
      <c r="AN110" s="288">
        <f t="shared" si="34"/>
        <v>0</v>
      </c>
      <c r="AO110" s="288">
        <f t="shared" si="35"/>
        <v>0</v>
      </c>
      <c r="AP110" s="289">
        <v>0.25</v>
      </c>
      <c r="AQ110" s="290" t="s">
        <v>417</v>
      </c>
      <c r="AR110" s="291">
        <v>134559621.875</v>
      </c>
      <c r="AS110" s="287"/>
      <c r="AT110" s="287"/>
      <c r="AU110" s="288">
        <f t="shared" si="47"/>
        <v>0</v>
      </c>
      <c r="AV110" s="288">
        <f t="shared" si="48"/>
        <v>0</v>
      </c>
      <c r="AW110" s="288">
        <f t="shared" si="49"/>
        <v>0</v>
      </c>
      <c r="AX110" s="288">
        <f t="shared" si="50"/>
        <v>0</v>
      </c>
      <c r="AY110" s="289">
        <v>0.25</v>
      </c>
      <c r="AZ110" s="290" t="s">
        <v>417</v>
      </c>
      <c r="BA110" s="291">
        <v>134559621.875</v>
      </c>
      <c r="BB110" s="287"/>
      <c r="BC110" s="287"/>
      <c r="BD110" s="289">
        <f t="shared" si="51"/>
        <v>0</v>
      </c>
      <c r="BE110" s="289">
        <f t="shared" si="52"/>
        <v>0</v>
      </c>
      <c r="BF110" s="289">
        <f t="shared" si="53"/>
        <v>0</v>
      </c>
      <c r="BG110" s="289">
        <f t="shared" si="54"/>
        <v>0</v>
      </c>
      <c r="BH110" s="213">
        <f t="shared" si="36"/>
        <v>0</v>
      </c>
      <c r="BI110" s="213">
        <f t="shared" si="37"/>
        <v>0</v>
      </c>
      <c r="BJ110" s="213">
        <f t="shared" si="38"/>
        <v>0</v>
      </c>
      <c r="BK110" s="213">
        <f t="shared" si="39"/>
        <v>0</v>
      </c>
      <c r="BL110" s="213">
        <f t="shared" si="55"/>
        <v>0</v>
      </c>
      <c r="BM110" s="213">
        <f t="shared" si="56"/>
        <v>0</v>
      </c>
      <c r="BN110" s="213">
        <f t="shared" si="40"/>
        <v>0</v>
      </c>
      <c r="BO110" s="213">
        <f t="shared" si="41"/>
        <v>0</v>
      </c>
      <c r="BP110" s="214"/>
      <c r="BQ110" s="285">
        <v>11</v>
      </c>
      <c r="BR110" s="216">
        <f t="shared" si="42"/>
        <v>0.58333333333333337</v>
      </c>
      <c r="BS110" s="227" t="str">
        <f t="shared" si="57"/>
        <v>Garantizar la gestión de Servicio al ciudadano de la entidad  por los diferentes canales  de atención.</v>
      </c>
      <c r="BT110" s="203">
        <f t="shared" si="30"/>
        <v>313972451.04166669</v>
      </c>
      <c r="BU110" s="204"/>
      <c r="BV110" s="204"/>
      <c r="BW110" s="204"/>
      <c r="BX110" s="204"/>
      <c r="BY110" s="204"/>
      <c r="BZ110" s="204"/>
      <c r="CA110" s="146"/>
      <c r="CB110" s="146"/>
      <c r="CC110" s="146"/>
      <c r="CD110" s="146"/>
      <c r="CE110" s="146"/>
      <c r="CF110" s="146"/>
      <c r="CG110" s="146"/>
      <c r="CH110" s="146"/>
      <c r="CI110" s="146"/>
      <c r="CJ110" s="146"/>
      <c r="CK110" s="146"/>
      <c r="CL110" s="146"/>
      <c r="CM110" s="146"/>
      <c r="CN110" s="146"/>
      <c r="CO110" s="146"/>
      <c r="CP110" s="146"/>
      <c r="CQ110" s="146"/>
      <c r="CR110" s="146"/>
      <c r="CS110" s="146"/>
      <c r="CT110" s="146"/>
      <c r="CU110" s="146"/>
      <c r="CV110" s="146"/>
      <c r="CW110" s="146"/>
      <c r="CX110" s="146"/>
      <c r="CY110" s="146"/>
      <c r="CZ110" s="146"/>
      <c r="DA110" s="146"/>
      <c r="DB110" s="146"/>
      <c r="DC110" s="146"/>
      <c r="DD110" s="146"/>
      <c r="DE110" s="146"/>
      <c r="DF110" s="146"/>
      <c r="DG110" s="146"/>
      <c r="DH110" s="146"/>
      <c r="DI110" s="146"/>
      <c r="DJ110" s="146"/>
      <c r="DK110" s="146"/>
      <c r="DL110" s="146"/>
      <c r="DM110" s="146"/>
      <c r="DN110" s="146"/>
      <c r="DO110" s="146"/>
      <c r="DP110" s="146"/>
      <c r="DQ110" s="146"/>
      <c r="DR110" s="146"/>
      <c r="DS110" s="146"/>
      <c r="DT110" s="146"/>
      <c r="DU110" s="146"/>
      <c r="DV110" s="146"/>
      <c r="DW110" s="146"/>
      <c r="DX110" s="146"/>
      <c r="DY110" s="146"/>
      <c r="DZ110" s="146"/>
      <c r="EA110" s="146"/>
      <c r="EB110" s="146"/>
      <c r="EC110" s="146"/>
      <c r="ED110" s="146"/>
      <c r="EE110" s="146"/>
      <c r="EF110" s="146"/>
      <c r="EG110" s="146"/>
      <c r="EH110" s="146"/>
      <c r="EI110" s="146"/>
      <c r="EJ110" s="146"/>
      <c r="EK110" s="146"/>
      <c r="EL110" s="146"/>
      <c r="EM110" s="146"/>
      <c r="EN110" s="146"/>
      <c r="EO110" s="146"/>
      <c r="EP110" s="146"/>
      <c r="EQ110" s="146"/>
      <c r="ER110" s="146"/>
      <c r="ES110" s="146"/>
      <c r="ET110" s="146"/>
      <c r="EU110" s="146"/>
      <c r="EV110" s="146"/>
      <c r="EW110" s="146"/>
      <c r="EX110" s="146"/>
      <c r="EY110" s="146"/>
      <c r="EZ110" s="146"/>
      <c r="FA110" s="146"/>
      <c r="FB110" s="146"/>
      <c r="FC110" s="146"/>
      <c r="FD110" s="146"/>
      <c r="FE110" s="146"/>
      <c r="FF110" s="146"/>
      <c r="FG110" s="146"/>
      <c r="FH110" s="146"/>
      <c r="FI110" s="146"/>
      <c r="FJ110" s="146"/>
      <c r="FK110" s="146"/>
      <c r="FL110" s="146"/>
      <c r="FM110" s="146"/>
      <c r="FN110" s="146"/>
      <c r="FO110" s="146"/>
      <c r="FP110" s="146"/>
      <c r="FQ110" s="146"/>
      <c r="FR110" s="146"/>
      <c r="FS110" s="146"/>
      <c r="FT110" s="146"/>
      <c r="FU110" s="146"/>
      <c r="FV110" s="146"/>
      <c r="FW110" s="146"/>
      <c r="FX110" s="146"/>
      <c r="FY110" s="146"/>
      <c r="FZ110" s="146"/>
      <c r="GA110" s="146"/>
      <c r="GB110" s="146"/>
      <c r="GC110" s="146"/>
      <c r="GD110" s="146"/>
      <c r="GE110" s="146"/>
      <c r="GF110" s="146"/>
      <c r="GG110" s="146"/>
      <c r="GH110" s="146"/>
      <c r="GI110" s="146"/>
      <c r="GJ110" s="146"/>
      <c r="GK110" s="146"/>
      <c r="GL110" s="146"/>
      <c r="GM110" s="146"/>
      <c r="GN110" s="146"/>
      <c r="GO110" s="146"/>
      <c r="GP110" s="146"/>
      <c r="GQ110" s="146"/>
      <c r="GR110" s="146"/>
      <c r="GS110" s="146"/>
      <c r="GT110" s="146"/>
      <c r="GU110" s="146"/>
      <c r="GV110" s="146"/>
      <c r="GW110" s="146"/>
      <c r="GX110" s="146"/>
      <c r="GY110" s="146"/>
      <c r="GZ110" s="146"/>
      <c r="HA110" s="146"/>
      <c r="HB110" s="146"/>
      <c r="HC110" s="146"/>
      <c r="HD110" s="146"/>
      <c r="HE110" s="146"/>
      <c r="HF110" s="146"/>
      <c r="HG110" s="146"/>
      <c r="HH110" s="146"/>
      <c r="HI110" s="146"/>
      <c r="HJ110" s="146"/>
      <c r="HK110" s="146"/>
      <c r="HL110" s="146"/>
      <c r="HM110" s="146"/>
      <c r="HN110" s="146"/>
      <c r="HO110" s="146"/>
      <c r="HP110" s="146"/>
      <c r="HQ110" s="146"/>
      <c r="HR110" s="146"/>
      <c r="HS110" s="146"/>
      <c r="HT110" s="146"/>
      <c r="HU110" s="146"/>
      <c r="HV110" s="146"/>
      <c r="HW110" s="146"/>
      <c r="HX110" s="146"/>
      <c r="HY110" s="146"/>
      <c r="HZ110" s="146"/>
      <c r="IA110" s="146"/>
    </row>
    <row r="111" spans="1:235" s="154" customFormat="1" ht="151.80000000000001" x14ac:dyDescent="0.3">
      <c r="A111" s="205">
        <v>11700</v>
      </c>
      <c r="B111" s="202" t="s">
        <v>29</v>
      </c>
      <c r="C111" s="206" t="s">
        <v>328</v>
      </c>
      <c r="D111" s="202" t="s">
        <v>256</v>
      </c>
      <c r="E111" s="206" t="s">
        <v>650</v>
      </c>
      <c r="F111" s="202" t="s">
        <v>655</v>
      </c>
      <c r="G111" s="217" t="s">
        <v>123</v>
      </c>
      <c r="H111" s="219">
        <v>1</v>
      </c>
      <c r="I111" s="206" t="s">
        <v>651</v>
      </c>
      <c r="J111" s="202" t="s">
        <v>656</v>
      </c>
      <c r="K111" s="218">
        <v>48960000</v>
      </c>
      <c r="L111" s="219">
        <v>1</v>
      </c>
      <c r="M111" s="202" t="s">
        <v>46</v>
      </c>
      <c r="N111" s="202" t="s">
        <v>59</v>
      </c>
      <c r="O111" s="202" t="s">
        <v>37</v>
      </c>
      <c r="P111" s="202" t="s">
        <v>40</v>
      </c>
      <c r="Q111" s="202" t="s">
        <v>220</v>
      </c>
      <c r="R111" s="209" t="s">
        <v>826</v>
      </c>
      <c r="S111" s="202" t="s">
        <v>101</v>
      </c>
      <c r="T111" s="252">
        <v>1</v>
      </c>
      <c r="U111" s="220" t="str">
        <f t="shared" si="43"/>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v>
      </c>
      <c r="V111" s="221">
        <f t="shared" si="43"/>
        <v>48960000</v>
      </c>
      <c r="W111" s="230" t="s">
        <v>114</v>
      </c>
      <c r="X111" s="224">
        <v>0.25</v>
      </c>
      <c r="Y111" s="222" t="s">
        <v>656</v>
      </c>
      <c r="Z111" s="218">
        <v>12240000</v>
      </c>
      <c r="AA111" s="204"/>
      <c r="AB111" s="204"/>
      <c r="AC111" s="212">
        <f t="shared" si="44"/>
        <v>0</v>
      </c>
      <c r="AD111" s="212">
        <f t="shared" si="45"/>
        <v>0</v>
      </c>
      <c r="AE111" s="212">
        <f t="shared" si="31"/>
        <v>0</v>
      </c>
      <c r="AF111" s="212">
        <f t="shared" si="32"/>
        <v>0</v>
      </c>
      <c r="AG111" s="224">
        <v>0.25</v>
      </c>
      <c r="AH111" s="222" t="s">
        <v>656</v>
      </c>
      <c r="AI111" s="218">
        <v>12240000</v>
      </c>
      <c r="AJ111" s="204"/>
      <c r="AK111" s="204"/>
      <c r="AL111" s="212">
        <f t="shared" si="46"/>
        <v>0</v>
      </c>
      <c r="AM111" s="212">
        <f t="shared" si="33"/>
        <v>0</v>
      </c>
      <c r="AN111" s="212">
        <f t="shared" si="34"/>
        <v>0</v>
      </c>
      <c r="AO111" s="212">
        <f t="shared" si="35"/>
        <v>0</v>
      </c>
      <c r="AP111" s="224">
        <v>0.25</v>
      </c>
      <c r="AQ111" s="222" t="s">
        <v>656</v>
      </c>
      <c r="AR111" s="218">
        <v>12240000</v>
      </c>
      <c r="AS111" s="204"/>
      <c r="AT111" s="204"/>
      <c r="AU111" s="212">
        <f t="shared" si="47"/>
        <v>0</v>
      </c>
      <c r="AV111" s="212">
        <f t="shared" si="48"/>
        <v>0</v>
      </c>
      <c r="AW111" s="212">
        <f t="shared" si="49"/>
        <v>0</v>
      </c>
      <c r="AX111" s="212">
        <f t="shared" si="50"/>
        <v>0</v>
      </c>
      <c r="AY111" s="224">
        <v>0.25</v>
      </c>
      <c r="AZ111" s="222" t="s">
        <v>656</v>
      </c>
      <c r="BA111" s="218">
        <v>12240000</v>
      </c>
      <c r="BB111" s="204"/>
      <c r="BC111" s="204"/>
      <c r="BD111" s="224">
        <f t="shared" si="51"/>
        <v>0</v>
      </c>
      <c r="BE111" s="224">
        <f t="shared" si="52"/>
        <v>0</v>
      </c>
      <c r="BF111" s="224">
        <f t="shared" si="53"/>
        <v>0</v>
      </c>
      <c r="BG111" s="224">
        <f t="shared" si="54"/>
        <v>0</v>
      </c>
      <c r="BH111" s="215">
        <f t="shared" si="36"/>
        <v>0</v>
      </c>
      <c r="BI111" s="215">
        <f t="shared" si="37"/>
        <v>0</v>
      </c>
      <c r="BJ111" s="215">
        <f t="shared" si="38"/>
        <v>0</v>
      </c>
      <c r="BK111" s="215">
        <f t="shared" si="39"/>
        <v>0</v>
      </c>
      <c r="BL111" s="215">
        <f t="shared" si="55"/>
        <v>0</v>
      </c>
      <c r="BM111" s="215">
        <f t="shared" si="56"/>
        <v>0</v>
      </c>
      <c r="BN111" s="215">
        <f t="shared" si="40"/>
        <v>0</v>
      </c>
      <c r="BO111" s="215">
        <f t="shared" si="41"/>
        <v>0</v>
      </c>
      <c r="BP111" s="214"/>
      <c r="BQ111" s="285">
        <v>11</v>
      </c>
      <c r="BR111" s="216">
        <f t="shared" si="42"/>
        <v>0.58333333333333337</v>
      </c>
      <c r="BS111" s="227" t="str">
        <f t="shared" si="57"/>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v>
      </c>
      <c r="BT111" s="203">
        <f t="shared" si="30"/>
        <v>28560000</v>
      </c>
      <c r="BU111" s="204"/>
      <c r="BV111" s="204"/>
      <c r="BW111" s="204"/>
      <c r="BX111" s="204"/>
      <c r="BY111" s="204"/>
      <c r="BZ111" s="204"/>
      <c r="CA111" s="146"/>
      <c r="CB111" s="146"/>
      <c r="CC111" s="146"/>
      <c r="CD111" s="146"/>
      <c r="CE111" s="146"/>
      <c r="CF111" s="146"/>
      <c r="CG111" s="146"/>
      <c r="CH111" s="146"/>
      <c r="CI111" s="146"/>
      <c r="CJ111" s="146"/>
      <c r="CK111" s="146"/>
      <c r="CL111" s="146"/>
      <c r="CM111" s="146"/>
      <c r="CN111" s="146"/>
      <c r="CO111" s="146"/>
      <c r="CP111" s="146"/>
      <c r="CQ111" s="146"/>
      <c r="CR111" s="146"/>
      <c r="CS111" s="146"/>
      <c r="CT111" s="146"/>
      <c r="CU111" s="146"/>
      <c r="CV111" s="146"/>
      <c r="CW111" s="146"/>
      <c r="CX111" s="146"/>
      <c r="CY111" s="146"/>
      <c r="CZ111" s="146"/>
      <c r="DA111" s="146"/>
      <c r="DB111" s="146"/>
      <c r="DC111" s="146"/>
      <c r="DD111" s="146"/>
      <c r="DE111" s="146"/>
      <c r="DF111" s="146"/>
      <c r="DG111" s="146"/>
      <c r="DH111" s="146"/>
      <c r="DI111" s="146"/>
      <c r="DJ111" s="146"/>
      <c r="DK111" s="146"/>
      <c r="DL111" s="146"/>
      <c r="DM111" s="146"/>
      <c r="DN111" s="146"/>
      <c r="DO111" s="146"/>
      <c r="DP111" s="146"/>
      <c r="DQ111" s="146"/>
      <c r="DR111" s="146"/>
      <c r="DS111" s="146"/>
      <c r="DT111" s="146"/>
      <c r="DU111" s="146"/>
      <c r="DV111" s="146"/>
      <c r="DW111" s="146"/>
      <c r="DX111" s="146"/>
      <c r="DY111" s="146"/>
      <c r="DZ111" s="146"/>
      <c r="EA111" s="146"/>
      <c r="EB111" s="146"/>
      <c r="EC111" s="146"/>
      <c r="ED111" s="146"/>
      <c r="EE111" s="146"/>
      <c r="EF111" s="146"/>
      <c r="EG111" s="146"/>
      <c r="EH111" s="146"/>
      <c r="EI111" s="146"/>
      <c r="EJ111" s="146"/>
      <c r="EK111" s="146"/>
      <c r="EL111" s="146"/>
      <c r="EM111" s="146"/>
      <c r="EN111" s="146"/>
      <c r="EO111" s="146"/>
      <c r="EP111" s="146"/>
      <c r="EQ111" s="146"/>
      <c r="ER111" s="146"/>
      <c r="ES111" s="146"/>
      <c r="ET111" s="146"/>
      <c r="EU111" s="146"/>
      <c r="EV111" s="146"/>
      <c r="EW111" s="146"/>
      <c r="EX111" s="146"/>
      <c r="EY111" s="146"/>
      <c r="EZ111" s="146"/>
      <c r="FA111" s="146"/>
      <c r="FB111" s="146"/>
      <c r="FC111" s="146"/>
      <c r="FD111" s="146"/>
      <c r="FE111" s="146"/>
      <c r="FF111" s="146"/>
      <c r="FG111" s="146"/>
      <c r="FH111" s="146"/>
      <c r="FI111" s="146"/>
      <c r="FJ111" s="146"/>
      <c r="FK111" s="146"/>
      <c r="FL111" s="146"/>
      <c r="FM111" s="146"/>
      <c r="FN111" s="146"/>
      <c r="FO111" s="146"/>
      <c r="FP111" s="146"/>
      <c r="FQ111" s="146"/>
      <c r="FR111" s="146"/>
      <c r="FS111" s="146"/>
      <c r="FT111" s="146"/>
      <c r="FU111" s="146"/>
      <c r="FV111" s="146"/>
      <c r="FW111" s="146"/>
      <c r="FX111" s="146"/>
      <c r="FY111" s="146"/>
      <c r="FZ111" s="146"/>
      <c r="GA111" s="146"/>
      <c r="GB111" s="146"/>
      <c r="GC111" s="146"/>
      <c r="GD111" s="146"/>
      <c r="GE111" s="146"/>
      <c r="GF111" s="146"/>
      <c r="GG111" s="146"/>
      <c r="GH111" s="146"/>
      <c r="GI111" s="146"/>
      <c r="GJ111" s="146"/>
      <c r="GK111" s="146"/>
      <c r="GL111" s="146"/>
      <c r="GM111" s="146"/>
      <c r="GN111" s="146"/>
      <c r="GO111" s="146"/>
      <c r="GP111" s="146"/>
      <c r="GQ111" s="146"/>
      <c r="GR111" s="146"/>
      <c r="GS111" s="146"/>
      <c r="GT111" s="146"/>
      <c r="GU111" s="146"/>
      <c r="GV111" s="146"/>
      <c r="GW111" s="146"/>
      <c r="GX111" s="146"/>
      <c r="GY111" s="146"/>
      <c r="GZ111" s="146"/>
      <c r="HA111" s="146"/>
      <c r="HB111" s="146"/>
      <c r="HC111" s="146"/>
      <c r="HD111" s="146"/>
      <c r="HE111" s="146"/>
      <c r="HF111" s="146"/>
      <c r="HG111" s="146"/>
      <c r="HH111" s="146"/>
      <c r="HI111" s="146"/>
      <c r="HJ111" s="146"/>
      <c r="HK111" s="146"/>
      <c r="HL111" s="146"/>
      <c r="HM111" s="146"/>
      <c r="HN111" s="146"/>
      <c r="HO111" s="146"/>
      <c r="HP111" s="146"/>
      <c r="HQ111" s="146"/>
      <c r="HR111" s="146"/>
      <c r="HS111" s="146"/>
      <c r="HT111" s="146"/>
      <c r="HU111" s="146"/>
      <c r="HV111" s="146"/>
      <c r="HW111" s="146"/>
      <c r="HX111" s="146"/>
      <c r="HY111" s="146"/>
      <c r="HZ111" s="146"/>
      <c r="IA111" s="146"/>
    </row>
    <row r="112" spans="1:235" s="156" customFormat="1" ht="82.8" x14ac:dyDescent="0.3">
      <c r="A112" s="205">
        <v>11700</v>
      </c>
      <c r="B112" s="202" t="s">
        <v>29</v>
      </c>
      <c r="C112" s="206" t="s">
        <v>328</v>
      </c>
      <c r="D112" s="202" t="s">
        <v>256</v>
      </c>
      <c r="E112" s="253" t="s">
        <v>822</v>
      </c>
      <c r="F112" s="202" t="s">
        <v>646</v>
      </c>
      <c r="G112" s="217" t="s">
        <v>123</v>
      </c>
      <c r="H112" s="224">
        <v>1</v>
      </c>
      <c r="I112" s="206" t="s">
        <v>716</v>
      </c>
      <c r="J112" s="202" t="s">
        <v>762</v>
      </c>
      <c r="K112" s="218">
        <v>2423788854</v>
      </c>
      <c r="L112" s="219">
        <v>1</v>
      </c>
      <c r="M112" s="202" t="s">
        <v>46</v>
      </c>
      <c r="N112" s="202" t="s">
        <v>59</v>
      </c>
      <c r="O112" s="202" t="s">
        <v>37</v>
      </c>
      <c r="P112" s="202" t="s">
        <v>40</v>
      </c>
      <c r="Q112" s="202" t="s">
        <v>221</v>
      </c>
      <c r="R112" s="202" t="s">
        <v>648</v>
      </c>
      <c r="S112" s="202" t="s">
        <v>99</v>
      </c>
      <c r="T112" s="252">
        <v>1</v>
      </c>
      <c r="U112" s="220" t="str">
        <f t="shared" si="43"/>
        <v xml:space="preserve">Prestar los servicios especializados en gestión documental de administración, custodia, conservación, consulta, préstamo en soporte físico y magnético </v>
      </c>
      <c r="V112" s="221">
        <f t="shared" si="43"/>
        <v>2423788854</v>
      </c>
      <c r="W112" s="230" t="s">
        <v>114</v>
      </c>
      <c r="X112" s="224">
        <v>0.25</v>
      </c>
      <c r="Y112" s="222" t="s">
        <v>649</v>
      </c>
      <c r="Z112" s="218">
        <v>513255963</v>
      </c>
      <c r="AA112" s="204"/>
      <c r="AB112" s="204"/>
      <c r="AC112" s="212">
        <f t="shared" si="44"/>
        <v>0</v>
      </c>
      <c r="AD112" s="212">
        <f t="shared" si="45"/>
        <v>0</v>
      </c>
      <c r="AE112" s="212">
        <f t="shared" si="31"/>
        <v>0</v>
      </c>
      <c r="AF112" s="212">
        <f t="shared" si="32"/>
        <v>0</v>
      </c>
      <c r="AG112" s="224">
        <v>0.25</v>
      </c>
      <c r="AH112" s="222" t="s">
        <v>649</v>
      </c>
      <c r="AI112" s="218">
        <v>884020965</v>
      </c>
      <c r="AJ112" s="204"/>
      <c r="AK112" s="204"/>
      <c r="AL112" s="212">
        <f t="shared" si="46"/>
        <v>0</v>
      </c>
      <c r="AM112" s="212">
        <f t="shared" si="33"/>
        <v>0</v>
      </c>
      <c r="AN112" s="212">
        <f t="shared" si="34"/>
        <v>0</v>
      </c>
      <c r="AO112" s="212">
        <f t="shared" si="35"/>
        <v>0</v>
      </c>
      <c r="AP112" s="224">
        <v>0.25</v>
      </c>
      <c r="AQ112" s="222" t="s">
        <v>649</v>
      </c>
      <c r="AR112" s="218">
        <v>513255963</v>
      </c>
      <c r="AS112" s="204"/>
      <c r="AT112" s="204"/>
      <c r="AU112" s="212">
        <f t="shared" si="47"/>
        <v>0</v>
      </c>
      <c r="AV112" s="212">
        <f t="shared" si="48"/>
        <v>0</v>
      </c>
      <c r="AW112" s="212">
        <f t="shared" si="49"/>
        <v>0</v>
      </c>
      <c r="AX112" s="212">
        <f t="shared" si="50"/>
        <v>0</v>
      </c>
      <c r="AY112" s="224">
        <v>0.25</v>
      </c>
      <c r="AZ112" s="222" t="s">
        <v>649</v>
      </c>
      <c r="BA112" s="218">
        <v>513255963</v>
      </c>
      <c r="BB112" s="204"/>
      <c r="BC112" s="204"/>
      <c r="BD112" s="224">
        <f t="shared" si="51"/>
        <v>0</v>
      </c>
      <c r="BE112" s="224">
        <f t="shared" si="52"/>
        <v>0</v>
      </c>
      <c r="BF112" s="224">
        <f t="shared" si="53"/>
        <v>0</v>
      </c>
      <c r="BG112" s="224">
        <f t="shared" si="54"/>
        <v>0</v>
      </c>
      <c r="BH112" s="231">
        <f t="shared" si="36"/>
        <v>0</v>
      </c>
      <c r="BI112" s="231">
        <f t="shared" si="37"/>
        <v>0</v>
      </c>
      <c r="BJ112" s="231">
        <f t="shared" si="38"/>
        <v>0</v>
      </c>
      <c r="BK112" s="231">
        <f t="shared" si="39"/>
        <v>0</v>
      </c>
      <c r="BL112" s="231">
        <f t="shared" si="55"/>
        <v>0</v>
      </c>
      <c r="BM112" s="231">
        <f t="shared" si="56"/>
        <v>0</v>
      </c>
      <c r="BN112" s="231">
        <f t="shared" si="40"/>
        <v>0</v>
      </c>
      <c r="BO112" s="231">
        <f t="shared" si="41"/>
        <v>0</v>
      </c>
      <c r="BP112" s="214"/>
      <c r="BQ112" s="285">
        <v>12</v>
      </c>
      <c r="BR112" s="216">
        <f t="shared" si="42"/>
        <v>0.58333333333333337</v>
      </c>
      <c r="BS112" s="227" t="str">
        <f t="shared" si="57"/>
        <v xml:space="preserve">Prestar los servicios especializados en gestión documental de administración, custodia, conservación, consulta, préstamo en soporte físico y magnético </v>
      </c>
      <c r="BT112" s="203">
        <f t="shared" si="30"/>
        <v>1568362249</v>
      </c>
      <c r="BU112" s="204"/>
      <c r="BV112" s="204"/>
      <c r="BW112" s="204"/>
      <c r="BX112" s="204"/>
      <c r="BY112" s="204"/>
      <c r="BZ112" s="204"/>
      <c r="CA112" s="146"/>
      <c r="CB112" s="146"/>
      <c r="CC112" s="146"/>
      <c r="CD112" s="146"/>
      <c r="CE112" s="146"/>
      <c r="CF112" s="146"/>
      <c r="CG112" s="146"/>
      <c r="CH112" s="146"/>
      <c r="CI112" s="146"/>
      <c r="CJ112" s="146"/>
      <c r="CK112" s="146"/>
      <c r="CL112" s="146"/>
      <c r="CM112" s="146"/>
      <c r="CN112" s="146"/>
      <c r="CO112" s="146"/>
      <c r="CP112" s="146"/>
      <c r="CQ112" s="146"/>
      <c r="CR112" s="146"/>
      <c r="CS112" s="146"/>
      <c r="CT112" s="146"/>
      <c r="CU112" s="146"/>
      <c r="CV112" s="146"/>
      <c r="CW112" s="146"/>
      <c r="CX112" s="146"/>
      <c r="CY112" s="146"/>
      <c r="CZ112" s="146"/>
      <c r="DA112" s="146"/>
      <c r="DB112" s="146"/>
      <c r="DC112" s="146"/>
      <c r="DD112" s="146"/>
      <c r="DE112" s="146"/>
      <c r="DF112" s="146"/>
      <c r="DG112" s="146"/>
      <c r="DH112" s="146"/>
      <c r="DI112" s="146"/>
      <c r="DJ112" s="146"/>
      <c r="DK112" s="146"/>
      <c r="DL112" s="146"/>
      <c r="DM112" s="146"/>
      <c r="DN112" s="146"/>
      <c r="DO112" s="146"/>
      <c r="DP112" s="146"/>
      <c r="DQ112" s="146"/>
      <c r="DR112" s="146"/>
      <c r="DS112" s="146"/>
      <c r="DT112" s="146"/>
      <c r="DU112" s="146"/>
      <c r="DV112" s="146"/>
      <c r="DW112" s="146"/>
      <c r="DX112" s="146"/>
      <c r="DY112" s="146"/>
      <c r="DZ112" s="146"/>
      <c r="EA112" s="146"/>
      <c r="EB112" s="146"/>
      <c r="EC112" s="146"/>
      <c r="ED112" s="146"/>
      <c r="EE112" s="146"/>
      <c r="EF112" s="146"/>
      <c r="EG112" s="146"/>
      <c r="EH112" s="146"/>
      <c r="EI112" s="146"/>
      <c r="EJ112" s="146"/>
      <c r="EK112" s="146"/>
      <c r="EL112" s="146"/>
      <c r="EM112" s="146"/>
      <c r="EN112" s="146"/>
      <c r="EO112" s="146"/>
      <c r="EP112" s="146"/>
      <c r="EQ112" s="146"/>
      <c r="ER112" s="146"/>
      <c r="ES112" s="146"/>
      <c r="ET112" s="146"/>
      <c r="EU112" s="146"/>
      <c r="EV112" s="146"/>
      <c r="EW112" s="146"/>
      <c r="EX112" s="146"/>
      <c r="EY112" s="146"/>
      <c r="EZ112" s="146"/>
      <c r="FA112" s="146"/>
      <c r="FB112" s="146"/>
      <c r="FC112" s="146"/>
      <c r="FD112" s="146"/>
      <c r="FE112" s="146"/>
      <c r="FF112" s="146"/>
      <c r="FG112" s="146"/>
      <c r="FH112" s="146"/>
      <c r="FI112" s="146"/>
      <c r="FJ112" s="146"/>
      <c r="FK112" s="146"/>
      <c r="FL112" s="146"/>
      <c r="FM112" s="146"/>
      <c r="FN112" s="146"/>
      <c r="FO112" s="146"/>
      <c r="FP112" s="146"/>
      <c r="FQ112" s="146"/>
      <c r="FR112" s="146"/>
      <c r="FS112" s="146"/>
      <c r="FT112" s="146"/>
      <c r="FU112" s="146"/>
      <c r="FV112" s="146"/>
      <c r="FW112" s="146"/>
      <c r="FX112" s="146"/>
      <c r="FY112" s="146"/>
      <c r="FZ112" s="146"/>
      <c r="GA112" s="146"/>
      <c r="GB112" s="146"/>
      <c r="GC112" s="146"/>
      <c r="GD112" s="146"/>
      <c r="GE112" s="146"/>
      <c r="GF112" s="146"/>
      <c r="GG112" s="146"/>
      <c r="GH112" s="146"/>
      <c r="GI112" s="146"/>
      <c r="GJ112" s="146"/>
      <c r="GK112" s="146"/>
      <c r="GL112" s="146"/>
      <c r="GM112" s="146"/>
      <c r="GN112" s="146"/>
      <c r="GO112" s="146"/>
      <c r="GP112" s="146"/>
      <c r="GQ112" s="146"/>
      <c r="GR112" s="146"/>
      <c r="GS112" s="146"/>
      <c r="GT112" s="146"/>
      <c r="GU112" s="146"/>
      <c r="GV112" s="146"/>
      <c r="GW112" s="146"/>
      <c r="GX112" s="146"/>
      <c r="GY112" s="146"/>
      <c r="GZ112" s="146"/>
      <c r="HA112" s="146"/>
      <c r="HB112" s="146"/>
      <c r="HC112" s="146"/>
      <c r="HD112" s="146"/>
      <c r="HE112" s="146"/>
      <c r="HF112" s="146"/>
      <c r="HG112" s="146"/>
      <c r="HH112" s="146"/>
      <c r="HI112" s="146"/>
      <c r="HJ112" s="146"/>
      <c r="HK112" s="146"/>
      <c r="HL112" s="146"/>
      <c r="HM112" s="146"/>
      <c r="HN112" s="146"/>
      <c r="HO112" s="146"/>
      <c r="HP112" s="146"/>
      <c r="HQ112" s="146"/>
      <c r="HR112" s="146"/>
      <c r="HS112" s="146"/>
      <c r="HT112" s="146"/>
      <c r="HU112" s="146"/>
      <c r="HV112" s="146"/>
      <c r="HW112" s="146"/>
      <c r="HX112" s="146"/>
      <c r="HY112" s="146"/>
      <c r="HZ112" s="146"/>
      <c r="IA112" s="146"/>
    </row>
    <row r="113" spans="1:235" s="153" customFormat="1" ht="55.2" x14ac:dyDescent="0.3">
      <c r="A113" s="205">
        <v>11800</v>
      </c>
      <c r="B113" s="202" t="s">
        <v>5</v>
      </c>
      <c r="C113" s="206" t="s">
        <v>319</v>
      </c>
      <c r="D113" s="202" t="s">
        <v>153</v>
      </c>
      <c r="E113" s="206" t="s">
        <v>320</v>
      </c>
      <c r="F113" s="202" t="s">
        <v>133</v>
      </c>
      <c r="G113" s="217" t="s">
        <v>124</v>
      </c>
      <c r="H113" s="206">
        <v>4</v>
      </c>
      <c r="I113" s="206" t="s">
        <v>321</v>
      </c>
      <c r="J113" s="202" t="s">
        <v>24</v>
      </c>
      <c r="K113" s="218">
        <v>0</v>
      </c>
      <c r="L113" s="219">
        <v>1</v>
      </c>
      <c r="M113" s="202" t="s">
        <v>51</v>
      </c>
      <c r="N113" s="202" t="s">
        <v>68</v>
      </c>
      <c r="O113" s="202" t="s">
        <v>21</v>
      </c>
      <c r="P113" s="202" t="s">
        <v>36</v>
      </c>
      <c r="Q113" s="202" t="s">
        <v>75</v>
      </c>
      <c r="R113" s="202" t="s">
        <v>631</v>
      </c>
      <c r="S113" s="202" t="s">
        <v>98</v>
      </c>
      <c r="T113" s="229">
        <v>4</v>
      </c>
      <c r="U113" s="220" t="str">
        <f t="shared" si="43"/>
        <v>Reportar el cumplimiento del Plan de Acción de la Dependencia</v>
      </c>
      <c r="V113" s="221">
        <f t="shared" si="43"/>
        <v>0</v>
      </c>
      <c r="W113" s="222" t="s">
        <v>117</v>
      </c>
      <c r="X113" s="223">
        <v>1</v>
      </c>
      <c r="Y113" s="222" t="s">
        <v>24</v>
      </c>
      <c r="Z113" s="218">
        <v>0</v>
      </c>
      <c r="AA113" s="204"/>
      <c r="AB113" s="204"/>
      <c r="AC113" s="212">
        <f t="shared" si="44"/>
        <v>0</v>
      </c>
      <c r="AD113" s="212" t="e">
        <f t="shared" si="45"/>
        <v>#DIV/0!</v>
      </c>
      <c r="AE113" s="212">
        <f t="shared" si="31"/>
        <v>0</v>
      </c>
      <c r="AF113" s="212" t="e">
        <f t="shared" si="32"/>
        <v>#DIV/0!</v>
      </c>
      <c r="AG113" s="223">
        <v>1</v>
      </c>
      <c r="AH113" s="222" t="s">
        <v>24</v>
      </c>
      <c r="AI113" s="218">
        <v>0</v>
      </c>
      <c r="AJ113" s="204"/>
      <c r="AK113" s="204"/>
      <c r="AL113" s="212">
        <f t="shared" si="46"/>
        <v>0</v>
      </c>
      <c r="AM113" s="212" t="e">
        <f t="shared" si="33"/>
        <v>#DIV/0!</v>
      </c>
      <c r="AN113" s="212">
        <f t="shared" si="34"/>
        <v>0</v>
      </c>
      <c r="AO113" s="212" t="e">
        <f t="shared" si="35"/>
        <v>#DIV/0!</v>
      </c>
      <c r="AP113" s="223">
        <v>1</v>
      </c>
      <c r="AQ113" s="222" t="s">
        <v>24</v>
      </c>
      <c r="AR113" s="218">
        <v>0</v>
      </c>
      <c r="AS113" s="204"/>
      <c r="AT113" s="204"/>
      <c r="AU113" s="212">
        <f t="shared" si="47"/>
        <v>0</v>
      </c>
      <c r="AV113" s="212" t="e">
        <f t="shared" si="48"/>
        <v>#DIV/0!</v>
      </c>
      <c r="AW113" s="212">
        <f t="shared" si="49"/>
        <v>0</v>
      </c>
      <c r="AX113" s="212" t="e">
        <f t="shared" si="50"/>
        <v>#DIV/0!</v>
      </c>
      <c r="AY113" s="223">
        <v>1</v>
      </c>
      <c r="AZ113" s="222" t="s">
        <v>24</v>
      </c>
      <c r="BA113" s="218">
        <v>0</v>
      </c>
      <c r="BB113" s="204"/>
      <c r="BC113" s="204"/>
      <c r="BD113" s="224">
        <f t="shared" si="51"/>
        <v>0</v>
      </c>
      <c r="BE113" s="224" t="e">
        <f t="shared" si="52"/>
        <v>#DIV/0!</v>
      </c>
      <c r="BF113" s="224">
        <f t="shared" si="53"/>
        <v>0</v>
      </c>
      <c r="BG113" s="224" t="e">
        <f t="shared" si="54"/>
        <v>#DIV/0!</v>
      </c>
      <c r="BH113" s="225">
        <f t="shared" si="36"/>
        <v>0</v>
      </c>
      <c r="BI113" s="225" t="str">
        <f t="shared" si="37"/>
        <v>No Prog ni Ejec</v>
      </c>
      <c r="BJ113" s="225">
        <f t="shared" si="38"/>
        <v>0</v>
      </c>
      <c r="BK113" s="225" t="str">
        <f t="shared" si="39"/>
        <v>No Prog ni Ejec</v>
      </c>
      <c r="BL113" s="225">
        <f t="shared" si="55"/>
        <v>0</v>
      </c>
      <c r="BM113" s="225" t="str">
        <f t="shared" si="56"/>
        <v>No Prog ni Ejec</v>
      </c>
      <c r="BN113" s="225">
        <f t="shared" si="40"/>
        <v>0</v>
      </c>
      <c r="BO113" s="225" t="str">
        <f t="shared" si="41"/>
        <v>No Prog ni Ejec</v>
      </c>
      <c r="BP113" s="214"/>
      <c r="BQ113" s="285">
        <v>5</v>
      </c>
      <c r="BR113" s="226">
        <f t="shared" si="42"/>
        <v>2.3333333333333335</v>
      </c>
      <c r="BS113" s="227" t="str">
        <f t="shared" si="57"/>
        <v>Reportar el cumplimiento del Plan de Acción de la Dependencia</v>
      </c>
      <c r="BT113" s="203">
        <f t="shared" si="30"/>
        <v>0</v>
      </c>
      <c r="BU113" s="204"/>
      <c r="BV113" s="204"/>
      <c r="BW113" s="204"/>
      <c r="BX113" s="204"/>
      <c r="BY113" s="204"/>
      <c r="BZ113" s="204"/>
      <c r="CA113" s="146"/>
      <c r="CB113" s="146"/>
      <c r="CC113" s="146"/>
      <c r="CD113" s="146"/>
      <c r="CE113" s="146"/>
      <c r="CF113" s="146"/>
      <c r="CG113" s="146"/>
      <c r="CH113" s="146"/>
      <c r="CI113" s="146"/>
      <c r="CJ113" s="146"/>
      <c r="CK113" s="146"/>
      <c r="CL113" s="146"/>
      <c r="CM113" s="146"/>
      <c r="CN113" s="146"/>
      <c r="CO113" s="146"/>
      <c r="CP113" s="146"/>
      <c r="CQ113" s="146"/>
      <c r="CR113" s="146"/>
      <c r="CS113" s="146"/>
      <c r="CT113" s="146"/>
      <c r="CU113" s="146"/>
      <c r="CV113" s="146"/>
      <c r="CW113" s="146"/>
      <c r="CX113" s="146"/>
      <c r="CY113" s="146"/>
      <c r="CZ113" s="146"/>
      <c r="DA113" s="146"/>
      <c r="DB113" s="146"/>
      <c r="DC113" s="146"/>
      <c r="DD113" s="146"/>
      <c r="DE113" s="146"/>
      <c r="DF113" s="146"/>
      <c r="DG113" s="146"/>
      <c r="DH113" s="146"/>
      <c r="DI113" s="146"/>
      <c r="DJ113" s="146"/>
      <c r="DK113" s="146"/>
      <c r="DL113" s="146"/>
      <c r="DM113" s="146"/>
      <c r="DN113" s="146"/>
      <c r="DO113" s="146"/>
      <c r="DP113" s="146"/>
      <c r="DQ113" s="146"/>
      <c r="DR113" s="146"/>
      <c r="DS113" s="146"/>
      <c r="DT113" s="146"/>
      <c r="DU113" s="146"/>
      <c r="DV113" s="146"/>
      <c r="DW113" s="146"/>
      <c r="DX113" s="146"/>
      <c r="DY113" s="146"/>
      <c r="DZ113" s="146"/>
      <c r="EA113" s="146"/>
      <c r="EB113" s="146"/>
      <c r="EC113" s="146"/>
      <c r="ED113" s="146"/>
      <c r="EE113" s="146"/>
      <c r="EF113" s="146"/>
      <c r="EG113" s="146"/>
      <c r="EH113" s="146"/>
      <c r="EI113" s="146"/>
      <c r="EJ113" s="146"/>
      <c r="EK113" s="146"/>
      <c r="EL113" s="146"/>
      <c r="EM113" s="146"/>
      <c r="EN113" s="146"/>
      <c r="EO113" s="146"/>
      <c r="EP113" s="146"/>
      <c r="EQ113" s="146"/>
      <c r="ER113" s="146"/>
      <c r="ES113" s="146"/>
      <c r="ET113" s="146"/>
      <c r="EU113" s="146"/>
      <c r="EV113" s="146"/>
      <c r="EW113" s="146"/>
      <c r="EX113" s="146"/>
      <c r="EY113" s="146"/>
      <c r="EZ113" s="146"/>
      <c r="FA113" s="146"/>
      <c r="FB113" s="146"/>
      <c r="FC113" s="146"/>
      <c r="FD113" s="146"/>
      <c r="FE113" s="146"/>
      <c r="FF113" s="146"/>
      <c r="FG113" s="146"/>
      <c r="FH113" s="146"/>
      <c r="FI113" s="146"/>
      <c r="FJ113" s="146"/>
      <c r="FK113" s="146"/>
      <c r="FL113" s="146"/>
      <c r="FM113" s="146"/>
      <c r="FN113" s="146"/>
      <c r="FO113" s="146"/>
      <c r="FP113" s="146"/>
      <c r="FQ113" s="146"/>
      <c r="FR113" s="146"/>
      <c r="FS113" s="146"/>
      <c r="FT113" s="146"/>
      <c r="FU113" s="146"/>
      <c r="FV113" s="146"/>
      <c r="FW113" s="146"/>
      <c r="FX113" s="146"/>
      <c r="FY113" s="146"/>
      <c r="FZ113" s="146"/>
      <c r="GA113" s="146"/>
      <c r="GB113" s="146"/>
      <c r="GC113" s="146"/>
      <c r="GD113" s="146"/>
      <c r="GE113" s="146"/>
      <c r="GF113" s="146"/>
      <c r="GG113" s="146"/>
      <c r="GH113" s="146"/>
      <c r="GI113" s="146"/>
      <c r="GJ113" s="146"/>
      <c r="GK113" s="146"/>
      <c r="GL113" s="146"/>
      <c r="GM113" s="146"/>
      <c r="GN113" s="146"/>
      <c r="GO113" s="146"/>
      <c r="GP113" s="146"/>
      <c r="GQ113" s="146"/>
      <c r="GR113" s="146"/>
      <c r="GS113" s="146"/>
      <c r="GT113" s="146"/>
      <c r="GU113" s="146"/>
      <c r="GV113" s="146"/>
      <c r="GW113" s="146"/>
      <c r="GX113" s="146"/>
      <c r="GY113" s="146"/>
      <c r="GZ113" s="146"/>
      <c r="HA113" s="146"/>
      <c r="HB113" s="146"/>
      <c r="HC113" s="146"/>
      <c r="HD113" s="146"/>
      <c r="HE113" s="146"/>
      <c r="HF113" s="146"/>
      <c r="HG113" s="146"/>
      <c r="HH113" s="146"/>
      <c r="HI113" s="146"/>
      <c r="HJ113" s="146"/>
      <c r="HK113" s="146"/>
      <c r="HL113" s="146"/>
      <c r="HM113" s="146"/>
      <c r="HN113" s="146"/>
      <c r="HO113" s="146"/>
      <c r="HP113" s="146"/>
      <c r="HQ113" s="146"/>
      <c r="HR113" s="146"/>
      <c r="HS113" s="146"/>
      <c r="HT113" s="146"/>
      <c r="HU113" s="146"/>
      <c r="HV113" s="146"/>
      <c r="HW113" s="146"/>
      <c r="HX113" s="146"/>
      <c r="HY113" s="146"/>
      <c r="HZ113" s="146"/>
      <c r="IA113" s="146"/>
    </row>
    <row r="114" spans="1:235" s="153" customFormat="1" ht="82.8" x14ac:dyDescent="0.3">
      <c r="A114" s="205">
        <v>11800</v>
      </c>
      <c r="B114" s="202" t="s">
        <v>5</v>
      </c>
      <c r="C114" s="206" t="s">
        <v>322</v>
      </c>
      <c r="D114" s="202" t="s">
        <v>256</v>
      </c>
      <c r="E114" s="206" t="s">
        <v>323</v>
      </c>
      <c r="F114" s="202" t="s">
        <v>159</v>
      </c>
      <c r="G114" s="217" t="s">
        <v>123</v>
      </c>
      <c r="H114" s="224">
        <v>1</v>
      </c>
      <c r="I114" s="206" t="s">
        <v>326</v>
      </c>
      <c r="J114" s="202" t="s">
        <v>677</v>
      </c>
      <c r="K114" s="218">
        <v>0</v>
      </c>
      <c r="L114" s="219">
        <v>1</v>
      </c>
      <c r="M114" s="202" t="s">
        <v>51</v>
      </c>
      <c r="N114" s="202" t="s">
        <v>68</v>
      </c>
      <c r="O114" s="202" t="s">
        <v>21</v>
      </c>
      <c r="P114" s="202" t="s">
        <v>36</v>
      </c>
      <c r="Q114" s="202" t="s">
        <v>75</v>
      </c>
      <c r="R114" s="202" t="s">
        <v>672</v>
      </c>
      <c r="S114" s="202" t="s">
        <v>98</v>
      </c>
      <c r="T114" s="219">
        <v>1</v>
      </c>
      <c r="U114" s="220" t="str">
        <f t="shared" si="43"/>
        <v xml:space="preserve">Formular los proceso y procedimientos en el marco del MIPG
</v>
      </c>
      <c r="V114" s="221">
        <f t="shared" si="43"/>
        <v>0</v>
      </c>
      <c r="W114" s="222" t="s">
        <v>117</v>
      </c>
      <c r="X114" s="224">
        <v>0.25</v>
      </c>
      <c r="Y114" s="222" t="s">
        <v>677</v>
      </c>
      <c r="Z114" s="218">
        <v>0</v>
      </c>
      <c r="AA114" s="204"/>
      <c r="AB114" s="204"/>
      <c r="AC114" s="212">
        <f t="shared" si="44"/>
        <v>0</v>
      </c>
      <c r="AD114" s="212" t="e">
        <f t="shared" si="45"/>
        <v>#DIV/0!</v>
      </c>
      <c r="AE114" s="212">
        <f t="shared" si="31"/>
        <v>0</v>
      </c>
      <c r="AF114" s="212" t="e">
        <f t="shared" si="32"/>
        <v>#DIV/0!</v>
      </c>
      <c r="AG114" s="224">
        <v>0.25</v>
      </c>
      <c r="AH114" s="222" t="s">
        <v>677</v>
      </c>
      <c r="AI114" s="218">
        <v>0</v>
      </c>
      <c r="AJ114" s="204"/>
      <c r="AK114" s="204"/>
      <c r="AL114" s="212">
        <f t="shared" si="46"/>
        <v>0</v>
      </c>
      <c r="AM114" s="212" t="e">
        <f t="shared" si="33"/>
        <v>#DIV/0!</v>
      </c>
      <c r="AN114" s="212">
        <f t="shared" si="34"/>
        <v>0</v>
      </c>
      <c r="AO114" s="212" t="e">
        <f t="shared" si="35"/>
        <v>#DIV/0!</v>
      </c>
      <c r="AP114" s="224">
        <v>0.25</v>
      </c>
      <c r="AQ114" s="222" t="s">
        <v>677</v>
      </c>
      <c r="AR114" s="218">
        <v>0</v>
      </c>
      <c r="AS114" s="204"/>
      <c r="AT114" s="204"/>
      <c r="AU114" s="212">
        <f t="shared" si="47"/>
        <v>0</v>
      </c>
      <c r="AV114" s="212" t="e">
        <f t="shared" si="48"/>
        <v>#DIV/0!</v>
      </c>
      <c r="AW114" s="212">
        <f t="shared" si="49"/>
        <v>0</v>
      </c>
      <c r="AX114" s="212" t="e">
        <f t="shared" si="50"/>
        <v>#DIV/0!</v>
      </c>
      <c r="AY114" s="224">
        <v>0.25</v>
      </c>
      <c r="AZ114" s="222" t="s">
        <v>677</v>
      </c>
      <c r="BA114" s="218">
        <v>0</v>
      </c>
      <c r="BB114" s="204"/>
      <c r="BC114" s="204"/>
      <c r="BD114" s="224">
        <f t="shared" si="51"/>
        <v>0</v>
      </c>
      <c r="BE114" s="224" t="e">
        <f t="shared" si="52"/>
        <v>#DIV/0!</v>
      </c>
      <c r="BF114" s="224">
        <f t="shared" si="53"/>
        <v>0</v>
      </c>
      <c r="BG114" s="224" t="e">
        <f t="shared" si="54"/>
        <v>#DIV/0!</v>
      </c>
      <c r="BH114" s="225">
        <f t="shared" si="36"/>
        <v>0</v>
      </c>
      <c r="BI114" s="225" t="str">
        <f t="shared" si="37"/>
        <v>No Prog ni Ejec</v>
      </c>
      <c r="BJ114" s="225">
        <f t="shared" si="38"/>
        <v>0</v>
      </c>
      <c r="BK114" s="225" t="str">
        <f t="shared" si="39"/>
        <v>No Prog ni Ejec</v>
      </c>
      <c r="BL114" s="225">
        <f t="shared" si="55"/>
        <v>0</v>
      </c>
      <c r="BM114" s="225" t="str">
        <f t="shared" si="56"/>
        <v>No Prog ni Ejec</v>
      </c>
      <c r="BN114" s="225">
        <f t="shared" si="40"/>
        <v>0</v>
      </c>
      <c r="BO114" s="225" t="str">
        <f t="shared" si="41"/>
        <v>No Prog ni Ejec</v>
      </c>
      <c r="BP114" s="214"/>
      <c r="BQ114" s="285">
        <v>5</v>
      </c>
      <c r="BR114" s="216">
        <f t="shared" si="42"/>
        <v>0.58333333333333337</v>
      </c>
      <c r="BS114" s="227" t="str">
        <f t="shared" si="57"/>
        <v xml:space="preserve">Formular los proceso y procedimientos en el marco del MIPG
</v>
      </c>
      <c r="BT114" s="203">
        <f t="shared" si="30"/>
        <v>0</v>
      </c>
      <c r="BU114" s="204"/>
      <c r="BV114" s="204"/>
      <c r="BW114" s="204"/>
      <c r="BX114" s="204"/>
      <c r="BY114" s="204"/>
      <c r="BZ114" s="204"/>
      <c r="CA114" s="146"/>
      <c r="CB114" s="146"/>
      <c r="CC114" s="146"/>
      <c r="CD114" s="146"/>
      <c r="CE114" s="146"/>
      <c r="CF114" s="146"/>
      <c r="CG114" s="146"/>
      <c r="CH114" s="146"/>
      <c r="CI114" s="146"/>
      <c r="CJ114" s="146"/>
      <c r="CK114" s="146"/>
      <c r="CL114" s="146"/>
      <c r="CM114" s="146"/>
      <c r="CN114" s="146"/>
      <c r="CO114" s="146"/>
      <c r="CP114" s="146"/>
      <c r="CQ114" s="146"/>
      <c r="CR114" s="146"/>
      <c r="CS114" s="146"/>
      <c r="CT114" s="146"/>
      <c r="CU114" s="146"/>
      <c r="CV114" s="146"/>
      <c r="CW114" s="146"/>
      <c r="CX114" s="146"/>
      <c r="CY114" s="146"/>
      <c r="CZ114" s="146"/>
      <c r="DA114" s="146"/>
      <c r="DB114" s="146"/>
      <c r="DC114" s="146"/>
      <c r="DD114" s="146"/>
      <c r="DE114" s="146"/>
      <c r="DF114" s="146"/>
      <c r="DG114" s="146"/>
      <c r="DH114" s="146"/>
      <c r="DI114" s="146"/>
      <c r="DJ114" s="146"/>
      <c r="DK114" s="146"/>
      <c r="DL114" s="146"/>
      <c r="DM114" s="146"/>
      <c r="DN114" s="146"/>
      <c r="DO114" s="146"/>
      <c r="DP114" s="146"/>
      <c r="DQ114" s="146"/>
      <c r="DR114" s="146"/>
      <c r="DS114" s="146"/>
      <c r="DT114" s="146"/>
      <c r="DU114" s="146"/>
      <c r="DV114" s="146"/>
      <c r="DW114" s="146"/>
      <c r="DX114" s="146"/>
      <c r="DY114" s="146"/>
      <c r="DZ114" s="146"/>
      <c r="EA114" s="146"/>
      <c r="EB114" s="146"/>
      <c r="EC114" s="146"/>
      <c r="ED114" s="146"/>
      <c r="EE114" s="146"/>
      <c r="EF114" s="146"/>
      <c r="EG114" s="146"/>
      <c r="EH114" s="146"/>
      <c r="EI114" s="146"/>
      <c r="EJ114" s="146"/>
      <c r="EK114" s="146"/>
      <c r="EL114" s="146"/>
      <c r="EM114" s="146"/>
      <c r="EN114" s="146"/>
      <c r="EO114" s="146"/>
      <c r="EP114" s="146"/>
      <c r="EQ114" s="146"/>
      <c r="ER114" s="146"/>
      <c r="ES114" s="146"/>
      <c r="ET114" s="146"/>
      <c r="EU114" s="146"/>
      <c r="EV114" s="146"/>
      <c r="EW114" s="146"/>
      <c r="EX114" s="146"/>
      <c r="EY114" s="146"/>
      <c r="EZ114" s="146"/>
      <c r="FA114" s="146"/>
      <c r="FB114" s="146"/>
      <c r="FC114" s="146"/>
      <c r="FD114" s="146"/>
      <c r="FE114" s="146"/>
      <c r="FF114" s="146"/>
      <c r="FG114" s="146"/>
      <c r="FH114" s="146"/>
      <c r="FI114" s="146"/>
      <c r="FJ114" s="146"/>
      <c r="FK114" s="146"/>
      <c r="FL114" s="146"/>
      <c r="FM114" s="146"/>
      <c r="FN114" s="146"/>
      <c r="FO114" s="146"/>
      <c r="FP114" s="146"/>
      <c r="FQ114" s="146"/>
      <c r="FR114" s="146"/>
      <c r="FS114" s="146"/>
      <c r="FT114" s="146"/>
      <c r="FU114" s="146"/>
      <c r="FV114" s="146"/>
      <c r="FW114" s="146"/>
      <c r="FX114" s="146"/>
      <c r="FY114" s="146"/>
      <c r="FZ114" s="146"/>
      <c r="GA114" s="146"/>
      <c r="GB114" s="146"/>
      <c r="GC114" s="146"/>
      <c r="GD114" s="146"/>
      <c r="GE114" s="146"/>
      <c r="GF114" s="146"/>
      <c r="GG114" s="146"/>
      <c r="GH114" s="146"/>
      <c r="GI114" s="146"/>
      <c r="GJ114" s="146"/>
      <c r="GK114" s="146"/>
      <c r="GL114" s="146"/>
      <c r="GM114" s="146"/>
      <c r="GN114" s="146"/>
      <c r="GO114" s="146"/>
      <c r="GP114" s="146"/>
      <c r="GQ114" s="146"/>
      <c r="GR114" s="146"/>
      <c r="GS114" s="146"/>
      <c r="GT114" s="146"/>
      <c r="GU114" s="146"/>
      <c r="GV114" s="146"/>
      <c r="GW114" s="146"/>
      <c r="GX114" s="146"/>
      <c r="GY114" s="146"/>
      <c r="GZ114" s="146"/>
      <c r="HA114" s="146"/>
      <c r="HB114" s="146"/>
      <c r="HC114" s="146"/>
      <c r="HD114" s="146"/>
      <c r="HE114" s="146"/>
      <c r="HF114" s="146"/>
      <c r="HG114" s="146"/>
      <c r="HH114" s="146"/>
      <c r="HI114" s="146"/>
      <c r="HJ114" s="146"/>
      <c r="HK114" s="146"/>
      <c r="HL114" s="146"/>
      <c r="HM114" s="146"/>
      <c r="HN114" s="146"/>
      <c r="HO114" s="146"/>
      <c r="HP114" s="146"/>
      <c r="HQ114" s="146"/>
      <c r="HR114" s="146"/>
      <c r="HS114" s="146"/>
      <c r="HT114" s="146"/>
      <c r="HU114" s="146"/>
      <c r="HV114" s="146"/>
      <c r="HW114" s="146"/>
      <c r="HX114" s="146"/>
      <c r="HY114" s="146"/>
      <c r="HZ114" s="146"/>
      <c r="IA114" s="146"/>
    </row>
    <row r="115" spans="1:235" s="153" customFormat="1" ht="82.8" x14ac:dyDescent="0.3">
      <c r="A115" s="205">
        <v>11800</v>
      </c>
      <c r="B115" s="202" t="s">
        <v>5</v>
      </c>
      <c r="C115" s="206" t="s">
        <v>322</v>
      </c>
      <c r="D115" s="202" t="s">
        <v>256</v>
      </c>
      <c r="E115" s="206" t="s">
        <v>325</v>
      </c>
      <c r="F115" s="202" t="s">
        <v>127</v>
      </c>
      <c r="G115" s="217" t="s">
        <v>123</v>
      </c>
      <c r="H115" s="219">
        <v>1</v>
      </c>
      <c r="I115" s="206" t="s">
        <v>327</v>
      </c>
      <c r="J115" s="202" t="s">
        <v>128</v>
      </c>
      <c r="K115" s="218">
        <v>0</v>
      </c>
      <c r="L115" s="219">
        <v>1</v>
      </c>
      <c r="M115" s="202" t="s">
        <v>51</v>
      </c>
      <c r="N115" s="202" t="s">
        <v>68</v>
      </c>
      <c r="O115" s="202" t="s">
        <v>21</v>
      </c>
      <c r="P115" s="202" t="s">
        <v>36</v>
      </c>
      <c r="Q115" s="202" t="s">
        <v>75</v>
      </c>
      <c r="R115" s="202" t="s">
        <v>570</v>
      </c>
      <c r="S115" s="202" t="s">
        <v>98</v>
      </c>
      <c r="T115" s="219">
        <v>1</v>
      </c>
      <c r="U115" s="220" t="str">
        <f t="shared" si="43"/>
        <v>Remitir informes trimestrales de los indicadores formulados y las acciones de mejoras</v>
      </c>
      <c r="V115" s="221">
        <f t="shared" si="43"/>
        <v>0</v>
      </c>
      <c r="W115" s="222" t="s">
        <v>117</v>
      </c>
      <c r="X115" s="224">
        <v>0</v>
      </c>
      <c r="Y115" s="222" t="s">
        <v>128</v>
      </c>
      <c r="Z115" s="218">
        <v>0</v>
      </c>
      <c r="AA115" s="204"/>
      <c r="AB115" s="204"/>
      <c r="AC115" s="212" t="e">
        <f t="shared" si="44"/>
        <v>#DIV/0!</v>
      </c>
      <c r="AD115" s="212" t="e">
        <f t="shared" si="45"/>
        <v>#DIV/0!</v>
      </c>
      <c r="AE115" s="212">
        <f t="shared" si="31"/>
        <v>0</v>
      </c>
      <c r="AF115" s="212" t="e">
        <f t="shared" si="32"/>
        <v>#DIV/0!</v>
      </c>
      <c r="AG115" s="224">
        <v>0</v>
      </c>
      <c r="AH115" s="222" t="s">
        <v>128</v>
      </c>
      <c r="AI115" s="218">
        <v>0</v>
      </c>
      <c r="AJ115" s="204"/>
      <c r="AK115" s="204"/>
      <c r="AL115" s="212" t="e">
        <f t="shared" si="46"/>
        <v>#DIV/0!</v>
      </c>
      <c r="AM115" s="212" t="e">
        <f t="shared" si="33"/>
        <v>#DIV/0!</v>
      </c>
      <c r="AN115" s="212">
        <f t="shared" si="34"/>
        <v>0</v>
      </c>
      <c r="AO115" s="212" t="e">
        <f t="shared" si="35"/>
        <v>#DIV/0!</v>
      </c>
      <c r="AP115" s="224">
        <v>0</v>
      </c>
      <c r="AQ115" s="222" t="s">
        <v>128</v>
      </c>
      <c r="AR115" s="218">
        <v>0</v>
      </c>
      <c r="AS115" s="204"/>
      <c r="AT115" s="204"/>
      <c r="AU115" s="212" t="e">
        <f t="shared" si="47"/>
        <v>#DIV/0!</v>
      </c>
      <c r="AV115" s="212" t="e">
        <f t="shared" si="48"/>
        <v>#DIV/0!</v>
      </c>
      <c r="AW115" s="212">
        <f t="shared" si="49"/>
        <v>0</v>
      </c>
      <c r="AX115" s="212" t="e">
        <f t="shared" si="50"/>
        <v>#DIV/0!</v>
      </c>
      <c r="AY115" s="224">
        <v>1</v>
      </c>
      <c r="AZ115" s="222" t="s">
        <v>128</v>
      </c>
      <c r="BA115" s="218">
        <v>0</v>
      </c>
      <c r="BB115" s="204"/>
      <c r="BC115" s="204"/>
      <c r="BD115" s="224">
        <f t="shared" si="51"/>
        <v>0</v>
      </c>
      <c r="BE115" s="224" t="e">
        <f t="shared" si="52"/>
        <v>#DIV/0!</v>
      </c>
      <c r="BF115" s="224">
        <f t="shared" si="53"/>
        <v>0</v>
      </c>
      <c r="BG115" s="224" t="e">
        <f t="shared" si="54"/>
        <v>#DIV/0!</v>
      </c>
      <c r="BH115" s="225" t="str">
        <f t="shared" si="36"/>
        <v>No Prog ni Ejec</v>
      </c>
      <c r="BI115" s="225" t="str">
        <f t="shared" si="37"/>
        <v>No Prog ni Ejec</v>
      </c>
      <c r="BJ115" s="225" t="str">
        <f t="shared" si="38"/>
        <v>No Prog ni Ejec</v>
      </c>
      <c r="BK115" s="225" t="str">
        <f t="shared" si="39"/>
        <v>No Prog ni Ejec</v>
      </c>
      <c r="BL115" s="225" t="str">
        <f t="shared" si="55"/>
        <v>No Prog ni Ejec</v>
      </c>
      <c r="BM115" s="225" t="str">
        <f t="shared" si="56"/>
        <v>No Prog ni Ejec</v>
      </c>
      <c r="BN115" s="225">
        <f t="shared" si="40"/>
        <v>0</v>
      </c>
      <c r="BO115" s="225" t="str">
        <f t="shared" si="41"/>
        <v>No Prog ni Ejec</v>
      </c>
      <c r="BP115" s="214"/>
      <c r="BQ115" s="285">
        <v>5</v>
      </c>
      <c r="BR115" s="216">
        <f t="shared" si="42"/>
        <v>0</v>
      </c>
      <c r="BS115" s="227" t="str">
        <f t="shared" si="57"/>
        <v>Remitir informes trimestrales de los indicadores formulados y las acciones de mejoras</v>
      </c>
      <c r="BT115" s="203">
        <f t="shared" si="30"/>
        <v>0</v>
      </c>
      <c r="BU115" s="204"/>
      <c r="BV115" s="204"/>
      <c r="BW115" s="204"/>
      <c r="BX115" s="204"/>
      <c r="BY115" s="204"/>
      <c r="BZ115" s="204"/>
      <c r="CA115" s="146"/>
      <c r="CB115" s="146"/>
      <c r="CC115" s="146"/>
      <c r="CD115" s="146"/>
      <c r="CE115" s="146"/>
      <c r="CF115" s="146"/>
      <c r="CG115" s="146"/>
      <c r="CH115" s="146"/>
      <c r="CI115" s="146"/>
      <c r="CJ115" s="146"/>
      <c r="CK115" s="146"/>
      <c r="CL115" s="146"/>
      <c r="CM115" s="146"/>
      <c r="CN115" s="146"/>
      <c r="CO115" s="146"/>
      <c r="CP115" s="146"/>
      <c r="CQ115" s="146"/>
      <c r="CR115" s="146"/>
      <c r="CS115" s="146"/>
      <c r="CT115" s="146"/>
      <c r="CU115" s="146"/>
      <c r="CV115" s="146"/>
      <c r="CW115" s="146"/>
      <c r="CX115" s="146"/>
      <c r="CY115" s="146"/>
      <c r="CZ115" s="146"/>
      <c r="DA115" s="146"/>
      <c r="DB115" s="146"/>
      <c r="DC115" s="146"/>
      <c r="DD115" s="146"/>
      <c r="DE115" s="146"/>
      <c r="DF115" s="146"/>
      <c r="DG115" s="146"/>
      <c r="DH115" s="146"/>
      <c r="DI115" s="146"/>
      <c r="DJ115" s="146"/>
      <c r="DK115" s="146"/>
      <c r="DL115" s="146"/>
      <c r="DM115" s="146"/>
      <c r="DN115" s="146"/>
      <c r="DO115" s="146"/>
      <c r="DP115" s="146"/>
      <c r="DQ115" s="146"/>
      <c r="DR115" s="146"/>
      <c r="DS115" s="146"/>
      <c r="DT115" s="146"/>
      <c r="DU115" s="146"/>
      <c r="DV115" s="146"/>
      <c r="DW115" s="146"/>
      <c r="DX115" s="146"/>
      <c r="DY115" s="146"/>
      <c r="DZ115" s="146"/>
      <c r="EA115" s="146"/>
      <c r="EB115" s="146"/>
      <c r="EC115" s="146"/>
      <c r="ED115" s="146"/>
      <c r="EE115" s="146"/>
      <c r="EF115" s="146"/>
      <c r="EG115" s="146"/>
      <c r="EH115" s="146"/>
      <c r="EI115" s="146"/>
      <c r="EJ115" s="146"/>
      <c r="EK115" s="146"/>
      <c r="EL115" s="146"/>
      <c r="EM115" s="146"/>
      <c r="EN115" s="146"/>
      <c r="EO115" s="146"/>
      <c r="EP115" s="146"/>
      <c r="EQ115" s="146"/>
      <c r="ER115" s="146"/>
      <c r="ES115" s="146"/>
      <c r="ET115" s="146"/>
      <c r="EU115" s="146"/>
      <c r="EV115" s="146"/>
      <c r="EW115" s="146"/>
      <c r="EX115" s="146"/>
      <c r="EY115" s="146"/>
      <c r="EZ115" s="146"/>
      <c r="FA115" s="146"/>
      <c r="FB115" s="146"/>
      <c r="FC115" s="146"/>
      <c r="FD115" s="146"/>
      <c r="FE115" s="146"/>
      <c r="FF115" s="146"/>
      <c r="FG115" s="146"/>
      <c r="FH115" s="146"/>
      <c r="FI115" s="146"/>
      <c r="FJ115" s="146"/>
      <c r="FK115" s="146"/>
      <c r="FL115" s="146"/>
      <c r="FM115" s="146"/>
      <c r="FN115" s="146"/>
      <c r="FO115" s="146"/>
      <c r="FP115" s="146"/>
      <c r="FQ115" s="146"/>
      <c r="FR115" s="146"/>
      <c r="FS115" s="146"/>
      <c r="FT115" s="146"/>
      <c r="FU115" s="146"/>
      <c r="FV115" s="146"/>
      <c r="FW115" s="146"/>
      <c r="FX115" s="146"/>
      <c r="FY115" s="146"/>
      <c r="FZ115" s="146"/>
      <c r="GA115" s="146"/>
      <c r="GB115" s="146"/>
      <c r="GC115" s="146"/>
      <c r="GD115" s="146"/>
      <c r="GE115" s="146"/>
      <c r="GF115" s="146"/>
      <c r="GG115" s="146"/>
      <c r="GH115" s="146"/>
      <c r="GI115" s="146"/>
      <c r="GJ115" s="146"/>
      <c r="GK115" s="146"/>
      <c r="GL115" s="146"/>
      <c r="GM115" s="146"/>
      <c r="GN115" s="146"/>
      <c r="GO115" s="146"/>
      <c r="GP115" s="146"/>
      <c r="GQ115" s="146"/>
      <c r="GR115" s="146"/>
      <c r="GS115" s="146"/>
      <c r="GT115" s="146"/>
      <c r="GU115" s="146"/>
      <c r="GV115" s="146"/>
      <c r="GW115" s="146"/>
      <c r="GX115" s="146"/>
      <c r="GY115" s="146"/>
      <c r="GZ115" s="146"/>
      <c r="HA115" s="146"/>
      <c r="HB115" s="146"/>
      <c r="HC115" s="146"/>
      <c r="HD115" s="146"/>
      <c r="HE115" s="146"/>
      <c r="HF115" s="146"/>
      <c r="HG115" s="146"/>
      <c r="HH115" s="146"/>
      <c r="HI115" s="146"/>
      <c r="HJ115" s="146"/>
      <c r="HK115" s="146"/>
      <c r="HL115" s="146"/>
      <c r="HM115" s="146"/>
      <c r="HN115" s="146"/>
      <c r="HO115" s="146"/>
      <c r="HP115" s="146"/>
      <c r="HQ115" s="146"/>
      <c r="HR115" s="146"/>
      <c r="HS115" s="146"/>
      <c r="HT115" s="146"/>
      <c r="HU115" s="146"/>
      <c r="HV115" s="146"/>
      <c r="HW115" s="146"/>
      <c r="HX115" s="146"/>
      <c r="HY115" s="146"/>
      <c r="HZ115" s="146"/>
      <c r="IA115" s="146"/>
    </row>
    <row r="116" spans="1:235" s="153" customFormat="1" ht="82.8" x14ac:dyDescent="0.3">
      <c r="A116" s="205">
        <v>11800</v>
      </c>
      <c r="B116" s="202" t="s">
        <v>5</v>
      </c>
      <c r="C116" s="206" t="s">
        <v>333</v>
      </c>
      <c r="D116" s="202" t="s">
        <v>256</v>
      </c>
      <c r="E116" s="206" t="s">
        <v>324</v>
      </c>
      <c r="F116" s="209" t="s">
        <v>678</v>
      </c>
      <c r="G116" s="217" t="s">
        <v>123</v>
      </c>
      <c r="H116" s="254">
        <v>1</v>
      </c>
      <c r="I116" s="206" t="s">
        <v>339</v>
      </c>
      <c r="J116" s="202" t="s">
        <v>334</v>
      </c>
      <c r="K116" s="218">
        <v>0</v>
      </c>
      <c r="L116" s="219">
        <v>1</v>
      </c>
      <c r="M116" s="202" t="s">
        <v>50</v>
      </c>
      <c r="N116" s="202" t="s">
        <v>64</v>
      </c>
      <c r="O116" s="202" t="s">
        <v>37</v>
      </c>
      <c r="P116" s="202" t="s">
        <v>39</v>
      </c>
      <c r="Q116" s="202" t="s">
        <v>230</v>
      </c>
      <c r="R116" s="209" t="s">
        <v>342</v>
      </c>
      <c r="S116" s="202" t="s">
        <v>105</v>
      </c>
      <c r="T116" s="219">
        <v>1</v>
      </c>
      <c r="U116" s="220" t="str">
        <f t="shared" si="43"/>
        <v>Realizar las auditorías internas, de acuerdo a lo programado para la vigencia.</v>
      </c>
      <c r="V116" s="221">
        <f t="shared" si="43"/>
        <v>0</v>
      </c>
      <c r="W116" s="222" t="s">
        <v>117</v>
      </c>
      <c r="X116" s="224">
        <v>0.25</v>
      </c>
      <c r="Y116" s="222" t="s">
        <v>334</v>
      </c>
      <c r="Z116" s="218">
        <v>0</v>
      </c>
      <c r="AA116" s="204"/>
      <c r="AB116" s="204"/>
      <c r="AC116" s="212">
        <f t="shared" si="44"/>
        <v>0</v>
      </c>
      <c r="AD116" s="212" t="e">
        <f t="shared" si="45"/>
        <v>#DIV/0!</v>
      </c>
      <c r="AE116" s="212">
        <f t="shared" si="31"/>
        <v>0</v>
      </c>
      <c r="AF116" s="212" t="e">
        <f t="shared" si="32"/>
        <v>#DIV/0!</v>
      </c>
      <c r="AG116" s="224">
        <v>0.25</v>
      </c>
      <c r="AH116" s="222" t="s">
        <v>334</v>
      </c>
      <c r="AI116" s="218">
        <v>0</v>
      </c>
      <c r="AJ116" s="204"/>
      <c r="AK116" s="204"/>
      <c r="AL116" s="212">
        <f t="shared" si="46"/>
        <v>0</v>
      </c>
      <c r="AM116" s="212" t="e">
        <f t="shared" si="33"/>
        <v>#DIV/0!</v>
      </c>
      <c r="AN116" s="212">
        <f t="shared" si="34"/>
        <v>0</v>
      </c>
      <c r="AO116" s="212" t="e">
        <f t="shared" si="35"/>
        <v>#DIV/0!</v>
      </c>
      <c r="AP116" s="224">
        <v>0.25</v>
      </c>
      <c r="AQ116" s="222" t="s">
        <v>334</v>
      </c>
      <c r="AR116" s="218">
        <v>0</v>
      </c>
      <c r="AS116" s="204"/>
      <c r="AT116" s="204"/>
      <c r="AU116" s="212">
        <f t="shared" si="47"/>
        <v>0</v>
      </c>
      <c r="AV116" s="212" t="e">
        <f t="shared" si="48"/>
        <v>#DIV/0!</v>
      </c>
      <c r="AW116" s="212">
        <f t="shared" si="49"/>
        <v>0</v>
      </c>
      <c r="AX116" s="212" t="e">
        <f t="shared" si="50"/>
        <v>#DIV/0!</v>
      </c>
      <c r="AY116" s="224">
        <v>0.25</v>
      </c>
      <c r="AZ116" s="222" t="s">
        <v>334</v>
      </c>
      <c r="BA116" s="218">
        <v>0</v>
      </c>
      <c r="BB116" s="204"/>
      <c r="BC116" s="204"/>
      <c r="BD116" s="224">
        <f t="shared" si="51"/>
        <v>0</v>
      </c>
      <c r="BE116" s="224" t="e">
        <f t="shared" si="52"/>
        <v>#DIV/0!</v>
      </c>
      <c r="BF116" s="224">
        <f t="shared" si="53"/>
        <v>0</v>
      </c>
      <c r="BG116" s="224" t="e">
        <f t="shared" si="54"/>
        <v>#DIV/0!</v>
      </c>
      <c r="BH116" s="225">
        <f t="shared" si="36"/>
        <v>0</v>
      </c>
      <c r="BI116" s="225" t="str">
        <f t="shared" si="37"/>
        <v>No Prog ni Ejec</v>
      </c>
      <c r="BJ116" s="225">
        <f t="shared" si="38"/>
        <v>0</v>
      </c>
      <c r="BK116" s="225" t="str">
        <f t="shared" si="39"/>
        <v>No Prog ni Ejec</v>
      </c>
      <c r="BL116" s="225">
        <f t="shared" si="55"/>
        <v>0</v>
      </c>
      <c r="BM116" s="225" t="str">
        <f t="shared" si="56"/>
        <v>No Prog ni Ejec</v>
      </c>
      <c r="BN116" s="225">
        <f t="shared" si="40"/>
        <v>0</v>
      </c>
      <c r="BO116" s="225" t="str">
        <f t="shared" si="41"/>
        <v>No Prog ni Ejec</v>
      </c>
      <c r="BP116" s="214"/>
      <c r="BQ116" s="285">
        <v>7</v>
      </c>
      <c r="BR116" s="216">
        <f t="shared" si="42"/>
        <v>0.58333333333333337</v>
      </c>
      <c r="BS116" s="227" t="str">
        <f t="shared" si="57"/>
        <v>Realizar las auditorías internas, de acuerdo a lo programado para la vigencia.</v>
      </c>
      <c r="BT116" s="203">
        <f t="shared" si="30"/>
        <v>0</v>
      </c>
      <c r="BU116" s="204"/>
      <c r="BV116" s="204"/>
      <c r="BW116" s="204"/>
      <c r="BX116" s="204"/>
      <c r="BY116" s="204"/>
      <c r="BZ116" s="204"/>
      <c r="CA116" s="146"/>
      <c r="CB116" s="146"/>
      <c r="CC116" s="146"/>
      <c r="CD116" s="146"/>
      <c r="CE116" s="146"/>
      <c r="CF116" s="146"/>
      <c r="CG116" s="146"/>
      <c r="CH116" s="146"/>
      <c r="CI116" s="146"/>
      <c r="CJ116" s="146"/>
      <c r="CK116" s="146"/>
      <c r="CL116" s="146"/>
      <c r="CM116" s="146"/>
      <c r="CN116" s="146"/>
      <c r="CO116" s="146"/>
      <c r="CP116" s="146"/>
      <c r="CQ116" s="146"/>
      <c r="CR116" s="146"/>
      <c r="CS116" s="146"/>
      <c r="CT116" s="146"/>
      <c r="CU116" s="146"/>
      <c r="CV116" s="146"/>
      <c r="CW116" s="146"/>
      <c r="CX116" s="146"/>
      <c r="CY116" s="146"/>
      <c r="CZ116" s="146"/>
      <c r="DA116" s="146"/>
      <c r="DB116" s="146"/>
      <c r="DC116" s="146"/>
      <c r="DD116" s="146"/>
      <c r="DE116" s="146"/>
      <c r="DF116" s="146"/>
      <c r="DG116" s="146"/>
      <c r="DH116" s="146"/>
      <c r="DI116" s="146"/>
      <c r="DJ116" s="146"/>
      <c r="DK116" s="146"/>
      <c r="DL116" s="146"/>
      <c r="DM116" s="146"/>
      <c r="DN116" s="146"/>
      <c r="DO116" s="146"/>
      <c r="DP116" s="146"/>
      <c r="DQ116" s="146"/>
      <c r="DR116" s="146"/>
      <c r="DS116" s="146"/>
      <c r="DT116" s="146"/>
      <c r="DU116" s="146"/>
      <c r="DV116" s="146"/>
      <c r="DW116" s="146"/>
      <c r="DX116" s="146"/>
      <c r="DY116" s="146"/>
      <c r="DZ116" s="146"/>
      <c r="EA116" s="146"/>
      <c r="EB116" s="146"/>
      <c r="EC116" s="146"/>
      <c r="ED116" s="146"/>
      <c r="EE116" s="146"/>
      <c r="EF116" s="146"/>
      <c r="EG116" s="146"/>
      <c r="EH116" s="146"/>
      <c r="EI116" s="146"/>
      <c r="EJ116" s="146"/>
      <c r="EK116" s="146"/>
      <c r="EL116" s="146"/>
      <c r="EM116" s="146"/>
      <c r="EN116" s="146"/>
      <c r="EO116" s="146"/>
      <c r="EP116" s="146"/>
      <c r="EQ116" s="146"/>
      <c r="ER116" s="146"/>
      <c r="ES116" s="146"/>
      <c r="ET116" s="146"/>
      <c r="EU116" s="146"/>
      <c r="EV116" s="146"/>
      <c r="EW116" s="146"/>
      <c r="EX116" s="146"/>
      <c r="EY116" s="146"/>
      <c r="EZ116" s="146"/>
      <c r="FA116" s="146"/>
      <c r="FB116" s="146"/>
      <c r="FC116" s="146"/>
      <c r="FD116" s="146"/>
      <c r="FE116" s="146"/>
      <c r="FF116" s="146"/>
      <c r="FG116" s="146"/>
      <c r="FH116" s="146"/>
      <c r="FI116" s="146"/>
      <c r="FJ116" s="146"/>
      <c r="FK116" s="146"/>
      <c r="FL116" s="146"/>
      <c r="FM116" s="146"/>
      <c r="FN116" s="146"/>
      <c r="FO116" s="146"/>
      <c r="FP116" s="146"/>
      <c r="FQ116" s="146"/>
      <c r="FR116" s="146"/>
      <c r="FS116" s="146"/>
      <c r="FT116" s="146"/>
      <c r="FU116" s="146"/>
      <c r="FV116" s="146"/>
      <c r="FW116" s="146"/>
      <c r="FX116" s="146"/>
      <c r="FY116" s="146"/>
      <c r="FZ116" s="146"/>
      <c r="GA116" s="146"/>
      <c r="GB116" s="146"/>
      <c r="GC116" s="146"/>
      <c r="GD116" s="146"/>
      <c r="GE116" s="146"/>
      <c r="GF116" s="146"/>
      <c r="GG116" s="146"/>
      <c r="GH116" s="146"/>
      <c r="GI116" s="146"/>
      <c r="GJ116" s="146"/>
      <c r="GK116" s="146"/>
      <c r="GL116" s="146"/>
      <c r="GM116" s="146"/>
      <c r="GN116" s="146"/>
      <c r="GO116" s="146"/>
      <c r="GP116" s="146"/>
      <c r="GQ116" s="146"/>
      <c r="GR116" s="146"/>
      <c r="GS116" s="146"/>
      <c r="GT116" s="146"/>
      <c r="GU116" s="146"/>
      <c r="GV116" s="146"/>
      <c r="GW116" s="146"/>
      <c r="GX116" s="146"/>
      <c r="GY116" s="146"/>
      <c r="GZ116" s="146"/>
      <c r="HA116" s="146"/>
      <c r="HB116" s="146"/>
      <c r="HC116" s="146"/>
      <c r="HD116" s="146"/>
      <c r="HE116" s="146"/>
      <c r="HF116" s="146"/>
      <c r="HG116" s="146"/>
      <c r="HH116" s="146"/>
      <c r="HI116" s="146"/>
      <c r="HJ116" s="146"/>
      <c r="HK116" s="146"/>
      <c r="HL116" s="146"/>
      <c r="HM116" s="146"/>
      <c r="HN116" s="146"/>
      <c r="HO116" s="146"/>
      <c r="HP116" s="146"/>
      <c r="HQ116" s="146"/>
      <c r="HR116" s="146"/>
      <c r="HS116" s="146"/>
      <c r="HT116" s="146"/>
      <c r="HU116" s="146"/>
      <c r="HV116" s="146"/>
      <c r="HW116" s="146"/>
      <c r="HX116" s="146"/>
      <c r="HY116" s="146"/>
      <c r="HZ116" s="146"/>
      <c r="IA116" s="146"/>
    </row>
    <row r="117" spans="1:235" s="153" customFormat="1" ht="82.8" x14ac:dyDescent="0.3">
      <c r="A117" s="205">
        <v>11800</v>
      </c>
      <c r="B117" s="202" t="s">
        <v>5</v>
      </c>
      <c r="C117" s="206" t="s">
        <v>345</v>
      </c>
      <c r="D117" s="202" t="s">
        <v>256</v>
      </c>
      <c r="E117" s="206" t="s">
        <v>552</v>
      </c>
      <c r="F117" s="202" t="s">
        <v>679</v>
      </c>
      <c r="G117" s="217" t="s">
        <v>123</v>
      </c>
      <c r="H117" s="254">
        <v>1</v>
      </c>
      <c r="I117" s="206" t="s">
        <v>553</v>
      </c>
      <c r="J117" s="202" t="s">
        <v>335</v>
      </c>
      <c r="K117" s="218">
        <v>0</v>
      </c>
      <c r="L117" s="219">
        <v>1</v>
      </c>
      <c r="M117" s="202" t="s">
        <v>50</v>
      </c>
      <c r="N117" s="202" t="s">
        <v>64</v>
      </c>
      <c r="O117" s="202" t="s">
        <v>37</v>
      </c>
      <c r="P117" s="202" t="s">
        <v>39</v>
      </c>
      <c r="Q117" s="202" t="s">
        <v>230</v>
      </c>
      <c r="R117" s="202" t="s">
        <v>343</v>
      </c>
      <c r="S117" s="202" t="s">
        <v>105</v>
      </c>
      <c r="T117" s="219">
        <v>1</v>
      </c>
      <c r="U117" s="220" t="str">
        <f t="shared" si="43"/>
        <v>Dar respuesta a requerimientos de carácter interno en el marco de la normatividad vigente</v>
      </c>
      <c r="V117" s="221">
        <f t="shared" si="43"/>
        <v>0</v>
      </c>
      <c r="W117" s="222" t="s">
        <v>117</v>
      </c>
      <c r="X117" s="224">
        <v>0.25</v>
      </c>
      <c r="Y117" s="222" t="s">
        <v>335</v>
      </c>
      <c r="Z117" s="218">
        <v>0</v>
      </c>
      <c r="AA117" s="204"/>
      <c r="AB117" s="204"/>
      <c r="AC117" s="212">
        <f t="shared" si="44"/>
        <v>0</v>
      </c>
      <c r="AD117" s="212" t="e">
        <f t="shared" si="45"/>
        <v>#DIV/0!</v>
      </c>
      <c r="AE117" s="212">
        <f t="shared" si="31"/>
        <v>0</v>
      </c>
      <c r="AF117" s="212" t="e">
        <f t="shared" si="32"/>
        <v>#DIV/0!</v>
      </c>
      <c r="AG117" s="224">
        <v>0.25</v>
      </c>
      <c r="AH117" s="222" t="s">
        <v>335</v>
      </c>
      <c r="AI117" s="218">
        <v>0</v>
      </c>
      <c r="AJ117" s="204"/>
      <c r="AK117" s="204"/>
      <c r="AL117" s="212">
        <f t="shared" si="46"/>
        <v>0</v>
      </c>
      <c r="AM117" s="212" t="e">
        <f t="shared" si="33"/>
        <v>#DIV/0!</v>
      </c>
      <c r="AN117" s="212">
        <f t="shared" si="34"/>
        <v>0</v>
      </c>
      <c r="AO117" s="212" t="e">
        <f t="shared" si="35"/>
        <v>#DIV/0!</v>
      </c>
      <c r="AP117" s="224">
        <v>0.25</v>
      </c>
      <c r="AQ117" s="222" t="s">
        <v>335</v>
      </c>
      <c r="AR117" s="218">
        <v>0</v>
      </c>
      <c r="AS117" s="204"/>
      <c r="AT117" s="204"/>
      <c r="AU117" s="212">
        <f t="shared" si="47"/>
        <v>0</v>
      </c>
      <c r="AV117" s="212" t="e">
        <f t="shared" si="48"/>
        <v>#DIV/0!</v>
      </c>
      <c r="AW117" s="212">
        <f t="shared" si="49"/>
        <v>0</v>
      </c>
      <c r="AX117" s="212" t="e">
        <f t="shared" si="50"/>
        <v>#DIV/0!</v>
      </c>
      <c r="AY117" s="224">
        <v>0.25</v>
      </c>
      <c r="AZ117" s="222" t="s">
        <v>335</v>
      </c>
      <c r="BA117" s="218">
        <v>0</v>
      </c>
      <c r="BB117" s="204"/>
      <c r="BC117" s="204"/>
      <c r="BD117" s="224">
        <f t="shared" si="51"/>
        <v>0</v>
      </c>
      <c r="BE117" s="224" t="e">
        <f t="shared" si="52"/>
        <v>#DIV/0!</v>
      </c>
      <c r="BF117" s="224">
        <f t="shared" si="53"/>
        <v>0</v>
      </c>
      <c r="BG117" s="224" t="e">
        <f t="shared" si="54"/>
        <v>#DIV/0!</v>
      </c>
      <c r="BH117" s="225">
        <f t="shared" si="36"/>
        <v>0</v>
      </c>
      <c r="BI117" s="225" t="str">
        <f t="shared" si="37"/>
        <v>No Prog ni Ejec</v>
      </c>
      <c r="BJ117" s="225">
        <f t="shared" si="38"/>
        <v>0</v>
      </c>
      <c r="BK117" s="225" t="str">
        <f t="shared" si="39"/>
        <v>No Prog ni Ejec</v>
      </c>
      <c r="BL117" s="225">
        <f t="shared" si="55"/>
        <v>0</v>
      </c>
      <c r="BM117" s="225" t="str">
        <f t="shared" si="56"/>
        <v>No Prog ni Ejec</v>
      </c>
      <c r="BN117" s="225">
        <f t="shared" si="40"/>
        <v>0</v>
      </c>
      <c r="BO117" s="225" t="str">
        <f t="shared" si="41"/>
        <v>No Prog ni Ejec</v>
      </c>
      <c r="BP117" s="214"/>
      <c r="BQ117" s="285">
        <v>7</v>
      </c>
      <c r="BR117" s="216">
        <f t="shared" si="42"/>
        <v>0.58333333333333337</v>
      </c>
      <c r="BS117" s="227" t="str">
        <f t="shared" si="57"/>
        <v>Dar respuesta a requerimientos de carácter interno en el marco de la normatividad vigente</v>
      </c>
      <c r="BT117" s="203">
        <f t="shared" si="30"/>
        <v>0</v>
      </c>
      <c r="BU117" s="204"/>
      <c r="BV117" s="204"/>
      <c r="BW117" s="204"/>
      <c r="BX117" s="204"/>
      <c r="BY117" s="204"/>
      <c r="BZ117" s="204"/>
      <c r="CA117" s="146"/>
      <c r="CB117" s="146"/>
      <c r="CC117" s="146"/>
      <c r="CD117" s="146"/>
      <c r="CE117" s="146"/>
      <c r="CF117" s="146"/>
      <c r="CG117" s="146"/>
      <c r="CH117" s="146"/>
      <c r="CI117" s="146"/>
      <c r="CJ117" s="146"/>
      <c r="CK117" s="146"/>
      <c r="CL117" s="146"/>
      <c r="CM117" s="146"/>
      <c r="CN117" s="146"/>
      <c r="CO117" s="146"/>
      <c r="CP117" s="146"/>
      <c r="CQ117" s="146"/>
      <c r="CR117" s="146"/>
      <c r="CS117" s="146"/>
      <c r="CT117" s="146"/>
      <c r="CU117" s="146"/>
      <c r="CV117" s="146"/>
      <c r="CW117" s="146"/>
      <c r="CX117" s="146"/>
      <c r="CY117" s="146"/>
      <c r="CZ117" s="146"/>
      <c r="DA117" s="146"/>
      <c r="DB117" s="146"/>
      <c r="DC117" s="146"/>
      <c r="DD117" s="146"/>
      <c r="DE117" s="146"/>
      <c r="DF117" s="146"/>
      <c r="DG117" s="146"/>
      <c r="DH117" s="146"/>
      <c r="DI117" s="146"/>
      <c r="DJ117" s="146"/>
      <c r="DK117" s="146"/>
      <c r="DL117" s="146"/>
      <c r="DM117" s="146"/>
      <c r="DN117" s="146"/>
      <c r="DO117" s="146"/>
      <c r="DP117" s="146"/>
      <c r="DQ117" s="146"/>
      <c r="DR117" s="146"/>
      <c r="DS117" s="146"/>
      <c r="DT117" s="146"/>
      <c r="DU117" s="146"/>
      <c r="DV117" s="146"/>
      <c r="DW117" s="146"/>
      <c r="DX117" s="146"/>
      <c r="DY117" s="146"/>
      <c r="DZ117" s="146"/>
      <c r="EA117" s="146"/>
      <c r="EB117" s="146"/>
      <c r="EC117" s="146"/>
      <c r="ED117" s="146"/>
      <c r="EE117" s="146"/>
      <c r="EF117" s="146"/>
      <c r="EG117" s="146"/>
      <c r="EH117" s="146"/>
      <c r="EI117" s="146"/>
      <c r="EJ117" s="146"/>
      <c r="EK117" s="146"/>
      <c r="EL117" s="146"/>
      <c r="EM117" s="146"/>
      <c r="EN117" s="146"/>
      <c r="EO117" s="146"/>
      <c r="EP117" s="146"/>
      <c r="EQ117" s="146"/>
      <c r="ER117" s="146"/>
      <c r="ES117" s="146"/>
      <c r="ET117" s="146"/>
      <c r="EU117" s="146"/>
      <c r="EV117" s="146"/>
      <c r="EW117" s="146"/>
      <c r="EX117" s="146"/>
      <c r="EY117" s="146"/>
      <c r="EZ117" s="146"/>
      <c r="FA117" s="146"/>
      <c r="FB117" s="146"/>
      <c r="FC117" s="146"/>
      <c r="FD117" s="146"/>
      <c r="FE117" s="146"/>
      <c r="FF117" s="146"/>
      <c r="FG117" s="146"/>
      <c r="FH117" s="146"/>
      <c r="FI117" s="146"/>
      <c r="FJ117" s="146"/>
      <c r="FK117" s="146"/>
      <c r="FL117" s="146"/>
      <c r="FM117" s="146"/>
      <c r="FN117" s="146"/>
      <c r="FO117" s="146"/>
      <c r="FP117" s="146"/>
      <c r="FQ117" s="146"/>
      <c r="FR117" s="146"/>
      <c r="FS117" s="146"/>
      <c r="FT117" s="146"/>
      <c r="FU117" s="146"/>
      <c r="FV117" s="146"/>
      <c r="FW117" s="146"/>
      <c r="FX117" s="146"/>
      <c r="FY117" s="146"/>
      <c r="FZ117" s="146"/>
      <c r="GA117" s="146"/>
      <c r="GB117" s="146"/>
      <c r="GC117" s="146"/>
      <c r="GD117" s="146"/>
      <c r="GE117" s="146"/>
      <c r="GF117" s="146"/>
      <c r="GG117" s="146"/>
      <c r="GH117" s="146"/>
      <c r="GI117" s="146"/>
      <c r="GJ117" s="146"/>
      <c r="GK117" s="146"/>
      <c r="GL117" s="146"/>
      <c r="GM117" s="146"/>
      <c r="GN117" s="146"/>
      <c r="GO117" s="146"/>
      <c r="GP117" s="146"/>
      <c r="GQ117" s="146"/>
      <c r="GR117" s="146"/>
      <c r="GS117" s="146"/>
      <c r="GT117" s="146"/>
      <c r="GU117" s="146"/>
      <c r="GV117" s="146"/>
      <c r="GW117" s="146"/>
      <c r="GX117" s="146"/>
      <c r="GY117" s="146"/>
      <c r="GZ117" s="146"/>
      <c r="HA117" s="146"/>
      <c r="HB117" s="146"/>
      <c r="HC117" s="146"/>
      <c r="HD117" s="146"/>
      <c r="HE117" s="146"/>
      <c r="HF117" s="146"/>
      <c r="HG117" s="146"/>
      <c r="HH117" s="146"/>
      <c r="HI117" s="146"/>
      <c r="HJ117" s="146"/>
      <c r="HK117" s="146"/>
      <c r="HL117" s="146"/>
      <c r="HM117" s="146"/>
      <c r="HN117" s="146"/>
      <c r="HO117" s="146"/>
      <c r="HP117" s="146"/>
      <c r="HQ117" s="146"/>
      <c r="HR117" s="146"/>
      <c r="HS117" s="146"/>
      <c r="HT117" s="146"/>
      <c r="HU117" s="146"/>
      <c r="HV117" s="146"/>
      <c r="HW117" s="146"/>
      <c r="HX117" s="146"/>
      <c r="HY117" s="146"/>
      <c r="HZ117" s="146"/>
      <c r="IA117" s="146"/>
    </row>
    <row r="118" spans="1:235" s="154" customFormat="1" ht="82.8" x14ac:dyDescent="0.3">
      <c r="A118" s="205">
        <v>11800</v>
      </c>
      <c r="B118" s="202" t="s">
        <v>5</v>
      </c>
      <c r="C118" s="206" t="s">
        <v>346</v>
      </c>
      <c r="D118" s="202" t="s">
        <v>256</v>
      </c>
      <c r="E118" s="206" t="s">
        <v>554</v>
      </c>
      <c r="F118" s="202" t="s">
        <v>680</v>
      </c>
      <c r="G118" s="217" t="s">
        <v>123</v>
      </c>
      <c r="H118" s="254">
        <v>1</v>
      </c>
      <c r="I118" s="206" t="s">
        <v>555</v>
      </c>
      <c r="J118" s="202" t="s">
        <v>336</v>
      </c>
      <c r="K118" s="218">
        <v>0</v>
      </c>
      <c r="L118" s="219">
        <v>1</v>
      </c>
      <c r="M118" s="202" t="s">
        <v>50</v>
      </c>
      <c r="N118" s="202" t="s">
        <v>64</v>
      </c>
      <c r="O118" s="202" t="s">
        <v>37</v>
      </c>
      <c r="P118" s="202" t="s">
        <v>39</v>
      </c>
      <c r="Q118" s="202" t="s">
        <v>230</v>
      </c>
      <c r="R118" s="202" t="s">
        <v>344</v>
      </c>
      <c r="S118" s="202" t="s">
        <v>105</v>
      </c>
      <c r="T118" s="219">
        <v>1</v>
      </c>
      <c r="U118" s="220" t="str">
        <f t="shared" si="43"/>
        <v>Dar respuesta a requerimientos de organismos externos en el marco de la normatividad vigente</v>
      </c>
      <c r="V118" s="221">
        <f t="shared" si="43"/>
        <v>0</v>
      </c>
      <c r="W118" s="222" t="s">
        <v>117</v>
      </c>
      <c r="X118" s="224">
        <v>0.25</v>
      </c>
      <c r="Y118" s="222" t="s">
        <v>336</v>
      </c>
      <c r="Z118" s="218">
        <v>0</v>
      </c>
      <c r="AA118" s="204"/>
      <c r="AB118" s="204"/>
      <c r="AC118" s="212">
        <f t="shared" si="44"/>
        <v>0</v>
      </c>
      <c r="AD118" s="212" t="e">
        <f t="shared" si="45"/>
        <v>#DIV/0!</v>
      </c>
      <c r="AE118" s="212">
        <f t="shared" si="31"/>
        <v>0</v>
      </c>
      <c r="AF118" s="212" t="e">
        <f t="shared" si="32"/>
        <v>#DIV/0!</v>
      </c>
      <c r="AG118" s="224">
        <v>0.25</v>
      </c>
      <c r="AH118" s="222" t="s">
        <v>336</v>
      </c>
      <c r="AI118" s="218">
        <v>0</v>
      </c>
      <c r="AJ118" s="204"/>
      <c r="AK118" s="204"/>
      <c r="AL118" s="212">
        <f t="shared" si="46"/>
        <v>0</v>
      </c>
      <c r="AM118" s="212" t="e">
        <f t="shared" si="33"/>
        <v>#DIV/0!</v>
      </c>
      <c r="AN118" s="212">
        <f t="shared" si="34"/>
        <v>0</v>
      </c>
      <c r="AO118" s="212" t="e">
        <f t="shared" si="35"/>
        <v>#DIV/0!</v>
      </c>
      <c r="AP118" s="224">
        <v>0.25</v>
      </c>
      <c r="AQ118" s="222" t="s">
        <v>336</v>
      </c>
      <c r="AR118" s="218">
        <v>0</v>
      </c>
      <c r="AS118" s="204"/>
      <c r="AT118" s="204"/>
      <c r="AU118" s="212">
        <f t="shared" si="47"/>
        <v>0</v>
      </c>
      <c r="AV118" s="212" t="e">
        <f t="shared" si="48"/>
        <v>#DIV/0!</v>
      </c>
      <c r="AW118" s="212">
        <f t="shared" si="49"/>
        <v>0</v>
      </c>
      <c r="AX118" s="212" t="e">
        <f t="shared" si="50"/>
        <v>#DIV/0!</v>
      </c>
      <c r="AY118" s="224">
        <v>0.25</v>
      </c>
      <c r="AZ118" s="222" t="s">
        <v>336</v>
      </c>
      <c r="BA118" s="218">
        <v>0</v>
      </c>
      <c r="BB118" s="204"/>
      <c r="BC118" s="204"/>
      <c r="BD118" s="224">
        <f t="shared" si="51"/>
        <v>0</v>
      </c>
      <c r="BE118" s="224" t="e">
        <f t="shared" si="52"/>
        <v>#DIV/0!</v>
      </c>
      <c r="BF118" s="224">
        <f t="shared" si="53"/>
        <v>0</v>
      </c>
      <c r="BG118" s="224" t="e">
        <f t="shared" si="54"/>
        <v>#DIV/0!</v>
      </c>
      <c r="BH118" s="215">
        <f t="shared" si="36"/>
        <v>0</v>
      </c>
      <c r="BI118" s="215" t="str">
        <f t="shared" si="37"/>
        <v>No Prog ni Ejec</v>
      </c>
      <c r="BJ118" s="215">
        <f t="shared" si="38"/>
        <v>0</v>
      </c>
      <c r="BK118" s="215" t="str">
        <f t="shared" si="39"/>
        <v>No Prog ni Ejec</v>
      </c>
      <c r="BL118" s="215">
        <f t="shared" si="55"/>
        <v>0</v>
      </c>
      <c r="BM118" s="215" t="str">
        <f t="shared" si="56"/>
        <v>No Prog ni Ejec</v>
      </c>
      <c r="BN118" s="215">
        <f t="shared" si="40"/>
        <v>0</v>
      </c>
      <c r="BO118" s="215" t="str">
        <f t="shared" si="41"/>
        <v>No Prog ni Ejec</v>
      </c>
      <c r="BP118" s="214"/>
      <c r="BQ118" s="285">
        <v>7</v>
      </c>
      <c r="BR118" s="216">
        <f t="shared" si="42"/>
        <v>0.58333333333333337</v>
      </c>
      <c r="BS118" s="227" t="str">
        <f t="shared" si="57"/>
        <v>Dar respuesta a requerimientos de organismos externos en el marco de la normatividad vigente</v>
      </c>
      <c r="BT118" s="203">
        <f t="shared" si="30"/>
        <v>0</v>
      </c>
      <c r="BU118" s="204"/>
      <c r="BV118" s="204"/>
      <c r="BW118" s="204"/>
      <c r="BX118" s="204"/>
      <c r="BY118" s="204"/>
      <c r="BZ118" s="204"/>
      <c r="CA118" s="146"/>
      <c r="CB118" s="146"/>
      <c r="CC118" s="146"/>
      <c r="CD118" s="146"/>
      <c r="CE118" s="146"/>
      <c r="CF118" s="146"/>
      <c r="CG118" s="146"/>
      <c r="CH118" s="146"/>
      <c r="CI118" s="146"/>
      <c r="CJ118" s="146"/>
      <c r="CK118" s="146"/>
      <c r="CL118" s="146"/>
      <c r="CM118" s="146"/>
      <c r="CN118" s="146"/>
      <c r="CO118" s="146"/>
      <c r="CP118" s="146"/>
      <c r="CQ118" s="146"/>
      <c r="CR118" s="146"/>
      <c r="CS118" s="146"/>
      <c r="CT118" s="146"/>
      <c r="CU118" s="146"/>
      <c r="CV118" s="146"/>
      <c r="CW118" s="146"/>
      <c r="CX118" s="146"/>
      <c r="CY118" s="146"/>
      <c r="CZ118" s="146"/>
      <c r="DA118" s="146"/>
      <c r="DB118" s="146"/>
      <c r="DC118" s="146"/>
      <c r="DD118" s="146"/>
      <c r="DE118" s="146"/>
      <c r="DF118" s="146"/>
      <c r="DG118" s="146"/>
      <c r="DH118" s="146"/>
      <c r="DI118" s="146"/>
      <c r="DJ118" s="146"/>
      <c r="DK118" s="146"/>
      <c r="DL118" s="146"/>
      <c r="DM118" s="146"/>
      <c r="DN118" s="146"/>
      <c r="DO118" s="146"/>
      <c r="DP118" s="146"/>
      <c r="DQ118" s="146"/>
      <c r="DR118" s="146"/>
      <c r="DS118" s="146"/>
      <c r="DT118" s="146"/>
      <c r="DU118" s="146"/>
      <c r="DV118" s="146"/>
      <c r="DW118" s="146"/>
      <c r="DX118" s="146"/>
      <c r="DY118" s="146"/>
      <c r="DZ118" s="146"/>
      <c r="EA118" s="146"/>
      <c r="EB118" s="146"/>
      <c r="EC118" s="146"/>
      <c r="ED118" s="146"/>
      <c r="EE118" s="146"/>
      <c r="EF118" s="146"/>
      <c r="EG118" s="146"/>
      <c r="EH118" s="146"/>
      <c r="EI118" s="146"/>
      <c r="EJ118" s="146"/>
      <c r="EK118" s="146"/>
      <c r="EL118" s="146"/>
      <c r="EM118" s="146"/>
      <c r="EN118" s="146"/>
      <c r="EO118" s="146"/>
      <c r="EP118" s="146"/>
      <c r="EQ118" s="146"/>
      <c r="ER118" s="146"/>
      <c r="ES118" s="146"/>
      <c r="ET118" s="146"/>
      <c r="EU118" s="146"/>
      <c r="EV118" s="146"/>
      <c r="EW118" s="146"/>
      <c r="EX118" s="146"/>
      <c r="EY118" s="146"/>
      <c r="EZ118" s="146"/>
      <c r="FA118" s="146"/>
      <c r="FB118" s="146"/>
      <c r="FC118" s="146"/>
      <c r="FD118" s="146"/>
      <c r="FE118" s="146"/>
      <c r="FF118" s="146"/>
      <c r="FG118" s="146"/>
      <c r="FH118" s="146"/>
      <c r="FI118" s="146"/>
      <c r="FJ118" s="146"/>
      <c r="FK118" s="146"/>
      <c r="FL118" s="146"/>
      <c r="FM118" s="146"/>
      <c r="FN118" s="146"/>
      <c r="FO118" s="146"/>
      <c r="FP118" s="146"/>
      <c r="FQ118" s="146"/>
      <c r="FR118" s="146"/>
      <c r="FS118" s="146"/>
      <c r="FT118" s="146"/>
      <c r="FU118" s="146"/>
      <c r="FV118" s="146"/>
      <c r="FW118" s="146"/>
      <c r="FX118" s="146"/>
      <c r="FY118" s="146"/>
      <c r="FZ118" s="146"/>
      <c r="GA118" s="146"/>
      <c r="GB118" s="146"/>
      <c r="GC118" s="146"/>
      <c r="GD118" s="146"/>
      <c r="GE118" s="146"/>
      <c r="GF118" s="146"/>
      <c r="GG118" s="146"/>
      <c r="GH118" s="146"/>
      <c r="GI118" s="146"/>
      <c r="GJ118" s="146"/>
      <c r="GK118" s="146"/>
      <c r="GL118" s="146"/>
      <c r="GM118" s="146"/>
      <c r="GN118" s="146"/>
      <c r="GO118" s="146"/>
      <c r="GP118" s="146"/>
      <c r="GQ118" s="146"/>
      <c r="GR118" s="146"/>
      <c r="GS118" s="146"/>
      <c r="GT118" s="146"/>
      <c r="GU118" s="146"/>
      <c r="GV118" s="146"/>
      <c r="GW118" s="146"/>
      <c r="GX118" s="146"/>
      <c r="GY118" s="146"/>
      <c r="GZ118" s="146"/>
      <c r="HA118" s="146"/>
      <c r="HB118" s="146"/>
      <c r="HC118" s="146"/>
      <c r="HD118" s="146"/>
      <c r="HE118" s="146"/>
      <c r="HF118" s="146"/>
      <c r="HG118" s="146"/>
      <c r="HH118" s="146"/>
      <c r="HI118" s="146"/>
      <c r="HJ118" s="146"/>
      <c r="HK118" s="146"/>
      <c r="HL118" s="146"/>
      <c r="HM118" s="146"/>
      <c r="HN118" s="146"/>
      <c r="HO118" s="146"/>
      <c r="HP118" s="146"/>
      <c r="HQ118" s="146"/>
      <c r="HR118" s="146"/>
      <c r="HS118" s="146"/>
      <c r="HT118" s="146"/>
      <c r="HU118" s="146"/>
      <c r="HV118" s="146"/>
      <c r="HW118" s="146"/>
      <c r="HX118" s="146"/>
      <c r="HY118" s="146"/>
      <c r="HZ118" s="146"/>
      <c r="IA118" s="146"/>
    </row>
    <row r="119" spans="1:235" s="153" customFormat="1" ht="82.8" x14ac:dyDescent="0.3">
      <c r="A119" s="205">
        <v>11800</v>
      </c>
      <c r="B119" s="202" t="s">
        <v>5</v>
      </c>
      <c r="C119" s="206" t="s">
        <v>347</v>
      </c>
      <c r="D119" s="202" t="s">
        <v>256</v>
      </c>
      <c r="E119" s="206" t="s">
        <v>556</v>
      </c>
      <c r="F119" s="202" t="s">
        <v>681</v>
      </c>
      <c r="G119" s="217" t="s">
        <v>123</v>
      </c>
      <c r="H119" s="254">
        <v>1</v>
      </c>
      <c r="I119" s="206" t="s">
        <v>558</v>
      </c>
      <c r="J119" s="202" t="s">
        <v>337</v>
      </c>
      <c r="K119" s="218">
        <v>0</v>
      </c>
      <c r="L119" s="219">
        <v>1</v>
      </c>
      <c r="M119" s="202" t="s">
        <v>50</v>
      </c>
      <c r="N119" s="202" t="s">
        <v>64</v>
      </c>
      <c r="O119" s="202" t="s">
        <v>37</v>
      </c>
      <c r="P119" s="202" t="s">
        <v>39</v>
      </c>
      <c r="Q119" s="202" t="s">
        <v>230</v>
      </c>
      <c r="R119" s="202" t="s">
        <v>340</v>
      </c>
      <c r="S119" s="202" t="s">
        <v>105</v>
      </c>
      <c r="T119" s="219">
        <v>1</v>
      </c>
      <c r="U119" s="220" t="str">
        <f t="shared" si="43"/>
        <v>Medir el grado de cumplimiento de las acciones que hacen parte del Plan de mejoramiento institucional derivadas de la Auditoría de la CGR.</v>
      </c>
      <c r="V119" s="221">
        <f t="shared" si="43"/>
        <v>0</v>
      </c>
      <c r="W119" s="222" t="s">
        <v>117</v>
      </c>
      <c r="X119" s="224">
        <v>0.25</v>
      </c>
      <c r="Y119" s="222" t="s">
        <v>337</v>
      </c>
      <c r="Z119" s="218">
        <v>0</v>
      </c>
      <c r="AA119" s="204"/>
      <c r="AB119" s="204"/>
      <c r="AC119" s="212">
        <f t="shared" si="44"/>
        <v>0</v>
      </c>
      <c r="AD119" s="212" t="e">
        <f t="shared" si="45"/>
        <v>#DIV/0!</v>
      </c>
      <c r="AE119" s="212">
        <f t="shared" si="31"/>
        <v>0</v>
      </c>
      <c r="AF119" s="212" t="e">
        <f t="shared" si="32"/>
        <v>#DIV/0!</v>
      </c>
      <c r="AG119" s="224">
        <v>0.25</v>
      </c>
      <c r="AH119" s="222" t="s">
        <v>337</v>
      </c>
      <c r="AI119" s="218">
        <v>0</v>
      </c>
      <c r="AJ119" s="204"/>
      <c r="AK119" s="204"/>
      <c r="AL119" s="212">
        <f t="shared" si="46"/>
        <v>0</v>
      </c>
      <c r="AM119" s="212" t="e">
        <f t="shared" si="33"/>
        <v>#DIV/0!</v>
      </c>
      <c r="AN119" s="212">
        <f t="shared" si="34"/>
        <v>0</v>
      </c>
      <c r="AO119" s="212" t="e">
        <f t="shared" si="35"/>
        <v>#DIV/0!</v>
      </c>
      <c r="AP119" s="224">
        <v>0.25</v>
      </c>
      <c r="AQ119" s="222" t="s">
        <v>337</v>
      </c>
      <c r="AR119" s="218">
        <v>0</v>
      </c>
      <c r="AS119" s="204"/>
      <c r="AT119" s="204"/>
      <c r="AU119" s="212">
        <f t="shared" si="47"/>
        <v>0</v>
      </c>
      <c r="AV119" s="212" t="e">
        <f t="shared" si="48"/>
        <v>#DIV/0!</v>
      </c>
      <c r="AW119" s="212">
        <f t="shared" si="49"/>
        <v>0</v>
      </c>
      <c r="AX119" s="212" t="e">
        <f t="shared" si="50"/>
        <v>#DIV/0!</v>
      </c>
      <c r="AY119" s="224">
        <v>0.25</v>
      </c>
      <c r="AZ119" s="222" t="s">
        <v>337</v>
      </c>
      <c r="BA119" s="218">
        <v>0</v>
      </c>
      <c r="BB119" s="204"/>
      <c r="BC119" s="204"/>
      <c r="BD119" s="224">
        <f t="shared" si="51"/>
        <v>0</v>
      </c>
      <c r="BE119" s="224" t="e">
        <f t="shared" si="52"/>
        <v>#DIV/0!</v>
      </c>
      <c r="BF119" s="224">
        <f t="shared" si="53"/>
        <v>0</v>
      </c>
      <c r="BG119" s="224" t="e">
        <f t="shared" si="54"/>
        <v>#DIV/0!</v>
      </c>
      <c r="BH119" s="225">
        <f t="shared" si="36"/>
        <v>0</v>
      </c>
      <c r="BI119" s="225" t="str">
        <f t="shared" si="37"/>
        <v>No Prog ni Ejec</v>
      </c>
      <c r="BJ119" s="225">
        <f t="shared" si="38"/>
        <v>0</v>
      </c>
      <c r="BK119" s="225" t="str">
        <f t="shared" si="39"/>
        <v>No Prog ni Ejec</v>
      </c>
      <c r="BL119" s="225">
        <f t="shared" si="55"/>
        <v>0</v>
      </c>
      <c r="BM119" s="225" t="str">
        <f t="shared" si="56"/>
        <v>No Prog ni Ejec</v>
      </c>
      <c r="BN119" s="225">
        <f t="shared" si="40"/>
        <v>0</v>
      </c>
      <c r="BO119" s="225" t="str">
        <f t="shared" si="41"/>
        <v>No Prog ni Ejec</v>
      </c>
      <c r="BP119" s="214"/>
      <c r="BQ119" s="285">
        <v>7</v>
      </c>
      <c r="BR119" s="216">
        <f t="shared" si="42"/>
        <v>0.58333333333333337</v>
      </c>
      <c r="BS119" s="227" t="str">
        <f t="shared" si="57"/>
        <v>Medir el grado de cumplimiento de las acciones que hacen parte del Plan de mejoramiento institucional derivadas de la Auditoría de la CGR.</v>
      </c>
      <c r="BT119" s="203">
        <f t="shared" si="30"/>
        <v>0</v>
      </c>
      <c r="BU119" s="204"/>
      <c r="BV119" s="204"/>
      <c r="BW119" s="204"/>
      <c r="BX119" s="204"/>
      <c r="BY119" s="204"/>
      <c r="BZ119" s="204"/>
      <c r="CA119" s="146"/>
      <c r="CB119" s="146"/>
      <c r="CC119" s="146"/>
      <c r="CD119" s="146"/>
      <c r="CE119" s="146"/>
      <c r="CF119" s="146"/>
      <c r="CG119" s="146"/>
      <c r="CH119" s="146"/>
      <c r="CI119" s="146"/>
      <c r="CJ119" s="146"/>
      <c r="CK119" s="146"/>
      <c r="CL119" s="146"/>
      <c r="CM119" s="146"/>
      <c r="CN119" s="146"/>
      <c r="CO119" s="146"/>
      <c r="CP119" s="146"/>
      <c r="CQ119" s="146"/>
      <c r="CR119" s="146"/>
      <c r="CS119" s="146"/>
      <c r="CT119" s="146"/>
      <c r="CU119" s="146"/>
      <c r="CV119" s="146"/>
      <c r="CW119" s="146"/>
      <c r="CX119" s="146"/>
      <c r="CY119" s="146"/>
      <c r="CZ119" s="146"/>
      <c r="DA119" s="146"/>
      <c r="DB119" s="146"/>
      <c r="DC119" s="146"/>
      <c r="DD119" s="146"/>
      <c r="DE119" s="146"/>
      <c r="DF119" s="146"/>
      <c r="DG119" s="146"/>
      <c r="DH119" s="146"/>
      <c r="DI119" s="146"/>
      <c r="DJ119" s="146"/>
      <c r="DK119" s="146"/>
      <c r="DL119" s="146"/>
      <c r="DM119" s="146"/>
      <c r="DN119" s="146"/>
      <c r="DO119" s="146"/>
      <c r="DP119" s="146"/>
      <c r="DQ119" s="146"/>
      <c r="DR119" s="146"/>
      <c r="DS119" s="146"/>
      <c r="DT119" s="146"/>
      <c r="DU119" s="146"/>
      <c r="DV119" s="146"/>
      <c r="DW119" s="146"/>
      <c r="DX119" s="146"/>
      <c r="DY119" s="146"/>
      <c r="DZ119" s="146"/>
      <c r="EA119" s="146"/>
      <c r="EB119" s="146"/>
      <c r="EC119" s="146"/>
      <c r="ED119" s="146"/>
      <c r="EE119" s="146"/>
      <c r="EF119" s="146"/>
      <c r="EG119" s="146"/>
      <c r="EH119" s="146"/>
      <c r="EI119" s="146"/>
      <c r="EJ119" s="146"/>
      <c r="EK119" s="146"/>
      <c r="EL119" s="146"/>
      <c r="EM119" s="146"/>
      <c r="EN119" s="146"/>
      <c r="EO119" s="146"/>
      <c r="EP119" s="146"/>
      <c r="EQ119" s="146"/>
      <c r="ER119" s="146"/>
      <c r="ES119" s="146"/>
      <c r="ET119" s="146"/>
      <c r="EU119" s="146"/>
      <c r="EV119" s="146"/>
      <c r="EW119" s="146"/>
      <c r="EX119" s="146"/>
      <c r="EY119" s="146"/>
      <c r="EZ119" s="146"/>
      <c r="FA119" s="146"/>
      <c r="FB119" s="146"/>
      <c r="FC119" s="146"/>
      <c r="FD119" s="146"/>
      <c r="FE119" s="146"/>
      <c r="FF119" s="146"/>
      <c r="FG119" s="146"/>
      <c r="FH119" s="146"/>
      <c r="FI119" s="146"/>
      <c r="FJ119" s="146"/>
      <c r="FK119" s="146"/>
      <c r="FL119" s="146"/>
      <c r="FM119" s="146"/>
      <c r="FN119" s="146"/>
      <c r="FO119" s="146"/>
      <c r="FP119" s="146"/>
      <c r="FQ119" s="146"/>
      <c r="FR119" s="146"/>
      <c r="FS119" s="146"/>
      <c r="FT119" s="146"/>
      <c r="FU119" s="146"/>
      <c r="FV119" s="146"/>
      <c r="FW119" s="146"/>
      <c r="FX119" s="146"/>
      <c r="FY119" s="146"/>
      <c r="FZ119" s="146"/>
      <c r="GA119" s="146"/>
      <c r="GB119" s="146"/>
      <c r="GC119" s="146"/>
      <c r="GD119" s="146"/>
      <c r="GE119" s="146"/>
      <c r="GF119" s="146"/>
      <c r="GG119" s="146"/>
      <c r="GH119" s="146"/>
      <c r="GI119" s="146"/>
      <c r="GJ119" s="146"/>
      <c r="GK119" s="146"/>
      <c r="GL119" s="146"/>
      <c r="GM119" s="146"/>
      <c r="GN119" s="146"/>
      <c r="GO119" s="146"/>
      <c r="GP119" s="146"/>
      <c r="GQ119" s="146"/>
      <c r="GR119" s="146"/>
      <c r="GS119" s="146"/>
      <c r="GT119" s="146"/>
      <c r="GU119" s="146"/>
      <c r="GV119" s="146"/>
      <c r="GW119" s="146"/>
      <c r="GX119" s="146"/>
      <c r="GY119" s="146"/>
      <c r="GZ119" s="146"/>
      <c r="HA119" s="146"/>
      <c r="HB119" s="146"/>
      <c r="HC119" s="146"/>
      <c r="HD119" s="146"/>
      <c r="HE119" s="146"/>
      <c r="HF119" s="146"/>
      <c r="HG119" s="146"/>
      <c r="HH119" s="146"/>
      <c r="HI119" s="146"/>
      <c r="HJ119" s="146"/>
      <c r="HK119" s="146"/>
      <c r="HL119" s="146"/>
      <c r="HM119" s="146"/>
      <c r="HN119" s="146"/>
      <c r="HO119" s="146"/>
      <c r="HP119" s="146"/>
      <c r="HQ119" s="146"/>
      <c r="HR119" s="146"/>
      <c r="HS119" s="146"/>
      <c r="HT119" s="146"/>
      <c r="HU119" s="146"/>
      <c r="HV119" s="146"/>
      <c r="HW119" s="146"/>
      <c r="HX119" s="146"/>
      <c r="HY119" s="146"/>
      <c r="HZ119" s="146"/>
      <c r="IA119" s="146"/>
    </row>
    <row r="120" spans="1:235" s="159" customFormat="1" ht="82.8" x14ac:dyDescent="0.3">
      <c r="A120" s="205">
        <v>11800</v>
      </c>
      <c r="B120" s="202" t="s">
        <v>5</v>
      </c>
      <c r="C120" s="206" t="s">
        <v>348</v>
      </c>
      <c r="D120" s="202" t="s">
        <v>256</v>
      </c>
      <c r="E120" s="206" t="s">
        <v>557</v>
      </c>
      <c r="F120" s="202" t="s">
        <v>682</v>
      </c>
      <c r="G120" s="217" t="s">
        <v>123</v>
      </c>
      <c r="H120" s="254">
        <v>1</v>
      </c>
      <c r="I120" s="206" t="s">
        <v>559</v>
      </c>
      <c r="J120" s="202" t="s">
        <v>338</v>
      </c>
      <c r="K120" s="218">
        <v>200000000</v>
      </c>
      <c r="L120" s="219">
        <v>1</v>
      </c>
      <c r="M120" s="202" t="s">
        <v>51</v>
      </c>
      <c r="N120" s="202" t="s">
        <v>56</v>
      </c>
      <c r="O120" s="202" t="s">
        <v>21</v>
      </c>
      <c r="P120" s="202" t="s">
        <v>23</v>
      </c>
      <c r="Q120" s="202" t="s">
        <v>230</v>
      </c>
      <c r="R120" s="202" t="s">
        <v>341</v>
      </c>
      <c r="S120" s="202" t="s">
        <v>105</v>
      </c>
      <c r="T120" s="219">
        <v>1</v>
      </c>
      <c r="U120" s="220" t="str">
        <f t="shared" si="43"/>
        <v>Comunicar mensajes con contenidos de autocontrol y de esta manera fomentar la cultura del autocontrol en la ADRES.</v>
      </c>
      <c r="V120" s="221">
        <f t="shared" si="43"/>
        <v>200000000</v>
      </c>
      <c r="W120" s="230" t="s">
        <v>114</v>
      </c>
      <c r="X120" s="289">
        <v>0.25</v>
      </c>
      <c r="Y120" s="290" t="s">
        <v>338</v>
      </c>
      <c r="Z120" s="291">
        <v>50000000</v>
      </c>
      <c r="AA120" s="287"/>
      <c r="AB120" s="287"/>
      <c r="AC120" s="288">
        <f t="shared" si="44"/>
        <v>0</v>
      </c>
      <c r="AD120" s="288">
        <f t="shared" si="45"/>
        <v>0</v>
      </c>
      <c r="AE120" s="288">
        <f t="shared" si="31"/>
        <v>0</v>
      </c>
      <c r="AF120" s="288">
        <f t="shared" si="32"/>
        <v>0</v>
      </c>
      <c r="AG120" s="289">
        <v>0.25</v>
      </c>
      <c r="AH120" s="290" t="s">
        <v>338</v>
      </c>
      <c r="AI120" s="291">
        <v>50000000</v>
      </c>
      <c r="AJ120" s="287"/>
      <c r="AK120" s="287"/>
      <c r="AL120" s="288">
        <f t="shared" si="46"/>
        <v>0</v>
      </c>
      <c r="AM120" s="288">
        <f t="shared" si="33"/>
        <v>0</v>
      </c>
      <c r="AN120" s="288">
        <f t="shared" si="34"/>
        <v>0</v>
      </c>
      <c r="AO120" s="288">
        <f t="shared" si="35"/>
        <v>0</v>
      </c>
      <c r="AP120" s="289">
        <v>0.25</v>
      </c>
      <c r="AQ120" s="290" t="s">
        <v>338</v>
      </c>
      <c r="AR120" s="291">
        <v>50000000</v>
      </c>
      <c r="AS120" s="287"/>
      <c r="AT120" s="287"/>
      <c r="AU120" s="288">
        <f t="shared" si="47"/>
        <v>0</v>
      </c>
      <c r="AV120" s="288">
        <f t="shared" si="48"/>
        <v>0</v>
      </c>
      <c r="AW120" s="288">
        <f t="shared" si="49"/>
        <v>0</v>
      </c>
      <c r="AX120" s="288">
        <f t="shared" si="50"/>
        <v>0</v>
      </c>
      <c r="AY120" s="289">
        <v>0.25</v>
      </c>
      <c r="AZ120" s="290" t="s">
        <v>338</v>
      </c>
      <c r="BA120" s="291">
        <v>50000000</v>
      </c>
      <c r="BB120" s="287"/>
      <c r="BC120" s="287"/>
      <c r="BD120" s="289">
        <f t="shared" si="51"/>
        <v>0</v>
      </c>
      <c r="BE120" s="289">
        <f t="shared" si="52"/>
        <v>0</v>
      </c>
      <c r="BF120" s="289">
        <f t="shared" si="53"/>
        <v>0</v>
      </c>
      <c r="BG120" s="289">
        <f t="shared" si="54"/>
        <v>0</v>
      </c>
      <c r="BH120" s="213">
        <f t="shared" si="36"/>
        <v>0</v>
      </c>
      <c r="BI120" s="213">
        <f t="shared" si="37"/>
        <v>0</v>
      </c>
      <c r="BJ120" s="213">
        <f t="shared" si="38"/>
        <v>0</v>
      </c>
      <c r="BK120" s="213">
        <f t="shared" si="39"/>
        <v>0</v>
      </c>
      <c r="BL120" s="213">
        <f t="shared" si="55"/>
        <v>0</v>
      </c>
      <c r="BM120" s="213">
        <f t="shared" si="56"/>
        <v>0</v>
      </c>
      <c r="BN120" s="213">
        <f t="shared" si="40"/>
        <v>0</v>
      </c>
      <c r="BO120" s="213">
        <f t="shared" si="41"/>
        <v>0</v>
      </c>
      <c r="BP120" s="214"/>
      <c r="BQ120" s="285">
        <v>5</v>
      </c>
      <c r="BR120" s="216">
        <f t="shared" si="42"/>
        <v>0.58333333333333337</v>
      </c>
      <c r="BS120" s="227" t="str">
        <f t="shared" si="57"/>
        <v>Comunicar mensajes con contenidos de autocontrol y de esta manera fomentar la cultura del autocontrol en la ADRES.</v>
      </c>
      <c r="BT120" s="203">
        <f t="shared" si="30"/>
        <v>116666666.66666667</v>
      </c>
      <c r="BU120" s="204"/>
      <c r="BV120" s="204"/>
      <c r="BW120" s="204"/>
      <c r="BX120" s="204"/>
      <c r="BY120" s="204"/>
      <c r="BZ120" s="204"/>
      <c r="CA120" s="146"/>
      <c r="CB120" s="146"/>
      <c r="CC120" s="146"/>
      <c r="CD120" s="146"/>
      <c r="CE120" s="146"/>
      <c r="CF120" s="146"/>
      <c r="CG120" s="146"/>
      <c r="CH120" s="146"/>
      <c r="CI120" s="146"/>
      <c r="CJ120" s="146"/>
      <c r="CK120" s="146"/>
      <c r="CL120" s="146"/>
      <c r="CM120" s="146"/>
      <c r="CN120" s="146"/>
      <c r="CO120" s="146"/>
      <c r="CP120" s="146"/>
      <c r="CQ120" s="146"/>
      <c r="CR120" s="146"/>
      <c r="CS120" s="146"/>
      <c r="CT120" s="146"/>
      <c r="CU120" s="146"/>
      <c r="CV120" s="146"/>
      <c r="CW120" s="146"/>
      <c r="CX120" s="146"/>
      <c r="CY120" s="146"/>
      <c r="CZ120" s="146"/>
      <c r="DA120" s="146"/>
      <c r="DB120" s="146"/>
      <c r="DC120" s="146"/>
      <c r="DD120" s="146"/>
      <c r="DE120" s="146"/>
      <c r="DF120" s="146"/>
      <c r="DG120" s="146"/>
      <c r="DH120" s="146"/>
      <c r="DI120" s="146"/>
      <c r="DJ120" s="146"/>
      <c r="DK120" s="146"/>
      <c r="DL120" s="146"/>
      <c r="DM120" s="146"/>
      <c r="DN120" s="146"/>
      <c r="DO120" s="146"/>
      <c r="DP120" s="146"/>
      <c r="DQ120" s="146"/>
      <c r="DR120" s="146"/>
      <c r="DS120" s="146"/>
      <c r="DT120" s="146"/>
      <c r="DU120" s="146"/>
      <c r="DV120" s="146"/>
      <c r="DW120" s="146"/>
      <c r="DX120" s="146"/>
      <c r="DY120" s="146"/>
      <c r="DZ120" s="146"/>
      <c r="EA120" s="146"/>
      <c r="EB120" s="146"/>
      <c r="EC120" s="146"/>
      <c r="ED120" s="146"/>
      <c r="EE120" s="146"/>
      <c r="EF120" s="146"/>
      <c r="EG120" s="146"/>
      <c r="EH120" s="146"/>
      <c r="EI120" s="146"/>
      <c r="EJ120" s="146"/>
      <c r="EK120" s="146"/>
      <c r="EL120" s="146"/>
      <c r="EM120" s="146"/>
      <c r="EN120" s="146"/>
      <c r="EO120" s="146"/>
      <c r="EP120" s="146"/>
      <c r="EQ120" s="146"/>
      <c r="ER120" s="146"/>
      <c r="ES120" s="146"/>
      <c r="ET120" s="146"/>
      <c r="EU120" s="146"/>
      <c r="EV120" s="146"/>
      <c r="EW120" s="146"/>
      <c r="EX120" s="146"/>
      <c r="EY120" s="146"/>
      <c r="EZ120" s="146"/>
      <c r="FA120" s="146"/>
      <c r="FB120" s="146"/>
      <c r="FC120" s="146"/>
      <c r="FD120" s="146"/>
      <c r="FE120" s="146"/>
      <c r="FF120" s="146"/>
      <c r="FG120" s="146"/>
      <c r="FH120" s="146"/>
      <c r="FI120" s="146"/>
      <c r="FJ120" s="146"/>
      <c r="FK120" s="146"/>
      <c r="FL120" s="146"/>
      <c r="FM120" s="146"/>
      <c r="FN120" s="146"/>
      <c r="FO120" s="146"/>
      <c r="FP120" s="146"/>
      <c r="FQ120" s="146"/>
      <c r="FR120" s="146"/>
      <c r="FS120" s="146"/>
      <c r="FT120" s="146"/>
      <c r="FU120" s="146"/>
      <c r="FV120" s="146"/>
      <c r="FW120" s="146"/>
      <c r="FX120" s="146"/>
      <c r="FY120" s="146"/>
      <c r="FZ120" s="146"/>
      <c r="GA120" s="146"/>
      <c r="GB120" s="146"/>
      <c r="GC120" s="146"/>
      <c r="GD120" s="146"/>
      <c r="GE120" s="146"/>
      <c r="GF120" s="146"/>
      <c r="GG120" s="146"/>
      <c r="GH120" s="146"/>
      <c r="GI120" s="146"/>
      <c r="GJ120" s="146"/>
      <c r="GK120" s="146"/>
      <c r="GL120" s="146"/>
      <c r="GM120" s="146"/>
      <c r="GN120" s="146"/>
      <c r="GO120" s="146"/>
      <c r="GP120" s="146"/>
      <c r="GQ120" s="146"/>
      <c r="GR120" s="146"/>
      <c r="GS120" s="146"/>
      <c r="GT120" s="146"/>
      <c r="GU120" s="146"/>
      <c r="GV120" s="146"/>
      <c r="GW120" s="146"/>
      <c r="GX120" s="146"/>
      <c r="GY120" s="146"/>
      <c r="GZ120" s="146"/>
      <c r="HA120" s="146"/>
      <c r="HB120" s="146"/>
      <c r="HC120" s="146"/>
      <c r="HD120" s="146"/>
      <c r="HE120" s="146"/>
      <c r="HF120" s="146"/>
      <c r="HG120" s="146"/>
      <c r="HH120" s="146"/>
      <c r="HI120" s="146"/>
      <c r="HJ120" s="146"/>
      <c r="HK120" s="146"/>
      <c r="HL120" s="146"/>
      <c r="HM120" s="146"/>
      <c r="HN120" s="146"/>
      <c r="HO120" s="146"/>
      <c r="HP120" s="146"/>
      <c r="HQ120" s="146"/>
      <c r="HR120" s="146"/>
      <c r="HS120" s="146"/>
      <c r="HT120" s="146"/>
      <c r="HU120" s="146"/>
      <c r="HV120" s="146"/>
      <c r="HW120" s="146"/>
      <c r="HX120" s="146"/>
      <c r="HY120" s="146"/>
      <c r="HZ120" s="146"/>
      <c r="IA120" s="146"/>
    </row>
    <row r="121" spans="1:235" s="153" customFormat="1" ht="55.2" x14ac:dyDescent="0.3">
      <c r="A121" s="205">
        <v>11900</v>
      </c>
      <c r="B121" s="202" t="s">
        <v>349</v>
      </c>
      <c r="C121" s="206" t="s">
        <v>350</v>
      </c>
      <c r="D121" s="202" t="s">
        <v>153</v>
      </c>
      <c r="E121" s="206" t="s">
        <v>352</v>
      </c>
      <c r="F121" s="202" t="s">
        <v>763</v>
      </c>
      <c r="G121" s="217" t="s">
        <v>124</v>
      </c>
      <c r="H121" s="206">
        <v>4</v>
      </c>
      <c r="I121" s="206" t="s">
        <v>544</v>
      </c>
      <c r="J121" s="202" t="s">
        <v>685</v>
      </c>
      <c r="K121" s="218">
        <v>0</v>
      </c>
      <c r="L121" s="219">
        <v>1</v>
      </c>
      <c r="M121" s="202" t="s">
        <v>51</v>
      </c>
      <c r="N121" s="202" t="s">
        <v>68</v>
      </c>
      <c r="O121" s="202" t="s">
        <v>21</v>
      </c>
      <c r="P121" s="202" t="s">
        <v>36</v>
      </c>
      <c r="Q121" s="202" t="s">
        <v>75</v>
      </c>
      <c r="R121" s="202" t="s">
        <v>631</v>
      </c>
      <c r="S121" s="202" t="s">
        <v>98</v>
      </c>
      <c r="T121" s="229">
        <v>4</v>
      </c>
      <c r="U121" s="220" t="str">
        <f t="shared" si="43"/>
        <v xml:space="preserve">
Reportar  trimestralmente el cumplimiento del Plan de Acción de la Dependencia</v>
      </c>
      <c r="V121" s="221">
        <f t="shared" si="43"/>
        <v>0</v>
      </c>
      <c r="W121" s="222" t="s">
        <v>117</v>
      </c>
      <c r="X121" s="223">
        <v>1</v>
      </c>
      <c r="Y121" s="222" t="s">
        <v>685</v>
      </c>
      <c r="Z121" s="218">
        <v>0</v>
      </c>
      <c r="AA121" s="204"/>
      <c r="AB121" s="204"/>
      <c r="AC121" s="212">
        <f t="shared" si="44"/>
        <v>0</v>
      </c>
      <c r="AD121" s="212" t="e">
        <f t="shared" si="45"/>
        <v>#DIV/0!</v>
      </c>
      <c r="AE121" s="212">
        <f t="shared" si="31"/>
        <v>0</v>
      </c>
      <c r="AF121" s="212" t="e">
        <f t="shared" si="32"/>
        <v>#DIV/0!</v>
      </c>
      <c r="AG121" s="224">
        <v>1</v>
      </c>
      <c r="AH121" s="222" t="s">
        <v>685</v>
      </c>
      <c r="AI121" s="218">
        <v>0</v>
      </c>
      <c r="AJ121" s="204"/>
      <c r="AK121" s="204"/>
      <c r="AL121" s="212">
        <f t="shared" si="46"/>
        <v>0</v>
      </c>
      <c r="AM121" s="212" t="e">
        <f t="shared" si="33"/>
        <v>#DIV/0!</v>
      </c>
      <c r="AN121" s="212">
        <f t="shared" si="34"/>
        <v>0</v>
      </c>
      <c r="AO121" s="212" t="e">
        <f t="shared" si="35"/>
        <v>#DIV/0!</v>
      </c>
      <c r="AP121" s="224">
        <v>1</v>
      </c>
      <c r="AQ121" s="222" t="s">
        <v>685</v>
      </c>
      <c r="AR121" s="218">
        <v>0</v>
      </c>
      <c r="AS121" s="204"/>
      <c r="AT121" s="204"/>
      <c r="AU121" s="212">
        <f t="shared" si="47"/>
        <v>0</v>
      </c>
      <c r="AV121" s="212" t="e">
        <f t="shared" si="48"/>
        <v>#DIV/0!</v>
      </c>
      <c r="AW121" s="212">
        <f t="shared" si="49"/>
        <v>0</v>
      </c>
      <c r="AX121" s="212" t="e">
        <f t="shared" si="50"/>
        <v>#DIV/0!</v>
      </c>
      <c r="AY121" s="224">
        <v>1</v>
      </c>
      <c r="AZ121" s="222" t="s">
        <v>685</v>
      </c>
      <c r="BA121" s="218">
        <v>0</v>
      </c>
      <c r="BB121" s="204"/>
      <c r="BC121" s="204"/>
      <c r="BD121" s="224">
        <f t="shared" si="51"/>
        <v>0</v>
      </c>
      <c r="BE121" s="224" t="e">
        <f t="shared" si="52"/>
        <v>#DIV/0!</v>
      </c>
      <c r="BF121" s="224">
        <f t="shared" si="53"/>
        <v>0</v>
      </c>
      <c r="BG121" s="224" t="e">
        <f t="shared" si="54"/>
        <v>#DIV/0!</v>
      </c>
      <c r="BH121" s="225">
        <f t="shared" si="36"/>
        <v>0</v>
      </c>
      <c r="BI121" s="225" t="str">
        <f t="shared" si="37"/>
        <v>No Prog ni Ejec</v>
      </c>
      <c r="BJ121" s="225">
        <f t="shared" si="38"/>
        <v>0</v>
      </c>
      <c r="BK121" s="225" t="str">
        <f t="shared" si="39"/>
        <v>No Prog ni Ejec</v>
      </c>
      <c r="BL121" s="225">
        <f t="shared" si="55"/>
        <v>0</v>
      </c>
      <c r="BM121" s="225" t="str">
        <f t="shared" si="56"/>
        <v>No Prog ni Ejec</v>
      </c>
      <c r="BN121" s="225">
        <f t="shared" si="40"/>
        <v>0</v>
      </c>
      <c r="BO121" s="225" t="str">
        <f t="shared" si="41"/>
        <v>No Prog ni Ejec</v>
      </c>
      <c r="BP121" s="214"/>
      <c r="BQ121" s="285">
        <v>5</v>
      </c>
      <c r="BR121" s="226">
        <f t="shared" si="42"/>
        <v>2.3333333333333335</v>
      </c>
      <c r="BS121" s="227" t="str">
        <f t="shared" si="57"/>
        <v xml:space="preserve">
Reportar  trimestralmente el cumplimiento del Plan de Acción de la Dependencia</v>
      </c>
      <c r="BT121" s="203">
        <f t="shared" si="30"/>
        <v>0</v>
      </c>
      <c r="BU121" s="204"/>
      <c r="BV121" s="204"/>
      <c r="BW121" s="204"/>
      <c r="BX121" s="204"/>
      <c r="BY121" s="204"/>
      <c r="BZ121" s="204"/>
      <c r="CA121" s="146"/>
      <c r="CB121" s="146"/>
      <c r="CC121" s="146"/>
      <c r="CD121" s="146"/>
      <c r="CE121" s="146"/>
      <c r="CF121" s="146"/>
      <c r="CG121" s="146"/>
      <c r="CH121" s="146"/>
      <c r="CI121" s="146"/>
      <c r="CJ121" s="146"/>
      <c r="CK121" s="146"/>
      <c r="CL121" s="146"/>
      <c r="CM121" s="146"/>
      <c r="CN121" s="146"/>
      <c r="CO121" s="146"/>
      <c r="CP121" s="146"/>
      <c r="CQ121" s="146"/>
      <c r="CR121" s="146"/>
      <c r="CS121" s="146"/>
      <c r="CT121" s="146"/>
      <c r="CU121" s="146"/>
      <c r="CV121" s="146"/>
      <c r="CW121" s="146"/>
      <c r="CX121" s="146"/>
      <c r="CY121" s="146"/>
      <c r="CZ121" s="146"/>
      <c r="DA121" s="146"/>
      <c r="DB121" s="146"/>
      <c r="DC121" s="146"/>
      <c r="DD121" s="146"/>
      <c r="DE121" s="146"/>
      <c r="DF121" s="146"/>
      <c r="DG121" s="146"/>
      <c r="DH121" s="146"/>
      <c r="DI121" s="146"/>
      <c r="DJ121" s="146"/>
      <c r="DK121" s="146"/>
      <c r="DL121" s="146"/>
      <c r="DM121" s="146"/>
      <c r="DN121" s="146"/>
      <c r="DO121" s="146"/>
      <c r="DP121" s="146"/>
      <c r="DQ121" s="146"/>
      <c r="DR121" s="146"/>
      <c r="DS121" s="146"/>
      <c r="DT121" s="146"/>
      <c r="DU121" s="146"/>
      <c r="DV121" s="146"/>
      <c r="DW121" s="146"/>
      <c r="DX121" s="146"/>
      <c r="DY121" s="146"/>
      <c r="DZ121" s="146"/>
      <c r="EA121" s="146"/>
      <c r="EB121" s="146"/>
      <c r="EC121" s="146"/>
      <c r="ED121" s="146"/>
      <c r="EE121" s="146"/>
      <c r="EF121" s="146"/>
      <c r="EG121" s="146"/>
      <c r="EH121" s="146"/>
      <c r="EI121" s="146"/>
      <c r="EJ121" s="146"/>
      <c r="EK121" s="146"/>
      <c r="EL121" s="146"/>
      <c r="EM121" s="146"/>
      <c r="EN121" s="146"/>
      <c r="EO121" s="146"/>
      <c r="EP121" s="146"/>
      <c r="EQ121" s="146"/>
      <c r="ER121" s="146"/>
      <c r="ES121" s="146"/>
      <c r="ET121" s="146"/>
      <c r="EU121" s="146"/>
      <c r="EV121" s="146"/>
      <c r="EW121" s="146"/>
      <c r="EX121" s="146"/>
      <c r="EY121" s="146"/>
      <c r="EZ121" s="146"/>
      <c r="FA121" s="146"/>
      <c r="FB121" s="146"/>
      <c r="FC121" s="146"/>
      <c r="FD121" s="146"/>
      <c r="FE121" s="146"/>
      <c r="FF121" s="146"/>
      <c r="FG121" s="146"/>
      <c r="FH121" s="146"/>
      <c r="FI121" s="146"/>
      <c r="FJ121" s="146"/>
      <c r="FK121" s="146"/>
      <c r="FL121" s="146"/>
      <c r="FM121" s="146"/>
      <c r="FN121" s="146"/>
      <c r="FO121" s="146"/>
      <c r="FP121" s="146"/>
      <c r="FQ121" s="146"/>
      <c r="FR121" s="146"/>
      <c r="FS121" s="146"/>
      <c r="FT121" s="146"/>
      <c r="FU121" s="146"/>
      <c r="FV121" s="146"/>
      <c r="FW121" s="146"/>
      <c r="FX121" s="146"/>
      <c r="FY121" s="146"/>
      <c r="FZ121" s="146"/>
      <c r="GA121" s="146"/>
      <c r="GB121" s="146"/>
      <c r="GC121" s="146"/>
      <c r="GD121" s="146"/>
      <c r="GE121" s="146"/>
      <c r="GF121" s="146"/>
      <c r="GG121" s="146"/>
      <c r="GH121" s="146"/>
      <c r="GI121" s="146"/>
      <c r="GJ121" s="146"/>
      <c r="GK121" s="146"/>
      <c r="GL121" s="146"/>
      <c r="GM121" s="146"/>
      <c r="GN121" s="146"/>
      <c r="GO121" s="146"/>
      <c r="GP121" s="146"/>
      <c r="GQ121" s="146"/>
      <c r="GR121" s="146"/>
      <c r="GS121" s="146"/>
      <c r="GT121" s="146"/>
      <c r="GU121" s="146"/>
      <c r="GV121" s="146"/>
      <c r="GW121" s="146"/>
      <c r="GX121" s="146"/>
      <c r="GY121" s="146"/>
      <c r="GZ121" s="146"/>
      <c r="HA121" s="146"/>
      <c r="HB121" s="146"/>
      <c r="HC121" s="146"/>
      <c r="HD121" s="146"/>
      <c r="HE121" s="146"/>
      <c r="HF121" s="146"/>
      <c r="HG121" s="146"/>
      <c r="HH121" s="146"/>
      <c r="HI121" s="146"/>
      <c r="HJ121" s="146"/>
      <c r="HK121" s="146"/>
      <c r="HL121" s="146"/>
      <c r="HM121" s="146"/>
      <c r="HN121" s="146"/>
      <c r="HO121" s="146"/>
      <c r="HP121" s="146"/>
      <c r="HQ121" s="146"/>
      <c r="HR121" s="146"/>
      <c r="HS121" s="146"/>
      <c r="HT121" s="146"/>
      <c r="HU121" s="146"/>
      <c r="HV121" s="146"/>
      <c r="HW121" s="146"/>
      <c r="HX121" s="146"/>
      <c r="HY121" s="146"/>
      <c r="HZ121" s="146"/>
      <c r="IA121" s="146"/>
    </row>
    <row r="122" spans="1:235" s="153" customFormat="1" ht="82.8" x14ac:dyDescent="0.3">
      <c r="A122" s="205">
        <v>11900</v>
      </c>
      <c r="B122" s="202" t="s">
        <v>349</v>
      </c>
      <c r="C122" s="206" t="s">
        <v>351</v>
      </c>
      <c r="D122" s="202" t="s">
        <v>256</v>
      </c>
      <c r="E122" s="206" t="s">
        <v>353</v>
      </c>
      <c r="F122" s="202" t="s">
        <v>686</v>
      </c>
      <c r="G122" s="217" t="s">
        <v>123</v>
      </c>
      <c r="H122" s="224">
        <v>1</v>
      </c>
      <c r="I122" s="206" t="s">
        <v>545</v>
      </c>
      <c r="J122" s="202" t="s">
        <v>598</v>
      </c>
      <c r="K122" s="218">
        <v>0</v>
      </c>
      <c r="L122" s="219">
        <v>1</v>
      </c>
      <c r="M122" s="202" t="s">
        <v>51</v>
      </c>
      <c r="N122" s="202" t="s">
        <v>68</v>
      </c>
      <c r="O122" s="202" t="s">
        <v>21</v>
      </c>
      <c r="P122" s="202" t="s">
        <v>36</v>
      </c>
      <c r="Q122" s="202" t="s">
        <v>75</v>
      </c>
      <c r="R122" s="202" t="s">
        <v>672</v>
      </c>
      <c r="S122" s="202" t="s">
        <v>98</v>
      </c>
      <c r="T122" s="219">
        <v>1</v>
      </c>
      <c r="U122" s="220" t="str">
        <f t="shared" si="43"/>
        <v>Formular los procesos y procedimientos en el marco del MIPG</v>
      </c>
      <c r="V122" s="221">
        <f t="shared" si="43"/>
        <v>0</v>
      </c>
      <c r="W122" s="222" t="s">
        <v>117</v>
      </c>
      <c r="X122" s="224">
        <v>0.25</v>
      </c>
      <c r="Y122" s="222" t="s">
        <v>653</v>
      </c>
      <c r="Z122" s="218">
        <v>0</v>
      </c>
      <c r="AA122" s="204"/>
      <c r="AB122" s="204"/>
      <c r="AC122" s="212">
        <f t="shared" si="44"/>
        <v>0</v>
      </c>
      <c r="AD122" s="212" t="e">
        <f t="shared" si="45"/>
        <v>#DIV/0!</v>
      </c>
      <c r="AE122" s="212">
        <f t="shared" si="31"/>
        <v>0</v>
      </c>
      <c r="AF122" s="212" t="e">
        <f t="shared" si="32"/>
        <v>#DIV/0!</v>
      </c>
      <c r="AG122" s="224">
        <v>0.25</v>
      </c>
      <c r="AH122" s="222" t="s">
        <v>653</v>
      </c>
      <c r="AI122" s="218">
        <v>0</v>
      </c>
      <c r="AJ122" s="204"/>
      <c r="AK122" s="204"/>
      <c r="AL122" s="212">
        <f t="shared" si="46"/>
        <v>0</v>
      </c>
      <c r="AM122" s="212" t="e">
        <f t="shared" si="33"/>
        <v>#DIV/0!</v>
      </c>
      <c r="AN122" s="212">
        <f t="shared" si="34"/>
        <v>0</v>
      </c>
      <c r="AO122" s="212" t="e">
        <f t="shared" si="35"/>
        <v>#DIV/0!</v>
      </c>
      <c r="AP122" s="224">
        <v>0.25</v>
      </c>
      <c r="AQ122" s="222" t="s">
        <v>653</v>
      </c>
      <c r="AR122" s="218">
        <v>0</v>
      </c>
      <c r="AS122" s="204"/>
      <c r="AT122" s="204"/>
      <c r="AU122" s="212">
        <f t="shared" si="47"/>
        <v>0</v>
      </c>
      <c r="AV122" s="212" t="e">
        <f t="shared" si="48"/>
        <v>#DIV/0!</v>
      </c>
      <c r="AW122" s="212">
        <f t="shared" si="49"/>
        <v>0</v>
      </c>
      <c r="AX122" s="212" t="e">
        <f t="shared" si="50"/>
        <v>#DIV/0!</v>
      </c>
      <c r="AY122" s="224">
        <v>0.25</v>
      </c>
      <c r="AZ122" s="222" t="s">
        <v>653</v>
      </c>
      <c r="BA122" s="218">
        <v>0</v>
      </c>
      <c r="BB122" s="204"/>
      <c r="BC122" s="204"/>
      <c r="BD122" s="224">
        <f t="shared" si="51"/>
        <v>0</v>
      </c>
      <c r="BE122" s="224" t="e">
        <f t="shared" si="52"/>
        <v>#DIV/0!</v>
      </c>
      <c r="BF122" s="224">
        <f t="shared" si="53"/>
        <v>0</v>
      </c>
      <c r="BG122" s="224" t="e">
        <f t="shared" si="54"/>
        <v>#DIV/0!</v>
      </c>
      <c r="BH122" s="225">
        <f t="shared" si="36"/>
        <v>0</v>
      </c>
      <c r="BI122" s="225" t="str">
        <f t="shared" si="37"/>
        <v>No Prog ni Ejec</v>
      </c>
      <c r="BJ122" s="225">
        <f t="shared" si="38"/>
        <v>0</v>
      </c>
      <c r="BK122" s="225" t="str">
        <f t="shared" si="39"/>
        <v>No Prog ni Ejec</v>
      </c>
      <c r="BL122" s="225">
        <f t="shared" si="55"/>
        <v>0</v>
      </c>
      <c r="BM122" s="225" t="str">
        <f t="shared" si="56"/>
        <v>No Prog ni Ejec</v>
      </c>
      <c r="BN122" s="225">
        <f t="shared" si="40"/>
        <v>0</v>
      </c>
      <c r="BO122" s="225" t="str">
        <f t="shared" si="41"/>
        <v>No Prog ni Ejec</v>
      </c>
      <c r="BP122" s="214"/>
      <c r="BQ122" s="285">
        <v>5</v>
      </c>
      <c r="BR122" s="216">
        <f t="shared" si="42"/>
        <v>0.58333333333333337</v>
      </c>
      <c r="BS122" s="227" t="str">
        <f t="shared" si="57"/>
        <v>Formular los procesos y procedimientos en el marco del MIPG</v>
      </c>
      <c r="BT122" s="203">
        <f t="shared" si="30"/>
        <v>0</v>
      </c>
      <c r="BU122" s="204"/>
      <c r="BV122" s="204"/>
      <c r="BW122" s="204"/>
      <c r="BX122" s="204"/>
      <c r="BY122" s="204"/>
      <c r="BZ122" s="204"/>
      <c r="CA122" s="146"/>
      <c r="CB122" s="146"/>
      <c r="CC122" s="146"/>
      <c r="CD122" s="146"/>
      <c r="CE122" s="146"/>
      <c r="CF122" s="146"/>
      <c r="CG122" s="146"/>
      <c r="CH122" s="146"/>
      <c r="CI122" s="146"/>
      <c r="CJ122" s="146"/>
      <c r="CK122" s="146"/>
      <c r="CL122" s="146"/>
      <c r="CM122" s="146"/>
      <c r="CN122" s="146"/>
      <c r="CO122" s="146"/>
      <c r="CP122" s="146"/>
      <c r="CQ122" s="146"/>
      <c r="CR122" s="146"/>
      <c r="CS122" s="146"/>
      <c r="CT122" s="146"/>
      <c r="CU122" s="146"/>
      <c r="CV122" s="146"/>
      <c r="CW122" s="146"/>
      <c r="CX122" s="146"/>
      <c r="CY122" s="146"/>
      <c r="CZ122" s="146"/>
      <c r="DA122" s="146"/>
      <c r="DB122" s="146"/>
      <c r="DC122" s="146"/>
      <c r="DD122" s="146"/>
      <c r="DE122" s="146"/>
      <c r="DF122" s="146"/>
      <c r="DG122" s="146"/>
      <c r="DH122" s="146"/>
      <c r="DI122" s="146"/>
      <c r="DJ122" s="146"/>
      <c r="DK122" s="146"/>
      <c r="DL122" s="146"/>
      <c r="DM122" s="146"/>
      <c r="DN122" s="146"/>
      <c r="DO122" s="146"/>
      <c r="DP122" s="146"/>
      <c r="DQ122" s="146"/>
      <c r="DR122" s="146"/>
      <c r="DS122" s="146"/>
      <c r="DT122" s="146"/>
      <c r="DU122" s="146"/>
      <c r="DV122" s="146"/>
      <c r="DW122" s="146"/>
      <c r="DX122" s="146"/>
      <c r="DY122" s="146"/>
      <c r="DZ122" s="146"/>
      <c r="EA122" s="146"/>
      <c r="EB122" s="146"/>
      <c r="EC122" s="146"/>
      <c r="ED122" s="146"/>
      <c r="EE122" s="146"/>
      <c r="EF122" s="146"/>
      <c r="EG122" s="146"/>
      <c r="EH122" s="146"/>
      <c r="EI122" s="146"/>
      <c r="EJ122" s="146"/>
      <c r="EK122" s="146"/>
      <c r="EL122" s="146"/>
      <c r="EM122" s="146"/>
      <c r="EN122" s="146"/>
      <c r="EO122" s="146"/>
      <c r="EP122" s="146"/>
      <c r="EQ122" s="146"/>
      <c r="ER122" s="146"/>
      <c r="ES122" s="146"/>
      <c r="ET122" s="146"/>
      <c r="EU122" s="146"/>
      <c r="EV122" s="146"/>
      <c r="EW122" s="146"/>
      <c r="EX122" s="146"/>
      <c r="EY122" s="146"/>
      <c r="EZ122" s="146"/>
      <c r="FA122" s="146"/>
      <c r="FB122" s="146"/>
      <c r="FC122" s="146"/>
      <c r="FD122" s="146"/>
      <c r="FE122" s="146"/>
      <c r="FF122" s="146"/>
      <c r="FG122" s="146"/>
      <c r="FH122" s="146"/>
      <c r="FI122" s="146"/>
      <c r="FJ122" s="146"/>
      <c r="FK122" s="146"/>
      <c r="FL122" s="146"/>
      <c r="FM122" s="146"/>
      <c r="FN122" s="146"/>
      <c r="FO122" s="146"/>
      <c r="FP122" s="146"/>
      <c r="FQ122" s="146"/>
      <c r="FR122" s="146"/>
      <c r="FS122" s="146"/>
      <c r="FT122" s="146"/>
      <c r="FU122" s="146"/>
      <c r="FV122" s="146"/>
      <c r="FW122" s="146"/>
      <c r="FX122" s="146"/>
      <c r="FY122" s="146"/>
      <c r="FZ122" s="146"/>
      <c r="GA122" s="146"/>
      <c r="GB122" s="146"/>
      <c r="GC122" s="146"/>
      <c r="GD122" s="146"/>
      <c r="GE122" s="146"/>
      <c r="GF122" s="146"/>
      <c r="GG122" s="146"/>
      <c r="GH122" s="146"/>
      <c r="GI122" s="146"/>
      <c r="GJ122" s="146"/>
      <c r="GK122" s="146"/>
      <c r="GL122" s="146"/>
      <c r="GM122" s="146"/>
      <c r="GN122" s="146"/>
      <c r="GO122" s="146"/>
      <c r="GP122" s="146"/>
      <c r="GQ122" s="146"/>
      <c r="GR122" s="146"/>
      <c r="GS122" s="146"/>
      <c r="GT122" s="146"/>
      <c r="GU122" s="146"/>
      <c r="GV122" s="146"/>
      <c r="GW122" s="146"/>
      <c r="GX122" s="146"/>
      <c r="GY122" s="146"/>
      <c r="GZ122" s="146"/>
      <c r="HA122" s="146"/>
      <c r="HB122" s="146"/>
      <c r="HC122" s="146"/>
      <c r="HD122" s="146"/>
      <c r="HE122" s="146"/>
      <c r="HF122" s="146"/>
      <c r="HG122" s="146"/>
      <c r="HH122" s="146"/>
      <c r="HI122" s="146"/>
      <c r="HJ122" s="146"/>
      <c r="HK122" s="146"/>
      <c r="HL122" s="146"/>
      <c r="HM122" s="146"/>
      <c r="HN122" s="146"/>
      <c r="HO122" s="146"/>
      <c r="HP122" s="146"/>
      <c r="HQ122" s="146"/>
      <c r="HR122" s="146"/>
      <c r="HS122" s="146"/>
      <c r="HT122" s="146"/>
      <c r="HU122" s="146"/>
      <c r="HV122" s="146"/>
      <c r="HW122" s="146"/>
      <c r="HX122" s="146"/>
      <c r="HY122" s="146"/>
      <c r="HZ122" s="146"/>
      <c r="IA122" s="146"/>
    </row>
    <row r="123" spans="1:235" s="153" customFormat="1" ht="82.8" x14ac:dyDescent="0.3">
      <c r="A123" s="205">
        <v>11900</v>
      </c>
      <c r="B123" s="202" t="s">
        <v>349</v>
      </c>
      <c r="C123" s="206" t="s">
        <v>351</v>
      </c>
      <c r="D123" s="202" t="s">
        <v>256</v>
      </c>
      <c r="E123" s="206" t="s">
        <v>354</v>
      </c>
      <c r="F123" s="202" t="s">
        <v>687</v>
      </c>
      <c r="G123" s="217" t="s">
        <v>124</v>
      </c>
      <c r="H123" s="206">
        <v>4</v>
      </c>
      <c r="I123" s="206" t="s">
        <v>560</v>
      </c>
      <c r="J123" s="202" t="s">
        <v>688</v>
      </c>
      <c r="K123" s="218">
        <v>0</v>
      </c>
      <c r="L123" s="219">
        <v>1</v>
      </c>
      <c r="M123" s="202" t="s">
        <v>51</v>
      </c>
      <c r="N123" s="202" t="s">
        <v>68</v>
      </c>
      <c r="O123" s="202" t="s">
        <v>21</v>
      </c>
      <c r="P123" s="202" t="s">
        <v>36</v>
      </c>
      <c r="Q123" s="202" t="s">
        <v>75</v>
      </c>
      <c r="R123" s="202" t="s">
        <v>570</v>
      </c>
      <c r="S123" s="202" t="s">
        <v>98</v>
      </c>
      <c r="T123" s="206">
        <v>4</v>
      </c>
      <c r="U123" s="220" t="str">
        <f t="shared" si="43"/>
        <v>Evaluar la gestión y resultados de los procesos de calidad de la Dependencia y remitir informes trimestrales de los indicadores formulados y las acciones de mejoras</v>
      </c>
      <c r="V123" s="221">
        <f t="shared" si="43"/>
        <v>0</v>
      </c>
      <c r="W123" s="222" t="s">
        <v>117</v>
      </c>
      <c r="X123" s="223">
        <v>1</v>
      </c>
      <c r="Y123" s="222" t="s">
        <v>688</v>
      </c>
      <c r="Z123" s="218">
        <v>0</v>
      </c>
      <c r="AA123" s="204"/>
      <c r="AB123" s="204"/>
      <c r="AC123" s="212">
        <f t="shared" si="44"/>
        <v>0</v>
      </c>
      <c r="AD123" s="212" t="e">
        <f t="shared" si="45"/>
        <v>#DIV/0!</v>
      </c>
      <c r="AE123" s="212">
        <f t="shared" si="31"/>
        <v>0</v>
      </c>
      <c r="AF123" s="212" t="e">
        <f t="shared" si="32"/>
        <v>#DIV/0!</v>
      </c>
      <c r="AG123" s="223">
        <v>1</v>
      </c>
      <c r="AH123" s="222" t="s">
        <v>688</v>
      </c>
      <c r="AI123" s="218">
        <v>0</v>
      </c>
      <c r="AJ123" s="204"/>
      <c r="AK123" s="204"/>
      <c r="AL123" s="212">
        <f t="shared" si="46"/>
        <v>0</v>
      </c>
      <c r="AM123" s="212" t="e">
        <f t="shared" si="33"/>
        <v>#DIV/0!</v>
      </c>
      <c r="AN123" s="212">
        <f t="shared" si="34"/>
        <v>0</v>
      </c>
      <c r="AO123" s="212" t="e">
        <f t="shared" si="35"/>
        <v>#DIV/0!</v>
      </c>
      <c r="AP123" s="223">
        <v>1</v>
      </c>
      <c r="AQ123" s="222" t="s">
        <v>688</v>
      </c>
      <c r="AR123" s="218">
        <v>0</v>
      </c>
      <c r="AS123" s="204"/>
      <c r="AT123" s="204"/>
      <c r="AU123" s="212">
        <f t="shared" si="47"/>
        <v>0</v>
      </c>
      <c r="AV123" s="212" t="e">
        <f t="shared" si="48"/>
        <v>#DIV/0!</v>
      </c>
      <c r="AW123" s="212">
        <f t="shared" si="49"/>
        <v>0</v>
      </c>
      <c r="AX123" s="212" t="e">
        <f t="shared" si="50"/>
        <v>#DIV/0!</v>
      </c>
      <c r="AY123" s="223">
        <v>1</v>
      </c>
      <c r="AZ123" s="255" t="s">
        <v>688</v>
      </c>
      <c r="BA123" s="218">
        <v>0</v>
      </c>
      <c r="BB123" s="204"/>
      <c r="BC123" s="204"/>
      <c r="BD123" s="224">
        <f t="shared" si="51"/>
        <v>0</v>
      </c>
      <c r="BE123" s="224" t="e">
        <f t="shared" si="52"/>
        <v>#DIV/0!</v>
      </c>
      <c r="BF123" s="224">
        <f t="shared" si="53"/>
        <v>0</v>
      </c>
      <c r="BG123" s="224" t="e">
        <f t="shared" si="54"/>
        <v>#DIV/0!</v>
      </c>
      <c r="BH123" s="225">
        <f t="shared" si="36"/>
        <v>0</v>
      </c>
      <c r="BI123" s="225" t="str">
        <f t="shared" si="37"/>
        <v>No Prog ni Ejec</v>
      </c>
      <c r="BJ123" s="225">
        <f t="shared" si="38"/>
        <v>0</v>
      </c>
      <c r="BK123" s="225" t="str">
        <f t="shared" si="39"/>
        <v>No Prog ni Ejec</v>
      </c>
      <c r="BL123" s="225">
        <f t="shared" si="55"/>
        <v>0</v>
      </c>
      <c r="BM123" s="225" t="str">
        <f t="shared" si="56"/>
        <v>No Prog ni Ejec</v>
      </c>
      <c r="BN123" s="225">
        <f t="shared" si="40"/>
        <v>0</v>
      </c>
      <c r="BO123" s="225" t="str">
        <f t="shared" si="41"/>
        <v>No Prog ni Ejec</v>
      </c>
      <c r="BP123" s="214"/>
      <c r="BQ123" s="285">
        <v>5</v>
      </c>
      <c r="BR123" s="226">
        <f t="shared" si="42"/>
        <v>2.3333333333333335</v>
      </c>
      <c r="BS123" s="227" t="str">
        <f t="shared" si="57"/>
        <v>Evaluar la gestión y resultados de los procesos de calidad de la Dependencia y remitir informes trimestrales de los indicadores formulados y las acciones de mejoras</v>
      </c>
      <c r="BT123" s="203">
        <f t="shared" si="30"/>
        <v>0</v>
      </c>
      <c r="BU123" s="204"/>
      <c r="BV123" s="204"/>
      <c r="BW123" s="204"/>
      <c r="BX123" s="204"/>
      <c r="BY123" s="204"/>
      <c r="BZ123" s="204"/>
      <c r="CA123" s="146"/>
      <c r="CB123" s="146"/>
      <c r="CC123" s="146"/>
      <c r="CD123" s="146"/>
      <c r="CE123" s="146"/>
      <c r="CF123" s="146"/>
      <c r="CG123" s="146"/>
      <c r="CH123" s="146"/>
      <c r="CI123" s="146"/>
      <c r="CJ123" s="146"/>
      <c r="CK123" s="146"/>
      <c r="CL123" s="146"/>
      <c r="CM123" s="146"/>
      <c r="CN123" s="146"/>
      <c r="CO123" s="146"/>
      <c r="CP123" s="146"/>
      <c r="CQ123" s="146"/>
      <c r="CR123" s="146"/>
      <c r="CS123" s="146"/>
      <c r="CT123" s="146"/>
      <c r="CU123" s="146"/>
      <c r="CV123" s="146"/>
      <c r="CW123" s="146"/>
      <c r="CX123" s="146"/>
      <c r="CY123" s="146"/>
      <c r="CZ123" s="146"/>
      <c r="DA123" s="146"/>
      <c r="DB123" s="146"/>
      <c r="DC123" s="146"/>
      <c r="DD123" s="146"/>
      <c r="DE123" s="146"/>
      <c r="DF123" s="146"/>
      <c r="DG123" s="146"/>
      <c r="DH123" s="146"/>
      <c r="DI123" s="146"/>
      <c r="DJ123" s="146"/>
      <c r="DK123" s="146"/>
      <c r="DL123" s="146"/>
      <c r="DM123" s="146"/>
      <c r="DN123" s="146"/>
      <c r="DO123" s="146"/>
      <c r="DP123" s="146"/>
      <c r="DQ123" s="146"/>
      <c r="DR123" s="146"/>
      <c r="DS123" s="146"/>
      <c r="DT123" s="146"/>
      <c r="DU123" s="146"/>
      <c r="DV123" s="146"/>
      <c r="DW123" s="146"/>
      <c r="DX123" s="146"/>
      <c r="DY123" s="146"/>
      <c r="DZ123" s="146"/>
      <c r="EA123" s="146"/>
      <c r="EB123" s="146"/>
      <c r="EC123" s="146"/>
      <c r="ED123" s="146"/>
      <c r="EE123" s="146"/>
      <c r="EF123" s="146"/>
      <c r="EG123" s="146"/>
      <c r="EH123" s="146"/>
      <c r="EI123" s="146"/>
      <c r="EJ123" s="146"/>
      <c r="EK123" s="146"/>
      <c r="EL123" s="146"/>
      <c r="EM123" s="146"/>
      <c r="EN123" s="146"/>
      <c r="EO123" s="146"/>
      <c r="EP123" s="146"/>
      <c r="EQ123" s="146"/>
      <c r="ER123" s="146"/>
      <c r="ES123" s="146"/>
      <c r="ET123" s="146"/>
      <c r="EU123" s="146"/>
      <c r="EV123" s="146"/>
      <c r="EW123" s="146"/>
      <c r="EX123" s="146"/>
      <c r="EY123" s="146"/>
      <c r="EZ123" s="146"/>
      <c r="FA123" s="146"/>
      <c r="FB123" s="146"/>
      <c r="FC123" s="146"/>
      <c r="FD123" s="146"/>
      <c r="FE123" s="146"/>
      <c r="FF123" s="146"/>
      <c r="FG123" s="146"/>
      <c r="FH123" s="146"/>
      <c r="FI123" s="146"/>
      <c r="FJ123" s="146"/>
      <c r="FK123" s="146"/>
      <c r="FL123" s="146"/>
      <c r="FM123" s="146"/>
      <c r="FN123" s="146"/>
      <c r="FO123" s="146"/>
      <c r="FP123" s="146"/>
      <c r="FQ123" s="146"/>
      <c r="FR123" s="146"/>
      <c r="FS123" s="146"/>
      <c r="FT123" s="146"/>
      <c r="FU123" s="146"/>
      <c r="FV123" s="146"/>
      <c r="FW123" s="146"/>
      <c r="FX123" s="146"/>
      <c r="FY123" s="146"/>
      <c r="FZ123" s="146"/>
      <c r="GA123" s="146"/>
      <c r="GB123" s="146"/>
      <c r="GC123" s="146"/>
      <c r="GD123" s="146"/>
      <c r="GE123" s="146"/>
      <c r="GF123" s="146"/>
      <c r="GG123" s="146"/>
      <c r="GH123" s="146"/>
      <c r="GI123" s="146"/>
      <c r="GJ123" s="146"/>
      <c r="GK123" s="146"/>
      <c r="GL123" s="146"/>
      <c r="GM123" s="146"/>
      <c r="GN123" s="146"/>
      <c r="GO123" s="146"/>
      <c r="GP123" s="146"/>
      <c r="GQ123" s="146"/>
      <c r="GR123" s="146"/>
      <c r="GS123" s="146"/>
      <c r="GT123" s="146"/>
      <c r="GU123" s="146"/>
      <c r="GV123" s="146"/>
      <c r="GW123" s="146"/>
      <c r="GX123" s="146"/>
      <c r="GY123" s="146"/>
      <c r="GZ123" s="146"/>
      <c r="HA123" s="146"/>
      <c r="HB123" s="146"/>
      <c r="HC123" s="146"/>
      <c r="HD123" s="146"/>
      <c r="HE123" s="146"/>
      <c r="HF123" s="146"/>
      <c r="HG123" s="146"/>
      <c r="HH123" s="146"/>
      <c r="HI123" s="146"/>
      <c r="HJ123" s="146"/>
      <c r="HK123" s="146"/>
      <c r="HL123" s="146"/>
      <c r="HM123" s="146"/>
      <c r="HN123" s="146"/>
      <c r="HO123" s="146"/>
      <c r="HP123" s="146"/>
      <c r="HQ123" s="146"/>
      <c r="HR123" s="146"/>
      <c r="HS123" s="146"/>
      <c r="HT123" s="146"/>
      <c r="HU123" s="146"/>
      <c r="HV123" s="146"/>
      <c r="HW123" s="146"/>
      <c r="HX123" s="146"/>
      <c r="HY123" s="146"/>
      <c r="HZ123" s="146"/>
      <c r="IA123" s="146"/>
    </row>
    <row r="124" spans="1:235" s="159" customFormat="1" ht="55.2" x14ac:dyDescent="0.3">
      <c r="A124" s="205">
        <v>11900</v>
      </c>
      <c r="B124" s="202" t="s">
        <v>349</v>
      </c>
      <c r="C124" s="206" t="s">
        <v>357</v>
      </c>
      <c r="D124" s="202" t="s">
        <v>146</v>
      </c>
      <c r="E124" s="206" t="s">
        <v>358</v>
      </c>
      <c r="F124" s="202" t="s">
        <v>767</v>
      </c>
      <c r="G124" s="217" t="s">
        <v>123</v>
      </c>
      <c r="H124" s="224">
        <v>1</v>
      </c>
      <c r="I124" s="206" t="s">
        <v>359</v>
      </c>
      <c r="J124" s="202" t="s">
        <v>690</v>
      </c>
      <c r="K124" s="218">
        <v>254442984</v>
      </c>
      <c r="L124" s="219">
        <v>1</v>
      </c>
      <c r="M124" s="202" t="s">
        <v>46</v>
      </c>
      <c r="N124" s="202" t="s">
        <v>74</v>
      </c>
      <c r="O124" s="202" t="s">
        <v>21</v>
      </c>
      <c r="P124" s="202" t="s">
        <v>36</v>
      </c>
      <c r="Q124" s="202" t="s">
        <v>229</v>
      </c>
      <c r="R124" s="202" t="s">
        <v>360</v>
      </c>
      <c r="S124" s="202" t="s">
        <v>99</v>
      </c>
      <c r="T124" s="219">
        <v>1</v>
      </c>
      <c r="U124" s="220" t="str">
        <f t="shared" si="43"/>
        <v>Atender las solicitudes de informes derivadas de acciones constitucionales y tutelas</v>
      </c>
      <c r="V124" s="221">
        <f t="shared" si="43"/>
        <v>254442984</v>
      </c>
      <c r="W124" s="230" t="s">
        <v>114</v>
      </c>
      <c r="X124" s="289">
        <v>0.25</v>
      </c>
      <c r="Y124" s="290" t="s">
        <v>690</v>
      </c>
      <c r="Z124" s="291">
        <f>+X124*V124</f>
        <v>63610746</v>
      </c>
      <c r="AA124" s="287"/>
      <c r="AB124" s="287"/>
      <c r="AC124" s="288">
        <f t="shared" si="44"/>
        <v>0</v>
      </c>
      <c r="AD124" s="288">
        <f t="shared" si="45"/>
        <v>0</v>
      </c>
      <c r="AE124" s="288">
        <f t="shared" si="31"/>
        <v>0</v>
      </c>
      <c r="AF124" s="288">
        <f t="shared" si="32"/>
        <v>0</v>
      </c>
      <c r="AG124" s="289">
        <v>0.25</v>
      </c>
      <c r="AH124" s="290" t="s">
        <v>690</v>
      </c>
      <c r="AI124" s="291">
        <v>63610746</v>
      </c>
      <c r="AJ124" s="287"/>
      <c r="AK124" s="287"/>
      <c r="AL124" s="288">
        <f t="shared" si="46"/>
        <v>0</v>
      </c>
      <c r="AM124" s="288">
        <f t="shared" si="33"/>
        <v>0</v>
      </c>
      <c r="AN124" s="288">
        <f t="shared" si="34"/>
        <v>0</v>
      </c>
      <c r="AO124" s="288">
        <f t="shared" si="35"/>
        <v>0</v>
      </c>
      <c r="AP124" s="289">
        <v>0.25</v>
      </c>
      <c r="AQ124" s="290" t="s">
        <v>690</v>
      </c>
      <c r="AR124" s="291">
        <v>63610746</v>
      </c>
      <c r="AS124" s="287"/>
      <c r="AT124" s="287"/>
      <c r="AU124" s="288">
        <f t="shared" si="47"/>
        <v>0</v>
      </c>
      <c r="AV124" s="288">
        <f t="shared" si="48"/>
        <v>0</v>
      </c>
      <c r="AW124" s="288">
        <f t="shared" si="49"/>
        <v>0</v>
      </c>
      <c r="AX124" s="288">
        <f t="shared" si="50"/>
        <v>0</v>
      </c>
      <c r="AY124" s="289">
        <v>0.25</v>
      </c>
      <c r="AZ124" s="290" t="s">
        <v>690</v>
      </c>
      <c r="BA124" s="291">
        <v>63610746</v>
      </c>
      <c r="BB124" s="287"/>
      <c r="BC124" s="287"/>
      <c r="BD124" s="289">
        <f t="shared" si="51"/>
        <v>0</v>
      </c>
      <c r="BE124" s="289">
        <f t="shared" si="52"/>
        <v>0</v>
      </c>
      <c r="BF124" s="289">
        <f t="shared" si="53"/>
        <v>0</v>
      </c>
      <c r="BG124" s="289">
        <f t="shared" si="54"/>
        <v>0</v>
      </c>
      <c r="BH124" s="213">
        <f t="shared" si="36"/>
        <v>0</v>
      </c>
      <c r="BI124" s="213">
        <f t="shared" si="37"/>
        <v>0</v>
      </c>
      <c r="BJ124" s="213">
        <f t="shared" si="38"/>
        <v>0</v>
      </c>
      <c r="BK124" s="213">
        <f t="shared" si="39"/>
        <v>0</v>
      </c>
      <c r="BL124" s="213">
        <f t="shared" si="55"/>
        <v>0</v>
      </c>
      <c r="BM124" s="213">
        <f t="shared" si="56"/>
        <v>0</v>
      </c>
      <c r="BN124" s="213">
        <f t="shared" si="40"/>
        <v>0</v>
      </c>
      <c r="BO124" s="213">
        <f t="shared" si="41"/>
        <v>0</v>
      </c>
      <c r="BP124" s="214"/>
      <c r="BQ124" s="285">
        <v>32</v>
      </c>
      <c r="BR124" s="216">
        <f t="shared" si="42"/>
        <v>0.58333333333333337</v>
      </c>
      <c r="BS124" s="227" t="str">
        <f t="shared" si="57"/>
        <v>Atender las solicitudes de informes derivadas de acciones constitucionales y tutelas</v>
      </c>
      <c r="BT124" s="203">
        <f t="shared" si="30"/>
        <v>148425074</v>
      </c>
      <c r="BU124" s="204"/>
      <c r="BV124" s="204"/>
      <c r="BW124" s="204"/>
      <c r="BX124" s="204"/>
      <c r="BY124" s="204"/>
      <c r="BZ124" s="204"/>
      <c r="CA124" s="146"/>
      <c r="CB124" s="146"/>
      <c r="CC124" s="146"/>
      <c r="CD124" s="146"/>
      <c r="CE124" s="146"/>
      <c r="CF124" s="146"/>
      <c r="CG124" s="146"/>
      <c r="CH124" s="146"/>
      <c r="CI124" s="146"/>
      <c r="CJ124" s="146"/>
      <c r="CK124" s="146"/>
      <c r="CL124" s="146"/>
      <c r="CM124" s="146"/>
      <c r="CN124" s="146"/>
      <c r="CO124" s="146"/>
      <c r="CP124" s="146"/>
      <c r="CQ124" s="146"/>
      <c r="CR124" s="146"/>
      <c r="CS124" s="146"/>
      <c r="CT124" s="146"/>
      <c r="CU124" s="146"/>
      <c r="CV124" s="146"/>
      <c r="CW124" s="146"/>
      <c r="CX124" s="146"/>
      <c r="CY124" s="146"/>
      <c r="CZ124" s="146"/>
      <c r="DA124" s="146"/>
      <c r="DB124" s="146"/>
      <c r="DC124" s="146"/>
      <c r="DD124" s="146"/>
      <c r="DE124" s="146"/>
      <c r="DF124" s="146"/>
      <c r="DG124" s="146"/>
      <c r="DH124" s="146"/>
      <c r="DI124" s="146"/>
      <c r="DJ124" s="146"/>
      <c r="DK124" s="146"/>
      <c r="DL124" s="146"/>
      <c r="DM124" s="146"/>
      <c r="DN124" s="146"/>
      <c r="DO124" s="146"/>
      <c r="DP124" s="146"/>
      <c r="DQ124" s="146"/>
      <c r="DR124" s="146"/>
      <c r="DS124" s="146"/>
      <c r="DT124" s="146"/>
      <c r="DU124" s="146"/>
      <c r="DV124" s="146"/>
      <c r="DW124" s="146"/>
      <c r="DX124" s="146"/>
      <c r="DY124" s="146"/>
      <c r="DZ124" s="146"/>
      <c r="EA124" s="146"/>
      <c r="EB124" s="146"/>
      <c r="EC124" s="146"/>
      <c r="ED124" s="146"/>
      <c r="EE124" s="146"/>
      <c r="EF124" s="146"/>
      <c r="EG124" s="146"/>
      <c r="EH124" s="146"/>
      <c r="EI124" s="146"/>
      <c r="EJ124" s="146"/>
      <c r="EK124" s="146"/>
      <c r="EL124" s="146"/>
      <c r="EM124" s="146"/>
      <c r="EN124" s="146"/>
      <c r="EO124" s="146"/>
      <c r="EP124" s="146"/>
      <c r="EQ124" s="146"/>
      <c r="ER124" s="146"/>
      <c r="ES124" s="146"/>
      <c r="ET124" s="146"/>
      <c r="EU124" s="146"/>
      <c r="EV124" s="146"/>
      <c r="EW124" s="146"/>
      <c r="EX124" s="146"/>
      <c r="EY124" s="146"/>
      <c r="EZ124" s="146"/>
      <c r="FA124" s="146"/>
      <c r="FB124" s="146"/>
      <c r="FC124" s="146"/>
      <c r="FD124" s="146"/>
      <c r="FE124" s="146"/>
      <c r="FF124" s="146"/>
      <c r="FG124" s="146"/>
      <c r="FH124" s="146"/>
      <c r="FI124" s="146"/>
      <c r="FJ124" s="146"/>
      <c r="FK124" s="146"/>
      <c r="FL124" s="146"/>
      <c r="FM124" s="146"/>
      <c r="FN124" s="146"/>
      <c r="FO124" s="146"/>
      <c r="FP124" s="146"/>
      <c r="FQ124" s="146"/>
      <c r="FR124" s="146"/>
      <c r="FS124" s="146"/>
      <c r="FT124" s="146"/>
      <c r="FU124" s="146"/>
      <c r="FV124" s="146"/>
      <c r="FW124" s="146"/>
      <c r="FX124" s="146"/>
      <c r="FY124" s="146"/>
      <c r="FZ124" s="146"/>
      <c r="GA124" s="146"/>
      <c r="GB124" s="146"/>
      <c r="GC124" s="146"/>
      <c r="GD124" s="146"/>
      <c r="GE124" s="146"/>
      <c r="GF124" s="146"/>
      <c r="GG124" s="146"/>
      <c r="GH124" s="146"/>
      <c r="GI124" s="146"/>
      <c r="GJ124" s="146"/>
      <c r="GK124" s="146"/>
      <c r="GL124" s="146"/>
      <c r="GM124" s="146"/>
      <c r="GN124" s="146"/>
      <c r="GO124" s="146"/>
      <c r="GP124" s="146"/>
      <c r="GQ124" s="146"/>
      <c r="GR124" s="146"/>
      <c r="GS124" s="146"/>
      <c r="GT124" s="146"/>
      <c r="GU124" s="146"/>
      <c r="GV124" s="146"/>
      <c r="GW124" s="146"/>
      <c r="GX124" s="146"/>
      <c r="GY124" s="146"/>
      <c r="GZ124" s="146"/>
      <c r="HA124" s="146"/>
      <c r="HB124" s="146"/>
      <c r="HC124" s="146"/>
      <c r="HD124" s="146"/>
      <c r="HE124" s="146"/>
      <c r="HF124" s="146"/>
      <c r="HG124" s="146"/>
      <c r="HH124" s="146"/>
      <c r="HI124" s="146"/>
      <c r="HJ124" s="146"/>
      <c r="HK124" s="146"/>
      <c r="HL124" s="146"/>
      <c r="HM124" s="146"/>
      <c r="HN124" s="146"/>
      <c r="HO124" s="146"/>
      <c r="HP124" s="146"/>
      <c r="HQ124" s="146"/>
      <c r="HR124" s="146"/>
      <c r="HS124" s="146"/>
      <c r="HT124" s="146"/>
      <c r="HU124" s="146"/>
      <c r="HV124" s="146"/>
      <c r="HW124" s="146"/>
      <c r="HX124" s="146"/>
      <c r="HY124" s="146"/>
      <c r="HZ124" s="146"/>
      <c r="IA124" s="146"/>
    </row>
    <row r="125" spans="1:235" s="155" customFormat="1" ht="55.2" x14ac:dyDescent="0.3">
      <c r="A125" s="205">
        <v>11900</v>
      </c>
      <c r="B125" s="202" t="s">
        <v>349</v>
      </c>
      <c r="C125" s="206" t="s">
        <v>357</v>
      </c>
      <c r="D125" s="202" t="s">
        <v>146</v>
      </c>
      <c r="E125" s="206" t="s">
        <v>361</v>
      </c>
      <c r="F125" s="202" t="s">
        <v>436</v>
      </c>
      <c r="G125" s="217" t="s">
        <v>123</v>
      </c>
      <c r="H125" s="224">
        <v>1</v>
      </c>
      <c r="I125" s="206" t="s">
        <v>458</v>
      </c>
      <c r="J125" s="202" t="s">
        <v>362</v>
      </c>
      <c r="K125" s="1477">
        <v>768132904</v>
      </c>
      <c r="L125" s="1478">
        <v>1</v>
      </c>
      <c r="M125" s="202" t="s">
        <v>46</v>
      </c>
      <c r="N125" s="202" t="s">
        <v>74</v>
      </c>
      <c r="O125" s="202" t="s">
        <v>21</v>
      </c>
      <c r="P125" s="202" t="s">
        <v>36</v>
      </c>
      <c r="Q125" s="202" t="s">
        <v>229</v>
      </c>
      <c r="R125" s="202" t="s">
        <v>437</v>
      </c>
      <c r="S125" s="202" t="s">
        <v>99</v>
      </c>
      <c r="T125" s="219">
        <v>1</v>
      </c>
      <c r="U125" s="220" t="str">
        <f t="shared" si="43"/>
        <v>Ejercer la defensa extrajudicial y judicial en los asuntos y/o procesos judiciales en que la ADRES es parte o vinculado.</v>
      </c>
      <c r="V125" s="221">
        <f t="shared" si="43"/>
        <v>768132904</v>
      </c>
      <c r="W125" s="230" t="s">
        <v>114</v>
      </c>
      <c r="X125" s="224">
        <v>0.25</v>
      </c>
      <c r="Y125" s="222" t="s">
        <v>362</v>
      </c>
      <c r="Z125" s="218">
        <f>+V125*X125</f>
        <v>192033226</v>
      </c>
      <c r="AA125" s="204"/>
      <c r="AB125" s="204"/>
      <c r="AC125" s="212">
        <f t="shared" si="44"/>
        <v>0</v>
      </c>
      <c r="AD125" s="212">
        <f t="shared" si="45"/>
        <v>0</v>
      </c>
      <c r="AE125" s="212">
        <f t="shared" si="31"/>
        <v>0</v>
      </c>
      <c r="AF125" s="212">
        <f t="shared" si="32"/>
        <v>0</v>
      </c>
      <c r="AG125" s="224">
        <v>0.25</v>
      </c>
      <c r="AH125" s="222" t="s">
        <v>362</v>
      </c>
      <c r="AI125" s="218">
        <v>192033226</v>
      </c>
      <c r="AJ125" s="204"/>
      <c r="AK125" s="204"/>
      <c r="AL125" s="212">
        <f t="shared" si="46"/>
        <v>0</v>
      </c>
      <c r="AM125" s="212">
        <f t="shared" si="33"/>
        <v>0</v>
      </c>
      <c r="AN125" s="212">
        <f t="shared" si="34"/>
        <v>0</v>
      </c>
      <c r="AO125" s="212">
        <f t="shared" si="35"/>
        <v>0</v>
      </c>
      <c r="AP125" s="224">
        <v>0.25</v>
      </c>
      <c r="AQ125" s="222" t="s">
        <v>362</v>
      </c>
      <c r="AR125" s="218">
        <v>192033226</v>
      </c>
      <c r="AS125" s="204"/>
      <c r="AT125" s="204"/>
      <c r="AU125" s="212">
        <f t="shared" si="47"/>
        <v>0</v>
      </c>
      <c r="AV125" s="212">
        <f t="shared" si="48"/>
        <v>0</v>
      </c>
      <c r="AW125" s="212">
        <f t="shared" si="49"/>
        <v>0</v>
      </c>
      <c r="AX125" s="212">
        <f t="shared" si="50"/>
        <v>0</v>
      </c>
      <c r="AY125" s="224">
        <v>0.25</v>
      </c>
      <c r="AZ125" s="222" t="s">
        <v>362</v>
      </c>
      <c r="BA125" s="218">
        <v>192033226</v>
      </c>
      <c r="BB125" s="204"/>
      <c r="BC125" s="204"/>
      <c r="BD125" s="224">
        <f t="shared" si="51"/>
        <v>0</v>
      </c>
      <c r="BE125" s="224">
        <f t="shared" si="52"/>
        <v>0</v>
      </c>
      <c r="BF125" s="224">
        <f t="shared" si="53"/>
        <v>0</v>
      </c>
      <c r="BG125" s="224">
        <f t="shared" si="54"/>
        <v>0</v>
      </c>
      <c r="BH125" s="236">
        <f t="shared" si="36"/>
        <v>0</v>
      </c>
      <c r="BI125" s="236">
        <f t="shared" si="37"/>
        <v>0</v>
      </c>
      <c r="BJ125" s="236">
        <f t="shared" si="38"/>
        <v>0</v>
      </c>
      <c r="BK125" s="236">
        <f t="shared" si="39"/>
        <v>0</v>
      </c>
      <c r="BL125" s="236">
        <f t="shared" si="55"/>
        <v>0</v>
      </c>
      <c r="BM125" s="236">
        <f t="shared" si="56"/>
        <v>0</v>
      </c>
      <c r="BN125" s="236">
        <f t="shared" si="40"/>
        <v>0</v>
      </c>
      <c r="BO125" s="236">
        <f t="shared" si="41"/>
        <v>0</v>
      </c>
      <c r="BP125" s="214"/>
      <c r="BQ125" s="285">
        <v>32</v>
      </c>
      <c r="BR125" s="216">
        <f t="shared" si="42"/>
        <v>0.58333333333333337</v>
      </c>
      <c r="BS125" s="227" t="str">
        <f t="shared" si="57"/>
        <v>Ejercer la defensa extrajudicial y judicial en los asuntos y/o procesos judiciales en que la ADRES es parte o vinculado.</v>
      </c>
      <c r="BT125" s="203">
        <f t="shared" si="30"/>
        <v>448077527.33333331</v>
      </c>
      <c r="BU125" s="204"/>
      <c r="BV125" s="204"/>
      <c r="BW125" s="204"/>
      <c r="BX125" s="204"/>
      <c r="BY125" s="204"/>
      <c r="BZ125" s="204"/>
      <c r="CA125" s="146"/>
      <c r="CB125" s="146"/>
      <c r="CC125" s="146"/>
      <c r="CD125" s="146"/>
      <c r="CE125" s="146"/>
      <c r="CF125" s="146"/>
      <c r="CG125" s="146"/>
      <c r="CH125" s="146"/>
      <c r="CI125" s="146"/>
      <c r="CJ125" s="146"/>
      <c r="CK125" s="146"/>
      <c r="CL125" s="146"/>
      <c r="CM125" s="146"/>
      <c r="CN125" s="146"/>
      <c r="CO125" s="146"/>
      <c r="CP125" s="146"/>
      <c r="CQ125" s="146"/>
      <c r="CR125" s="146"/>
      <c r="CS125" s="146"/>
      <c r="CT125" s="146"/>
      <c r="CU125" s="146"/>
      <c r="CV125" s="146"/>
      <c r="CW125" s="146"/>
      <c r="CX125" s="146"/>
      <c r="CY125" s="146"/>
      <c r="CZ125" s="146"/>
      <c r="DA125" s="146"/>
      <c r="DB125" s="146"/>
      <c r="DC125" s="146"/>
      <c r="DD125" s="146"/>
      <c r="DE125" s="146"/>
      <c r="DF125" s="146"/>
      <c r="DG125" s="146"/>
      <c r="DH125" s="146"/>
      <c r="DI125" s="146"/>
      <c r="DJ125" s="146"/>
      <c r="DK125" s="146"/>
      <c r="DL125" s="146"/>
      <c r="DM125" s="146"/>
      <c r="DN125" s="146"/>
      <c r="DO125" s="146"/>
      <c r="DP125" s="146"/>
      <c r="DQ125" s="146"/>
      <c r="DR125" s="146"/>
      <c r="DS125" s="146"/>
      <c r="DT125" s="146"/>
      <c r="DU125" s="146"/>
      <c r="DV125" s="146"/>
      <c r="DW125" s="146"/>
      <c r="DX125" s="146"/>
      <c r="DY125" s="146"/>
      <c r="DZ125" s="146"/>
      <c r="EA125" s="146"/>
      <c r="EB125" s="146"/>
      <c r="EC125" s="146"/>
      <c r="ED125" s="146"/>
      <c r="EE125" s="146"/>
      <c r="EF125" s="146"/>
      <c r="EG125" s="146"/>
      <c r="EH125" s="146"/>
      <c r="EI125" s="146"/>
      <c r="EJ125" s="146"/>
      <c r="EK125" s="146"/>
      <c r="EL125" s="146"/>
      <c r="EM125" s="146"/>
      <c r="EN125" s="146"/>
      <c r="EO125" s="146"/>
      <c r="EP125" s="146"/>
      <c r="EQ125" s="146"/>
      <c r="ER125" s="146"/>
      <c r="ES125" s="146"/>
      <c r="ET125" s="146"/>
      <c r="EU125" s="146"/>
      <c r="EV125" s="146"/>
      <c r="EW125" s="146"/>
      <c r="EX125" s="146"/>
      <c r="EY125" s="146"/>
      <c r="EZ125" s="146"/>
      <c r="FA125" s="146"/>
      <c r="FB125" s="146"/>
      <c r="FC125" s="146"/>
      <c r="FD125" s="146"/>
      <c r="FE125" s="146"/>
      <c r="FF125" s="146"/>
      <c r="FG125" s="146"/>
      <c r="FH125" s="146"/>
      <c r="FI125" s="146"/>
      <c r="FJ125" s="146"/>
      <c r="FK125" s="146"/>
      <c r="FL125" s="146"/>
      <c r="FM125" s="146"/>
      <c r="FN125" s="146"/>
      <c r="FO125" s="146"/>
      <c r="FP125" s="146"/>
      <c r="FQ125" s="146"/>
      <c r="FR125" s="146"/>
      <c r="FS125" s="146"/>
      <c r="FT125" s="146"/>
      <c r="FU125" s="146"/>
      <c r="FV125" s="146"/>
      <c r="FW125" s="146"/>
      <c r="FX125" s="146"/>
      <c r="FY125" s="146"/>
      <c r="FZ125" s="146"/>
      <c r="GA125" s="146"/>
      <c r="GB125" s="146"/>
      <c r="GC125" s="146"/>
      <c r="GD125" s="146"/>
      <c r="GE125" s="146"/>
      <c r="GF125" s="146"/>
      <c r="GG125" s="146"/>
      <c r="GH125" s="146"/>
      <c r="GI125" s="146"/>
      <c r="GJ125" s="146"/>
      <c r="GK125" s="146"/>
      <c r="GL125" s="146"/>
      <c r="GM125" s="146"/>
      <c r="GN125" s="146"/>
      <c r="GO125" s="146"/>
      <c r="GP125" s="146"/>
      <c r="GQ125" s="146"/>
      <c r="GR125" s="146"/>
      <c r="GS125" s="146"/>
      <c r="GT125" s="146"/>
      <c r="GU125" s="146"/>
      <c r="GV125" s="146"/>
      <c r="GW125" s="146"/>
      <c r="GX125" s="146"/>
      <c r="GY125" s="146"/>
      <c r="GZ125" s="146"/>
      <c r="HA125" s="146"/>
      <c r="HB125" s="146"/>
      <c r="HC125" s="146"/>
      <c r="HD125" s="146"/>
      <c r="HE125" s="146"/>
      <c r="HF125" s="146"/>
      <c r="HG125" s="146"/>
      <c r="HH125" s="146"/>
      <c r="HI125" s="146"/>
      <c r="HJ125" s="146"/>
      <c r="HK125" s="146"/>
      <c r="HL125" s="146"/>
      <c r="HM125" s="146"/>
      <c r="HN125" s="146"/>
      <c r="HO125" s="146"/>
      <c r="HP125" s="146"/>
      <c r="HQ125" s="146"/>
      <c r="HR125" s="146"/>
      <c r="HS125" s="146"/>
      <c r="HT125" s="146"/>
      <c r="HU125" s="146"/>
      <c r="HV125" s="146"/>
      <c r="HW125" s="146"/>
      <c r="HX125" s="146"/>
      <c r="HY125" s="146"/>
      <c r="HZ125" s="146"/>
      <c r="IA125" s="146"/>
    </row>
    <row r="126" spans="1:235" s="159" customFormat="1" ht="69" x14ac:dyDescent="0.3">
      <c r="A126" s="205">
        <v>11900</v>
      </c>
      <c r="B126" s="202" t="s">
        <v>349</v>
      </c>
      <c r="C126" s="206" t="s">
        <v>357</v>
      </c>
      <c r="D126" s="202" t="s">
        <v>146</v>
      </c>
      <c r="E126" s="206" t="s">
        <v>371</v>
      </c>
      <c r="F126" s="202" t="s">
        <v>366</v>
      </c>
      <c r="G126" s="217" t="s">
        <v>123</v>
      </c>
      <c r="H126" s="224">
        <v>1</v>
      </c>
      <c r="I126" s="206" t="s">
        <v>547</v>
      </c>
      <c r="J126" s="202" t="s">
        <v>362</v>
      </c>
      <c r="K126" s="1477"/>
      <c r="L126" s="1478"/>
      <c r="M126" s="202" t="s">
        <v>46</v>
      </c>
      <c r="N126" s="202" t="s">
        <v>74</v>
      </c>
      <c r="O126" s="202" t="s">
        <v>21</v>
      </c>
      <c r="P126" s="202" t="s">
        <v>36</v>
      </c>
      <c r="Q126" s="202" t="s">
        <v>229</v>
      </c>
      <c r="R126" s="202" t="s">
        <v>370</v>
      </c>
      <c r="S126" s="202" t="s">
        <v>99</v>
      </c>
      <c r="T126" s="219">
        <v>1</v>
      </c>
      <c r="U126" s="220" t="str">
        <f t="shared" si="43"/>
        <v>Ejercer la defensa extrajudicial y judicial en los asuntos y/o procesos judiciales en que la ADRES es parte o vinculado.</v>
      </c>
      <c r="V126" s="221">
        <f t="shared" si="43"/>
        <v>0</v>
      </c>
      <c r="W126" s="230" t="s">
        <v>114</v>
      </c>
      <c r="X126" s="289">
        <v>0.25</v>
      </c>
      <c r="Y126" s="290" t="s">
        <v>362</v>
      </c>
      <c r="Z126" s="291">
        <v>0</v>
      </c>
      <c r="AA126" s="287"/>
      <c r="AB126" s="287"/>
      <c r="AC126" s="288">
        <f t="shared" si="44"/>
        <v>0</v>
      </c>
      <c r="AD126" s="288" t="e">
        <f t="shared" si="45"/>
        <v>#DIV/0!</v>
      </c>
      <c r="AE126" s="288">
        <f t="shared" si="31"/>
        <v>0</v>
      </c>
      <c r="AF126" s="288" t="e">
        <f t="shared" si="32"/>
        <v>#DIV/0!</v>
      </c>
      <c r="AG126" s="289">
        <v>0.25</v>
      </c>
      <c r="AH126" s="290" t="s">
        <v>362</v>
      </c>
      <c r="AI126" s="291">
        <v>0</v>
      </c>
      <c r="AJ126" s="287"/>
      <c r="AK126" s="287"/>
      <c r="AL126" s="288">
        <f t="shared" si="46"/>
        <v>0</v>
      </c>
      <c r="AM126" s="288" t="e">
        <f t="shared" si="33"/>
        <v>#DIV/0!</v>
      </c>
      <c r="AN126" s="288">
        <f t="shared" si="34"/>
        <v>0</v>
      </c>
      <c r="AO126" s="288" t="e">
        <f t="shared" si="35"/>
        <v>#DIV/0!</v>
      </c>
      <c r="AP126" s="289">
        <v>0.25</v>
      </c>
      <c r="AQ126" s="290" t="s">
        <v>362</v>
      </c>
      <c r="AR126" s="291">
        <v>0</v>
      </c>
      <c r="AS126" s="287"/>
      <c r="AT126" s="287"/>
      <c r="AU126" s="288">
        <f t="shared" si="47"/>
        <v>0</v>
      </c>
      <c r="AV126" s="288" t="e">
        <f t="shared" si="48"/>
        <v>#DIV/0!</v>
      </c>
      <c r="AW126" s="288">
        <f t="shared" si="49"/>
        <v>0</v>
      </c>
      <c r="AX126" s="288" t="e">
        <f t="shared" si="50"/>
        <v>#DIV/0!</v>
      </c>
      <c r="AY126" s="289">
        <v>0.25</v>
      </c>
      <c r="AZ126" s="290" t="s">
        <v>362</v>
      </c>
      <c r="BA126" s="291">
        <v>0</v>
      </c>
      <c r="BB126" s="287"/>
      <c r="BC126" s="287"/>
      <c r="BD126" s="289">
        <f t="shared" si="51"/>
        <v>0</v>
      </c>
      <c r="BE126" s="289" t="e">
        <f t="shared" si="52"/>
        <v>#DIV/0!</v>
      </c>
      <c r="BF126" s="289">
        <f t="shared" si="53"/>
        <v>0</v>
      </c>
      <c r="BG126" s="289" t="e">
        <f t="shared" si="54"/>
        <v>#DIV/0!</v>
      </c>
      <c r="BH126" s="213">
        <f t="shared" si="36"/>
        <v>0</v>
      </c>
      <c r="BI126" s="213" t="str">
        <f t="shared" si="37"/>
        <v>No Prog ni Ejec</v>
      </c>
      <c r="BJ126" s="213">
        <f t="shared" si="38"/>
        <v>0</v>
      </c>
      <c r="BK126" s="213" t="str">
        <f t="shared" si="39"/>
        <v>No Prog ni Ejec</v>
      </c>
      <c r="BL126" s="213">
        <f t="shared" si="55"/>
        <v>0</v>
      </c>
      <c r="BM126" s="213" t="str">
        <f t="shared" si="56"/>
        <v>No Prog ni Ejec</v>
      </c>
      <c r="BN126" s="213">
        <f t="shared" si="40"/>
        <v>0</v>
      </c>
      <c r="BO126" s="213" t="str">
        <f t="shared" si="41"/>
        <v>No Prog ni Ejec</v>
      </c>
      <c r="BP126" s="214"/>
      <c r="BQ126" s="285">
        <v>32</v>
      </c>
      <c r="BR126" s="216">
        <f t="shared" si="42"/>
        <v>0.58333333333333337</v>
      </c>
      <c r="BS126" s="227" t="str">
        <f t="shared" si="57"/>
        <v>Ejercer la defensa extrajudicial y judicial en los asuntos y/o procesos judiciales en que la ADRES es parte o vinculado.</v>
      </c>
      <c r="BT126" s="203">
        <f t="shared" si="30"/>
        <v>0</v>
      </c>
      <c r="BU126" s="204"/>
      <c r="BV126" s="204"/>
      <c r="BW126" s="204"/>
      <c r="BX126" s="204"/>
      <c r="BY126" s="204"/>
      <c r="BZ126" s="204"/>
      <c r="CA126" s="146"/>
      <c r="CB126" s="146"/>
      <c r="CC126" s="146"/>
      <c r="CD126" s="146"/>
      <c r="CE126" s="146"/>
      <c r="CF126" s="146"/>
      <c r="CG126" s="146"/>
      <c r="CH126" s="146"/>
      <c r="CI126" s="146"/>
      <c r="CJ126" s="146"/>
      <c r="CK126" s="146"/>
      <c r="CL126" s="146"/>
      <c r="CM126" s="146"/>
      <c r="CN126" s="146"/>
      <c r="CO126" s="146"/>
      <c r="CP126" s="146"/>
      <c r="CQ126" s="146"/>
      <c r="CR126" s="146"/>
      <c r="CS126" s="146"/>
      <c r="CT126" s="146"/>
      <c r="CU126" s="146"/>
      <c r="CV126" s="146"/>
      <c r="CW126" s="146"/>
      <c r="CX126" s="146"/>
      <c r="CY126" s="146"/>
      <c r="CZ126" s="146"/>
      <c r="DA126" s="146"/>
      <c r="DB126" s="146"/>
      <c r="DC126" s="146"/>
      <c r="DD126" s="146"/>
      <c r="DE126" s="146"/>
      <c r="DF126" s="146"/>
      <c r="DG126" s="146"/>
      <c r="DH126" s="146"/>
      <c r="DI126" s="146"/>
      <c r="DJ126" s="146"/>
      <c r="DK126" s="146"/>
      <c r="DL126" s="146"/>
      <c r="DM126" s="146"/>
      <c r="DN126" s="146"/>
      <c r="DO126" s="146"/>
      <c r="DP126" s="146"/>
      <c r="DQ126" s="146"/>
      <c r="DR126" s="146"/>
      <c r="DS126" s="146"/>
      <c r="DT126" s="146"/>
      <c r="DU126" s="146"/>
      <c r="DV126" s="146"/>
      <c r="DW126" s="146"/>
      <c r="DX126" s="146"/>
      <c r="DY126" s="146"/>
      <c r="DZ126" s="146"/>
      <c r="EA126" s="146"/>
      <c r="EB126" s="146"/>
      <c r="EC126" s="146"/>
      <c r="ED126" s="146"/>
      <c r="EE126" s="146"/>
      <c r="EF126" s="146"/>
      <c r="EG126" s="146"/>
      <c r="EH126" s="146"/>
      <c r="EI126" s="146"/>
      <c r="EJ126" s="146"/>
      <c r="EK126" s="146"/>
      <c r="EL126" s="146"/>
      <c r="EM126" s="146"/>
      <c r="EN126" s="146"/>
      <c r="EO126" s="146"/>
      <c r="EP126" s="146"/>
      <c r="EQ126" s="146"/>
      <c r="ER126" s="146"/>
      <c r="ES126" s="146"/>
      <c r="ET126" s="146"/>
      <c r="EU126" s="146"/>
      <c r="EV126" s="146"/>
      <c r="EW126" s="146"/>
      <c r="EX126" s="146"/>
      <c r="EY126" s="146"/>
      <c r="EZ126" s="146"/>
      <c r="FA126" s="146"/>
      <c r="FB126" s="146"/>
      <c r="FC126" s="146"/>
      <c r="FD126" s="146"/>
      <c r="FE126" s="146"/>
      <c r="FF126" s="146"/>
      <c r="FG126" s="146"/>
      <c r="FH126" s="146"/>
      <c r="FI126" s="146"/>
      <c r="FJ126" s="146"/>
      <c r="FK126" s="146"/>
      <c r="FL126" s="146"/>
      <c r="FM126" s="146"/>
      <c r="FN126" s="146"/>
      <c r="FO126" s="146"/>
      <c r="FP126" s="146"/>
      <c r="FQ126" s="146"/>
      <c r="FR126" s="146"/>
      <c r="FS126" s="146"/>
      <c r="FT126" s="146"/>
      <c r="FU126" s="146"/>
      <c r="FV126" s="146"/>
      <c r="FW126" s="146"/>
      <c r="FX126" s="146"/>
      <c r="FY126" s="146"/>
      <c r="FZ126" s="146"/>
      <c r="GA126" s="146"/>
      <c r="GB126" s="146"/>
      <c r="GC126" s="146"/>
      <c r="GD126" s="146"/>
      <c r="GE126" s="146"/>
      <c r="GF126" s="146"/>
      <c r="GG126" s="146"/>
      <c r="GH126" s="146"/>
      <c r="GI126" s="146"/>
      <c r="GJ126" s="146"/>
      <c r="GK126" s="146"/>
      <c r="GL126" s="146"/>
      <c r="GM126" s="146"/>
      <c r="GN126" s="146"/>
      <c r="GO126" s="146"/>
      <c r="GP126" s="146"/>
      <c r="GQ126" s="146"/>
      <c r="GR126" s="146"/>
      <c r="GS126" s="146"/>
      <c r="GT126" s="146"/>
      <c r="GU126" s="146"/>
      <c r="GV126" s="146"/>
      <c r="GW126" s="146"/>
      <c r="GX126" s="146"/>
      <c r="GY126" s="146"/>
      <c r="GZ126" s="146"/>
      <c r="HA126" s="146"/>
      <c r="HB126" s="146"/>
      <c r="HC126" s="146"/>
      <c r="HD126" s="146"/>
      <c r="HE126" s="146"/>
      <c r="HF126" s="146"/>
      <c r="HG126" s="146"/>
      <c r="HH126" s="146"/>
      <c r="HI126" s="146"/>
      <c r="HJ126" s="146"/>
      <c r="HK126" s="146"/>
      <c r="HL126" s="146"/>
      <c r="HM126" s="146"/>
      <c r="HN126" s="146"/>
      <c r="HO126" s="146"/>
      <c r="HP126" s="146"/>
      <c r="HQ126" s="146"/>
      <c r="HR126" s="146"/>
      <c r="HS126" s="146"/>
      <c r="HT126" s="146"/>
      <c r="HU126" s="146"/>
      <c r="HV126" s="146"/>
      <c r="HW126" s="146"/>
      <c r="HX126" s="146"/>
      <c r="HY126" s="146"/>
      <c r="HZ126" s="146"/>
      <c r="IA126" s="146"/>
    </row>
    <row r="127" spans="1:235" s="155" customFormat="1" ht="55.2" x14ac:dyDescent="0.3">
      <c r="A127" s="205">
        <v>11900</v>
      </c>
      <c r="B127" s="202" t="s">
        <v>349</v>
      </c>
      <c r="C127" s="206" t="s">
        <v>357</v>
      </c>
      <c r="D127" s="202" t="s">
        <v>146</v>
      </c>
      <c r="E127" s="206" t="s">
        <v>372</v>
      </c>
      <c r="F127" s="202" t="s">
        <v>367</v>
      </c>
      <c r="G127" s="217" t="s">
        <v>123</v>
      </c>
      <c r="H127" s="224">
        <v>1</v>
      </c>
      <c r="I127" s="206" t="s">
        <v>459</v>
      </c>
      <c r="J127" s="202" t="s">
        <v>363</v>
      </c>
      <c r="K127" s="1477"/>
      <c r="L127" s="1478"/>
      <c r="M127" s="202" t="s">
        <v>46</v>
      </c>
      <c r="N127" s="202" t="s">
        <v>74</v>
      </c>
      <c r="O127" s="202" t="s">
        <v>21</v>
      </c>
      <c r="P127" s="202" t="s">
        <v>36</v>
      </c>
      <c r="Q127" s="202" t="s">
        <v>229</v>
      </c>
      <c r="R127" s="202" t="s">
        <v>438</v>
      </c>
      <c r="S127" s="202" t="s">
        <v>99</v>
      </c>
      <c r="T127" s="219">
        <v>1</v>
      </c>
      <c r="U127" s="220" t="str">
        <f t="shared" si="43"/>
        <v>Atender las solicitudes de pruebas de los despachos judiciales o terceros intervinientes en el proceso judicial</v>
      </c>
      <c r="V127" s="221">
        <f t="shared" si="43"/>
        <v>0</v>
      </c>
      <c r="W127" s="230" t="s">
        <v>114</v>
      </c>
      <c r="X127" s="224">
        <v>0.25</v>
      </c>
      <c r="Y127" s="222" t="s">
        <v>363</v>
      </c>
      <c r="Z127" s="218">
        <v>0</v>
      </c>
      <c r="AA127" s="204"/>
      <c r="AB127" s="204"/>
      <c r="AC127" s="212">
        <f t="shared" si="44"/>
        <v>0</v>
      </c>
      <c r="AD127" s="212" t="e">
        <f t="shared" si="45"/>
        <v>#DIV/0!</v>
      </c>
      <c r="AE127" s="212">
        <f t="shared" si="31"/>
        <v>0</v>
      </c>
      <c r="AF127" s="212" t="e">
        <f t="shared" si="32"/>
        <v>#DIV/0!</v>
      </c>
      <c r="AG127" s="224">
        <v>0.25</v>
      </c>
      <c r="AH127" s="222" t="s">
        <v>363</v>
      </c>
      <c r="AI127" s="218">
        <v>0</v>
      </c>
      <c r="AJ127" s="204"/>
      <c r="AK127" s="204"/>
      <c r="AL127" s="212">
        <f t="shared" si="46"/>
        <v>0</v>
      </c>
      <c r="AM127" s="212" t="e">
        <f t="shared" si="33"/>
        <v>#DIV/0!</v>
      </c>
      <c r="AN127" s="212">
        <f t="shared" si="34"/>
        <v>0</v>
      </c>
      <c r="AO127" s="212" t="e">
        <f t="shared" si="35"/>
        <v>#DIV/0!</v>
      </c>
      <c r="AP127" s="224">
        <v>0.25</v>
      </c>
      <c r="AQ127" s="222" t="s">
        <v>363</v>
      </c>
      <c r="AR127" s="218">
        <v>0</v>
      </c>
      <c r="AS127" s="204"/>
      <c r="AT127" s="204"/>
      <c r="AU127" s="212">
        <f t="shared" si="47"/>
        <v>0</v>
      </c>
      <c r="AV127" s="212" t="e">
        <f t="shared" si="48"/>
        <v>#DIV/0!</v>
      </c>
      <c r="AW127" s="212">
        <f t="shared" si="49"/>
        <v>0</v>
      </c>
      <c r="AX127" s="212" t="e">
        <f t="shared" si="50"/>
        <v>#DIV/0!</v>
      </c>
      <c r="AY127" s="224">
        <v>0.25</v>
      </c>
      <c r="AZ127" s="222" t="s">
        <v>363</v>
      </c>
      <c r="BA127" s="218">
        <v>0</v>
      </c>
      <c r="BB127" s="204"/>
      <c r="BC127" s="204"/>
      <c r="BD127" s="224">
        <f t="shared" si="51"/>
        <v>0</v>
      </c>
      <c r="BE127" s="224" t="e">
        <f t="shared" si="52"/>
        <v>#DIV/0!</v>
      </c>
      <c r="BF127" s="224">
        <f t="shared" si="53"/>
        <v>0</v>
      </c>
      <c r="BG127" s="224" t="e">
        <f t="shared" si="54"/>
        <v>#DIV/0!</v>
      </c>
      <c r="BH127" s="236">
        <f t="shared" si="36"/>
        <v>0</v>
      </c>
      <c r="BI127" s="236" t="str">
        <f t="shared" si="37"/>
        <v>No Prog ni Ejec</v>
      </c>
      <c r="BJ127" s="236">
        <f t="shared" si="38"/>
        <v>0</v>
      </c>
      <c r="BK127" s="236" t="str">
        <f t="shared" si="39"/>
        <v>No Prog ni Ejec</v>
      </c>
      <c r="BL127" s="236">
        <f t="shared" si="55"/>
        <v>0</v>
      </c>
      <c r="BM127" s="236" t="str">
        <f t="shared" si="56"/>
        <v>No Prog ni Ejec</v>
      </c>
      <c r="BN127" s="236">
        <f t="shared" si="40"/>
        <v>0</v>
      </c>
      <c r="BO127" s="236" t="str">
        <f t="shared" si="41"/>
        <v>No Prog ni Ejec</v>
      </c>
      <c r="BP127" s="214"/>
      <c r="BQ127" s="285">
        <v>32</v>
      </c>
      <c r="BR127" s="216">
        <f t="shared" si="42"/>
        <v>0.58333333333333337</v>
      </c>
      <c r="BS127" s="227" t="str">
        <f t="shared" si="57"/>
        <v>Atender las solicitudes de pruebas de los despachos judiciales o terceros intervinientes en el proceso judicial</v>
      </c>
      <c r="BT127" s="203">
        <f t="shared" si="30"/>
        <v>0</v>
      </c>
      <c r="BU127" s="204"/>
      <c r="BV127" s="204"/>
      <c r="BW127" s="204"/>
      <c r="BX127" s="204"/>
      <c r="BY127" s="204"/>
      <c r="BZ127" s="204"/>
      <c r="CA127" s="146"/>
      <c r="CB127" s="146"/>
      <c r="CC127" s="146"/>
      <c r="CD127" s="146"/>
      <c r="CE127" s="146"/>
      <c r="CF127" s="146"/>
      <c r="CG127" s="146"/>
      <c r="CH127" s="146"/>
      <c r="CI127" s="146"/>
      <c r="CJ127" s="146"/>
      <c r="CK127" s="146"/>
      <c r="CL127" s="146"/>
      <c r="CM127" s="146"/>
      <c r="CN127" s="146"/>
      <c r="CO127" s="146"/>
      <c r="CP127" s="146"/>
      <c r="CQ127" s="146"/>
      <c r="CR127" s="146"/>
      <c r="CS127" s="146"/>
      <c r="CT127" s="146"/>
      <c r="CU127" s="146"/>
      <c r="CV127" s="146"/>
      <c r="CW127" s="146"/>
      <c r="CX127" s="146"/>
      <c r="CY127" s="146"/>
      <c r="CZ127" s="146"/>
      <c r="DA127" s="146"/>
      <c r="DB127" s="146"/>
      <c r="DC127" s="146"/>
      <c r="DD127" s="146"/>
      <c r="DE127" s="146"/>
      <c r="DF127" s="146"/>
      <c r="DG127" s="146"/>
      <c r="DH127" s="146"/>
      <c r="DI127" s="146"/>
      <c r="DJ127" s="146"/>
      <c r="DK127" s="146"/>
      <c r="DL127" s="146"/>
      <c r="DM127" s="146"/>
      <c r="DN127" s="146"/>
      <c r="DO127" s="146"/>
      <c r="DP127" s="146"/>
      <c r="DQ127" s="146"/>
      <c r="DR127" s="146"/>
      <c r="DS127" s="146"/>
      <c r="DT127" s="146"/>
      <c r="DU127" s="146"/>
      <c r="DV127" s="146"/>
      <c r="DW127" s="146"/>
      <c r="DX127" s="146"/>
      <c r="DY127" s="146"/>
      <c r="DZ127" s="146"/>
      <c r="EA127" s="146"/>
      <c r="EB127" s="146"/>
      <c r="EC127" s="146"/>
      <c r="ED127" s="146"/>
      <c r="EE127" s="146"/>
      <c r="EF127" s="146"/>
      <c r="EG127" s="146"/>
      <c r="EH127" s="146"/>
      <c r="EI127" s="146"/>
      <c r="EJ127" s="146"/>
      <c r="EK127" s="146"/>
      <c r="EL127" s="146"/>
      <c r="EM127" s="146"/>
      <c r="EN127" s="146"/>
      <c r="EO127" s="146"/>
      <c r="EP127" s="146"/>
      <c r="EQ127" s="146"/>
      <c r="ER127" s="146"/>
      <c r="ES127" s="146"/>
      <c r="ET127" s="146"/>
      <c r="EU127" s="146"/>
      <c r="EV127" s="146"/>
      <c r="EW127" s="146"/>
      <c r="EX127" s="146"/>
      <c r="EY127" s="146"/>
      <c r="EZ127" s="146"/>
      <c r="FA127" s="146"/>
      <c r="FB127" s="146"/>
      <c r="FC127" s="146"/>
      <c r="FD127" s="146"/>
      <c r="FE127" s="146"/>
      <c r="FF127" s="146"/>
      <c r="FG127" s="146"/>
      <c r="FH127" s="146"/>
      <c r="FI127" s="146"/>
      <c r="FJ127" s="146"/>
      <c r="FK127" s="146"/>
      <c r="FL127" s="146"/>
      <c r="FM127" s="146"/>
      <c r="FN127" s="146"/>
      <c r="FO127" s="146"/>
      <c r="FP127" s="146"/>
      <c r="FQ127" s="146"/>
      <c r="FR127" s="146"/>
      <c r="FS127" s="146"/>
      <c r="FT127" s="146"/>
      <c r="FU127" s="146"/>
      <c r="FV127" s="146"/>
      <c r="FW127" s="146"/>
      <c r="FX127" s="146"/>
      <c r="FY127" s="146"/>
      <c r="FZ127" s="146"/>
      <c r="GA127" s="146"/>
      <c r="GB127" s="146"/>
      <c r="GC127" s="146"/>
      <c r="GD127" s="146"/>
      <c r="GE127" s="146"/>
      <c r="GF127" s="146"/>
      <c r="GG127" s="146"/>
      <c r="GH127" s="146"/>
      <c r="GI127" s="146"/>
      <c r="GJ127" s="146"/>
      <c r="GK127" s="146"/>
      <c r="GL127" s="146"/>
      <c r="GM127" s="146"/>
      <c r="GN127" s="146"/>
      <c r="GO127" s="146"/>
      <c r="GP127" s="146"/>
      <c r="GQ127" s="146"/>
      <c r="GR127" s="146"/>
      <c r="GS127" s="146"/>
      <c r="GT127" s="146"/>
      <c r="GU127" s="146"/>
      <c r="GV127" s="146"/>
      <c r="GW127" s="146"/>
      <c r="GX127" s="146"/>
      <c r="GY127" s="146"/>
      <c r="GZ127" s="146"/>
      <c r="HA127" s="146"/>
      <c r="HB127" s="146"/>
      <c r="HC127" s="146"/>
      <c r="HD127" s="146"/>
      <c r="HE127" s="146"/>
      <c r="HF127" s="146"/>
      <c r="HG127" s="146"/>
      <c r="HH127" s="146"/>
      <c r="HI127" s="146"/>
      <c r="HJ127" s="146"/>
      <c r="HK127" s="146"/>
      <c r="HL127" s="146"/>
      <c r="HM127" s="146"/>
      <c r="HN127" s="146"/>
      <c r="HO127" s="146"/>
      <c r="HP127" s="146"/>
      <c r="HQ127" s="146"/>
      <c r="HR127" s="146"/>
      <c r="HS127" s="146"/>
      <c r="HT127" s="146"/>
      <c r="HU127" s="146"/>
      <c r="HV127" s="146"/>
      <c r="HW127" s="146"/>
      <c r="HX127" s="146"/>
      <c r="HY127" s="146"/>
      <c r="HZ127" s="146"/>
      <c r="IA127" s="146"/>
    </row>
    <row r="128" spans="1:235" s="155" customFormat="1" ht="82.8" x14ac:dyDescent="0.3">
      <c r="A128" s="205">
        <v>11900</v>
      </c>
      <c r="B128" s="202" t="s">
        <v>349</v>
      </c>
      <c r="C128" s="206" t="s">
        <v>357</v>
      </c>
      <c r="D128" s="202" t="s">
        <v>146</v>
      </c>
      <c r="E128" s="206" t="s">
        <v>439</v>
      </c>
      <c r="F128" s="202" t="s">
        <v>715</v>
      </c>
      <c r="G128" s="217" t="s">
        <v>123</v>
      </c>
      <c r="H128" s="224">
        <v>1</v>
      </c>
      <c r="I128" s="206" t="s">
        <v>462</v>
      </c>
      <c r="J128" s="202" t="s">
        <v>691</v>
      </c>
      <c r="K128" s="1477"/>
      <c r="L128" s="1478"/>
      <c r="M128" s="202" t="s">
        <v>46</v>
      </c>
      <c r="N128" s="202" t="s">
        <v>74</v>
      </c>
      <c r="O128" s="202" t="s">
        <v>21</v>
      </c>
      <c r="P128" s="202" t="s">
        <v>36</v>
      </c>
      <c r="Q128" s="202" t="s">
        <v>229</v>
      </c>
      <c r="R128" s="202" t="s">
        <v>442</v>
      </c>
      <c r="S128" s="202" t="s">
        <v>99</v>
      </c>
      <c r="T128" s="219">
        <v>1</v>
      </c>
      <c r="U128" s="220" t="str">
        <f t="shared" si="43"/>
        <v>Fichas técnicas de conciliaciones prejudiciales presentadas a consideración del Comité de Conciliación</v>
      </c>
      <c r="V128" s="221">
        <f t="shared" si="43"/>
        <v>0</v>
      </c>
      <c r="W128" s="230" t="s">
        <v>114</v>
      </c>
      <c r="X128" s="224">
        <v>0.25</v>
      </c>
      <c r="Y128" s="222" t="s">
        <v>691</v>
      </c>
      <c r="Z128" s="218">
        <v>0</v>
      </c>
      <c r="AA128" s="204"/>
      <c r="AB128" s="204"/>
      <c r="AC128" s="212">
        <f t="shared" si="44"/>
        <v>0</v>
      </c>
      <c r="AD128" s="212" t="e">
        <f t="shared" si="45"/>
        <v>#DIV/0!</v>
      </c>
      <c r="AE128" s="212">
        <f t="shared" si="31"/>
        <v>0</v>
      </c>
      <c r="AF128" s="212" t="e">
        <f t="shared" si="32"/>
        <v>#DIV/0!</v>
      </c>
      <c r="AG128" s="224">
        <v>0.25</v>
      </c>
      <c r="AH128" s="222" t="s">
        <v>691</v>
      </c>
      <c r="AI128" s="218">
        <v>0</v>
      </c>
      <c r="AJ128" s="204"/>
      <c r="AK128" s="204"/>
      <c r="AL128" s="212">
        <f t="shared" si="46"/>
        <v>0</v>
      </c>
      <c r="AM128" s="212" t="e">
        <f t="shared" si="33"/>
        <v>#DIV/0!</v>
      </c>
      <c r="AN128" s="212">
        <f t="shared" si="34"/>
        <v>0</v>
      </c>
      <c r="AO128" s="212" t="e">
        <f t="shared" si="35"/>
        <v>#DIV/0!</v>
      </c>
      <c r="AP128" s="224">
        <v>0.25</v>
      </c>
      <c r="AQ128" s="222" t="s">
        <v>691</v>
      </c>
      <c r="AR128" s="218">
        <v>0</v>
      </c>
      <c r="AS128" s="204"/>
      <c r="AT128" s="204"/>
      <c r="AU128" s="212">
        <f t="shared" si="47"/>
        <v>0</v>
      </c>
      <c r="AV128" s="212" t="e">
        <f t="shared" si="48"/>
        <v>#DIV/0!</v>
      </c>
      <c r="AW128" s="212">
        <f t="shared" si="49"/>
        <v>0</v>
      </c>
      <c r="AX128" s="212" t="e">
        <f t="shared" si="50"/>
        <v>#DIV/0!</v>
      </c>
      <c r="AY128" s="224">
        <v>0.25</v>
      </c>
      <c r="AZ128" s="222" t="s">
        <v>691</v>
      </c>
      <c r="BA128" s="218">
        <v>0</v>
      </c>
      <c r="BB128" s="204"/>
      <c r="BC128" s="204"/>
      <c r="BD128" s="224">
        <f t="shared" si="51"/>
        <v>0</v>
      </c>
      <c r="BE128" s="224" t="e">
        <f t="shared" si="52"/>
        <v>#DIV/0!</v>
      </c>
      <c r="BF128" s="224">
        <f t="shared" si="53"/>
        <v>0</v>
      </c>
      <c r="BG128" s="224" t="e">
        <f t="shared" si="54"/>
        <v>#DIV/0!</v>
      </c>
      <c r="BH128" s="236">
        <f t="shared" si="36"/>
        <v>0</v>
      </c>
      <c r="BI128" s="236" t="str">
        <f t="shared" si="37"/>
        <v>No Prog ni Ejec</v>
      </c>
      <c r="BJ128" s="236">
        <f t="shared" si="38"/>
        <v>0</v>
      </c>
      <c r="BK128" s="236" t="str">
        <f t="shared" si="39"/>
        <v>No Prog ni Ejec</v>
      </c>
      <c r="BL128" s="236">
        <f t="shared" si="55"/>
        <v>0</v>
      </c>
      <c r="BM128" s="236" t="str">
        <f t="shared" si="56"/>
        <v>No Prog ni Ejec</v>
      </c>
      <c r="BN128" s="236">
        <f t="shared" si="40"/>
        <v>0</v>
      </c>
      <c r="BO128" s="236" t="str">
        <f t="shared" si="41"/>
        <v>No Prog ni Ejec</v>
      </c>
      <c r="BP128" s="214"/>
      <c r="BQ128" s="285">
        <v>32</v>
      </c>
      <c r="BR128" s="216">
        <f t="shared" si="42"/>
        <v>0.58333333333333337</v>
      </c>
      <c r="BS128" s="227" t="str">
        <f t="shared" si="57"/>
        <v>Fichas técnicas de conciliaciones prejudiciales presentadas a consideración del Comité de Conciliación</v>
      </c>
      <c r="BT128" s="203">
        <f t="shared" si="30"/>
        <v>0</v>
      </c>
      <c r="BU128" s="204"/>
      <c r="BV128" s="204"/>
      <c r="BW128" s="204"/>
      <c r="BX128" s="204"/>
      <c r="BY128" s="204"/>
      <c r="BZ128" s="204"/>
      <c r="CA128" s="146"/>
      <c r="CB128" s="146"/>
      <c r="CC128" s="146"/>
      <c r="CD128" s="146"/>
      <c r="CE128" s="146"/>
      <c r="CF128" s="146"/>
      <c r="CG128" s="146"/>
      <c r="CH128" s="146"/>
      <c r="CI128" s="146"/>
      <c r="CJ128" s="146"/>
      <c r="CK128" s="146"/>
      <c r="CL128" s="146"/>
      <c r="CM128" s="146"/>
      <c r="CN128" s="146"/>
      <c r="CO128" s="146"/>
      <c r="CP128" s="146"/>
      <c r="CQ128" s="146"/>
      <c r="CR128" s="146"/>
      <c r="CS128" s="146"/>
      <c r="CT128" s="146"/>
      <c r="CU128" s="146"/>
      <c r="CV128" s="146"/>
      <c r="CW128" s="146"/>
      <c r="CX128" s="146"/>
      <c r="CY128" s="146"/>
      <c r="CZ128" s="146"/>
      <c r="DA128" s="146"/>
      <c r="DB128" s="146"/>
      <c r="DC128" s="146"/>
      <c r="DD128" s="146"/>
      <c r="DE128" s="146"/>
      <c r="DF128" s="146"/>
      <c r="DG128" s="146"/>
      <c r="DH128" s="146"/>
      <c r="DI128" s="146"/>
      <c r="DJ128" s="146"/>
      <c r="DK128" s="146"/>
      <c r="DL128" s="146"/>
      <c r="DM128" s="146"/>
      <c r="DN128" s="146"/>
      <c r="DO128" s="146"/>
      <c r="DP128" s="146"/>
      <c r="DQ128" s="146"/>
      <c r="DR128" s="146"/>
      <c r="DS128" s="146"/>
      <c r="DT128" s="146"/>
      <c r="DU128" s="146"/>
      <c r="DV128" s="146"/>
      <c r="DW128" s="146"/>
      <c r="DX128" s="146"/>
      <c r="DY128" s="146"/>
      <c r="DZ128" s="146"/>
      <c r="EA128" s="146"/>
      <c r="EB128" s="146"/>
      <c r="EC128" s="146"/>
      <c r="ED128" s="146"/>
      <c r="EE128" s="146"/>
      <c r="EF128" s="146"/>
      <c r="EG128" s="146"/>
      <c r="EH128" s="146"/>
      <c r="EI128" s="146"/>
      <c r="EJ128" s="146"/>
      <c r="EK128" s="146"/>
      <c r="EL128" s="146"/>
      <c r="EM128" s="146"/>
      <c r="EN128" s="146"/>
      <c r="EO128" s="146"/>
      <c r="EP128" s="146"/>
      <c r="EQ128" s="146"/>
      <c r="ER128" s="146"/>
      <c r="ES128" s="146"/>
      <c r="ET128" s="146"/>
      <c r="EU128" s="146"/>
      <c r="EV128" s="146"/>
      <c r="EW128" s="146"/>
      <c r="EX128" s="146"/>
      <c r="EY128" s="146"/>
      <c r="EZ128" s="146"/>
      <c r="FA128" s="146"/>
      <c r="FB128" s="146"/>
      <c r="FC128" s="146"/>
      <c r="FD128" s="146"/>
      <c r="FE128" s="146"/>
      <c r="FF128" s="146"/>
      <c r="FG128" s="146"/>
      <c r="FH128" s="146"/>
      <c r="FI128" s="146"/>
      <c r="FJ128" s="146"/>
      <c r="FK128" s="146"/>
      <c r="FL128" s="146"/>
      <c r="FM128" s="146"/>
      <c r="FN128" s="146"/>
      <c r="FO128" s="146"/>
      <c r="FP128" s="146"/>
      <c r="FQ128" s="146"/>
      <c r="FR128" s="146"/>
      <c r="FS128" s="146"/>
      <c r="FT128" s="146"/>
      <c r="FU128" s="146"/>
      <c r="FV128" s="146"/>
      <c r="FW128" s="146"/>
      <c r="FX128" s="146"/>
      <c r="FY128" s="146"/>
      <c r="FZ128" s="146"/>
      <c r="GA128" s="146"/>
      <c r="GB128" s="146"/>
      <c r="GC128" s="146"/>
      <c r="GD128" s="146"/>
      <c r="GE128" s="146"/>
      <c r="GF128" s="146"/>
      <c r="GG128" s="146"/>
      <c r="GH128" s="146"/>
      <c r="GI128" s="146"/>
      <c r="GJ128" s="146"/>
      <c r="GK128" s="146"/>
      <c r="GL128" s="146"/>
      <c r="GM128" s="146"/>
      <c r="GN128" s="146"/>
      <c r="GO128" s="146"/>
      <c r="GP128" s="146"/>
      <c r="GQ128" s="146"/>
      <c r="GR128" s="146"/>
      <c r="GS128" s="146"/>
      <c r="GT128" s="146"/>
      <c r="GU128" s="146"/>
      <c r="GV128" s="146"/>
      <c r="GW128" s="146"/>
      <c r="GX128" s="146"/>
      <c r="GY128" s="146"/>
      <c r="GZ128" s="146"/>
      <c r="HA128" s="146"/>
      <c r="HB128" s="146"/>
      <c r="HC128" s="146"/>
      <c r="HD128" s="146"/>
      <c r="HE128" s="146"/>
      <c r="HF128" s="146"/>
      <c r="HG128" s="146"/>
      <c r="HH128" s="146"/>
      <c r="HI128" s="146"/>
      <c r="HJ128" s="146"/>
      <c r="HK128" s="146"/>
      <c r="HL128" s="146"/>
      <c r="HM128" s="146"/>
      <c r="HN128" s="146"/>
      <c r="HO128" s="146"/>
      <c r="HP128" s="146"/>
      <c r="HQ128" s="146"/>
      <c r="HR128" s="146"/>
      <c r="HS128" s="146"/>
      <c r="HT128" s="146"/>
      <c r="HU128" s="146"/>
      <c r="HV128" s="146"/>
      <c r="HW128" s="146"/>
      <c r="HX128" s="146"/>
      <c r="HY128" s="146"/>
      <c r="HZ128" s="146"/>
      <c r="IA128" s="146"/>
    </row>
    <row r="129" spans="1:235" s="155" customFormat="1" ht="82.8" x14ac:dyDescent="0.3">
      <c r="A129" s="205">
        <v>11900</v>
      </c>
      <c r="B129" s="202" t="s">
        <v>349</v>
      </c>
      <c r="C129" s="206" t="s">
        <v>357</v>
      </c>
      <c r="D129" s="202" t="s">
        <v>146</v>
      </c>
      <c r="E129" s="206" t="s">
        <v>439</v>
      </c>
      <c r="F129" s="202" t="s">
        <v>715</v>
      </c>
      <c r="G129" s="217" t="s">
        <v>123</v>
      </c>
      <c r="H129" s="224">
        <v>1</v>
      </c>
      <c r="I129" s="206" t="s">
        <v>718</v>
      </c>
      <c r="J129" s="202" t="s">
        <v>444</v>
      </c>
      <c r="K129" s="1477"/>
      <c r="L129" s="1478"/>
      <c r="M129" s="202" t="s">
        <v>46</v>
      </c>
      <c r="N129" s="202" t="s">
        <v>74</v>
      </c>
      <c r="O129" s="202" t="s">
        <v>21</v>
      </c>
      <c r="P129" s="202" t="s">
        <v>36</v>
      </c>
      <c r="Q129" s="202" t="s">
        <v>229</v>
      </c>
      <c r="R129" s="202" t="s">
        <v>694</v>
      </c>
      <c r="S129" s="202" t="s">
        <v>99</v>
      </c>
      <c r="T129" s="219">
        <v>1</v>
      </c>
      <c r="U129" s="220" t="str">
        <f t="shared" si="43"/>
        <v>Presentación de fichas técnicas de demandas ordinarias laborales  presentadas al Comité de Conciliación</v>
      </c>
      <c r="V129" s="221">
        <f t="shared" si="43"/>
        <v>0</v>
      </c>
      <c r="W129" s="230" t="s">
        <v>114</v>
      </c>
      <c r="X129" s="224">
        <v>0.25</v>
      </c>
      <c r="Y129" s="222" t="s">
        <v>444</v>
      </c>
      <c r="Z129" s="218">
        <v>0</v>
      </c>
      <c r="AA129" s="204"/>
      <c r="AB129" s="204"/>
      <c r="AC129" s="212">
        <f t="shared" si="44"/>
        <v>0</v>
      </c>
      <c r="AD129" s="212" t="e">
        <f t="shared" si="45"/>
        <v>#DIV/0!</v>
      </c>
      <c r="AE129" s="212">
        <f t="shared" si="31"/>
        <v>0</v>
      </c>
      <c r="AF129" s="212" t="e">
        <f t="shared" si="32"/>
        <v>#DIV/0!</v>
      </c>
      <c r="AG129" s="224">
        <v>0.25</v>
      </c>
      <c r="AH129" s="222" t="s">
        <v>444</v>
      </c>
      <c r="AI129" s="218">
        <v>0</v>
      </c>
      <c r="AJ129" s="204"/>
      <c r="AK129" s="204"/>
      <c r="AL129" s="212">
        <f t="shared" si="46"/>
        <v>0</v>
      </c>
      <c r="AM129" s="212" t="e">
        <f t="shared" si="33"/>
        <v>#DIV/0!</v>
      </c>
      <c r="AN129" s="212">
        <f t="shared" si="34"/>
        <v>0</v>
      </c>
      <c r="AO129" s="212" t="e">
        <f t="shared" si="35"/>
        <v>#DIV/0!</v>
      </c>
      <c r="AP129" s="224">
        <v>0.25</v>
      </c>
      <c r="AQ129" s="222" t="s">
        <v>444</v>
      </c>
      <c r="AR129" s="218">
        <v>0</v>
      </c>
      <c r="AS129" s="204"/>
      <c r="AT129" s="204"/>
      <c r="AU129" s="212">
        <f t="shared" si="47"/>
        <v>0</v>
      </c>
      <c r="AV129" s="212" t="e">
        <f t="shared" si="48"/>
        <v>#DIV/0!</v>
      </c>
      <c r="AW129" s="212">
        <f t="shared" si="49"/>
        <v>0</v>
      </c>
      <c r="AX129" s="212" t="e">
        <f t="shared" si="50"/>
        <v>#DIV/0!</v>
      </c>
      <c r="AY129" s="224">
        <v>0.25</v>
      </c>
      <c r="AZ129" s="222" t="s">
        <v>444</v>
      </c>
      <c r="BA129" s="218">
        <v>0</v>
      </c>
      <c r="BB129" s="204"/>
      <c r="BC129" s="204"/>
      <c r="BD129" s="224">
        <f t="shared" si="51"/>
        <v>0</v>
      </c>
      <c r="BE129" s="224" t="e">
        <f t="shared" si="52"/>
        <v>#DIV/0!</v>
      </c>
      <c r="BF129" s="224">
        <f t="shared" si="53"/>
        <v>0</v>
      </c>
      <c r="BG129" s="224" t="e">
        <f t="shared" si="54"/>
        <v>#DIV/0!</v>
      </c>
      <c r="BH129" s="236">
        <f t="shared" si="36"/>
        <v>0</v>
      </c>
      <c r="BI129" s="236" t="str">
        <f t="shared" si="37"/>
        <v>No Prog ni Ejec</v>
      </c>
      <c r="BJ129" s="236">
        <f t="shared" si="38"/>
        <v>0</v>
      </c>
      <c r="BK129" s="236" t="str">
        <f t="shared" si="39"/>
        <v>No Prog ni Ejec</v>
      </c>
      <c r="BL129" s="236">
        <f t="shared" si="55"/>
        <v>0</v>
      </c>
      <c r="BM129" s="236" t="str">
        <f t="shared" si="56"/>
        <v>No Prog ni Ejec</v>
      </c>
      <c r="BN129" s="236">
        <f t="shared" si="40"/>
        <v>0</v>
      </c>
      <c r="BO129" s="236" t="str">
        <f t="shared" si="41"/>
        <v>No Prog ni Ejec</v>
      </c>
      <c r="BP129" s="214"/>
      <c r="BQ129" s="285">
        <v>32</v>
      </c>
      <c r="BR129" s="216">
        <f t="shared" si="42"/>
        <v>0.58333333333333337</v>
      </c>
      <c r="BS129" s="227" t="str">
        <f t="shared" si="57"/>
        <v>Presentación de fichas técnicas de demandas ordinarias laborales  presentadas al Comité de Conciliación</v>
      </c>
      <c r="BT129" s="203">
        <f t="shared" si="30"/>
        <v>0</v>
      </c>
      <c r="BU129" s="204"/>
      <c r="BV129" s="204"/>
      <c r="BW129" s="204"/>
      <c r="BX129" s="204"/>
      <c r="BY129" s="204"/>
      <c r="BZ129" s="204"/>
      <c r="CA129" s="146"/>
      <c r="CB129" s="146"/>
      <c r="CC129" s="146"/>
      <c r="CD129" s="146"/>
      <c r="CE129" s="146"/>
      <c r="CF129" s="146"/>
      <c r="CG129" s="146"/>
      <c r="CH129" s="146"/>
      <c r="CI129" s="146"/>
      <c r="CJ129" s="146"/>
      <c r="CK129" s="146"/>
      <c r="CL129" s="146"/>
      <c r="CM129" s="146"/>
      <c r="CN129" s="146"/>
      <c r="CO129" s="146"/>
      <c r="CP129" s="146"/>
      <c r="CQ129" s="146"/>
      <c r="CR129" s="146"/>
      <c r="CS129" s="146"/>
      <c r="CT129" s="146"/>
      <c r="CU129" s="146"/>
      <c r="CV129" s="146"/>
      <c r="CW129" s="146"/>
      <c r="CX129" s="146"/>
      <c r="CY129" s="146"/>
      <c r="CZ129" s="146"/>
      <c r="DA129" s="146"/>
      <c r="DB129" s="146"/>
      <c r="DC129" s="146"/>
      <c r="DD129" s="146"/>
      <c r="DE129" s="146"/>
      <c r="DF129" s="146"/>
      <c r="DG129" s="146"/>
      <c r="DH129" s="146"/>
      <c r="DI129" s="146"/>
      <c r="DJ129" s="146"/>
      <c r="DK129" s="146"/>
      <c r="DL129" s="146"/>
      <c r="DM129" s="146"/>
      <c r="DN129" s="146"/>
      <c r="DO129" s="146"/>
      <c r="DP129" s="146"/>
      <c r="DQ129" s="146"/>
      <c r="DR129" s="146"/>
      <c r="DS129" s="146"/>
      <c r="DT129" s="146"/>
      <c r="DU129" s="146"/>
      <c r="DV129" s="146"/>
      <c r="DW129" s="146"/>
      <c r="DX129" s="146"/>
      <c r="DY129" s="146"/>
      <c r="DZ129" s="146"/>
      <c r="EA129" s="146"/>
      <c r="EB129" s="146"/>
      <c r="EC129" s="146"/>
      <c r="ED129" s="146"/>
      <c r="EE129" s="146"/>
      <c r="EF129" s="146"/>
      <c r="EG129" s="146"/>
      <c r="EH129" s="146"/>
      <c r="EI129" s="146"/>
      <c r="EJ129" s="146"/>
      <c r="EK129" s="146"/>
      <c r="EL129" s="146"/>
      <c r="EM129" s="146"/>
      <c r="EN129" s="146"/>
      <c r="EO129" s="146"/>
      <c r="EP129" s="146"/>
      <c r="EQ129" s="146"/>
      <c r="ER129" s="146"/>
      <c r="ES129" s="146"/>
      <c r="ET129" s="146"/>
      <c r="EU129" s="146"/>
      <c r="EV129" s="146"/>
      <c r="EW129" s="146"/>
      <c r="EX129" s="146"/>
      <c r="EY129" s="146"/>
      <c r="EZ129" s="146"/>
      <c r="FA129" s="146"/>
      <c r="FB129" s="146"/>
      <c r="FC129" s="146"/>
      <c r="FD129" s="146"/>
      <c r="FE129" s="146"/>
      <c r="FF129" s="146"/>
      <c r="FG129" s="146"/>
      <c r="FH129" s="146"/>
      <c r="FI129" s="146"/>
      <c r="FJ129" s="146"/>
      <c r="FK129" s="146"/>
      <c r="FL129" s="146"/>
      <c r="FM129" s="146"/>
      <c r="FN129" s="146"/>
      <c r="FO129" s="146"/>
      <c r="FP129" s="146"/>
      <c r="FQ129" s="146"/>
      <c r="FR129" s="146"/>
      <c r="FS129" s="146"/>
      <c r="FT129" s="146"/>
      <c r="FU129" s="146"/>
      <c r="FV129" s="146"/>
      <c r="FW129" s="146"/>
      <c r="FX129" s="146"/>
      <c r="FY129" s="146"/>
      <c r="FZ129" s="146"/>
      <c r="GA129" s="146"/>
      <c r="GB129" s="146"/>
      <c r="GC129" s="146"/>
      <c r="GD129" s="146"/>
      <c r="GE129" s="146"/>
      <c r="GF129" s="146"/>
      <c r="GG129" s="146"/>
      <c r="GH129" s="146"/>
      <c r="GI129" s="146"/>
      <c r="GJ129" s="146"/>
      <c r="GK129" s="146"/>
      <c r="GL129" s="146"/>
      <c r="GM129" s="146"/>
      <c r="GN129" s="146"/>
      <c r="GO129" s="146"/>
      <c r="GP129" s="146"/>
      <c r="GQ129" s="146"/>
      <c r="GR129" s="146"/>
      <c r="GS129" s="146"/>
      <c r="GT129" s="146"/>
      <c r="GU129" s="146"/>
      <c r="GV129" s="146"/>
      <c r="GW129" s="146"/>
      <c r="GX129" s="146"/>
      <c r="GY129" s="146"/>
      <c r="GZ129" s="146"/>
      <c r="HA129" s="146"/>
      <c r="HB129" s="146"/>
      <c r="HC129" s="146"/>
      <c r="HD129" s="146"/>
      <c r="HE129" s="146"/>
      <c r="HF129" s="146"/>
      <c r="HG129" s="146"/>
      <c r="HH129" s="146"/>
      <c r="HI129" s="146"/>
      <c r="HJ129" s="146"/>
      <c r="HK129" s="146"/>
      <c r="HL129" s="146"/>
      <c r="HM129" s="146"/>
      <c r="HN129" s="146"/>
      <c r="HO129" s="146"/>
      <c r="HP129" s="146"/>
      <c r="HQ129" s="146"/>
      <c r="HR129" s="146"/>
      <c r="HS129" s="146"/>
      <c r="HT129" s="146"/>
      <c r="HU129" s="146"/>
      <c r="HV129" s="146"/>
      <c r="HW129" s="146"/>
      <c r="HX129" s="146"/>
      <c r="HY129" s="146"/>
      <c r="HZ129" s="146"/>
      <c r="IA129" s="146"/>
    </row>
    <row r="130" spans="1:235" s="159" customFormat="1" ht="110.4" x14ac:dyDescent="0.3">
      <c r="A130" s="205">
        <v>11900</v>
      </c>
      <c r="B130" s="202" t="s">
        <v>349</v>
      </c>
      <c r="C130" s="206" t="s">
        <v>357</v>
      </c>
      <c r="D130" s="202" t="s">
        <v>146</v>
      </c>
      <c r="E130" s="206" t="s">
        <v>373</v>
      </c>
      <c r="F130" s="202" t="s">
        <v>364</v>
      </c>
      <c r="G130" s="217" t="s">
        <v>123</v>
      </c>
      <c r="H130" s="224">
        <v>1</v>
      </c>
      <c r="I130" s="206" t="s">
        <v>460</v>
      </c>
      <c r="J130" s="202" t="s">
        <v>368</v>
      </c>
      <c r="K130" s="1477">
        <v>151084884</v>
      </c>
      <c r="L130" s="1478">
        <v>1</v>
      </c>
      <c r="M130" s="202" t="s">
        <v>46</v>
      </c>
      <c r="N130" s="202" t="s">
        <v>74</v>
      </c>
      <c r="O130" s="202" t="s">
        <v>21</v>
      </c>
      <c r="P130" s="202" t="s">
        <v>36</v>
      </c>
      <c r="Q130" s="202" t="s">
        <v>229</v>
      </c>
      <c r="R130" s="202" t="s">
        <v>695</v>
      </c>
      <c r="S130" s="202" t="s">
        <v>99</v>
      </c>
      <c r="T130" s="219">
        <v>1</v>
      </c>
      <c r="U130" s="220" t="str">
        <f t="shared" si="43"/>
        <v>Dar respuesta a las reclamaciones administrativas radicadas por las EPS o IPS dentro del término legal</v>
      </c>
      <c r="V130" s="221">
        <f t="shared" si="43"/>
        <v>151084884</v>
      </c>
      <c r="W130" s="230" t="s">
        <v>114</v>
      </c>
      <c r="X130" s="289">
        <v>0.25</v>
      </c>
      <c r="Y130" s="290" t="s">
        <v>368</v>
      </c>
      <c r="Z130" s="291">
        <f>+X130*V130</f>
        <v>37771221</v>
      </c>
      <c r="AA130" s="287"/>
      <c r="AB130" s="287"/>
      <c r="AC130" s="288">
        <f t="shared" si="44"/>
        <v>0</v>
      </c>
      <c r="AD130" s="288">
        <f t="shared" si="45"/>
        <v>0</v>
      </c>
      <c r="AE130" s="288">
        <f t="shared" si="31"/>
        <v>0</v>
      </c>
      <c r="AF130" s="288">
        <f t="shared" si="32"/>
        <v>0</v>
      </c>
      <c r="AG130" s="289">
        <v>0.25</v>
      </c>
      <c r="AH130" s="290" t="s">
        <v>368</v>
      </c>
      <c r="AI130" s="291">
        <v>37771221</v>
      </c>
      <c r="AJ130" s="287"/>
      <c r="AK130" s="287"/>
      <c r="AL130" s="288">
        <f t="shared" si="46"/>
        <v>0</v>
      </c>
      <c r="AM130" s="288">
        <f t="shared" si="33"/>
        <v>0</v>
      </c>
      <c r="AN130" s="288">
        <f t="shared" si="34"/>
        <v>0</v>
      </c>
      <c r="AO130" s="288">
        <f t="shared" si="35"/>
        <v>0</v>
      </c>
      <c r="AP130" s="289">
        <v>0.25</v>
      </c>
      <c r="AQ130" s="290" t="s">
        <v>368</v>
      </c>
      <c r="AR130" s="291">
        <v>37771221</v>
      </c>
      <c r="AS130" s="287"/>
      <c r="AT130" s="287"/>
      <c r="AU130" s="288">
        <f t="shared" si="47"/>
        <v>0</v>
      </c>
      <c r="AV130" s="288">
        <f t="shared" si="48"/>
        <v>0</v>
      </c>
      <c r="AW130" s="288">
        <f t="shared" si="49"/>
        <v>0</v>
      </c>
      <c r="AX130" s="288">
        <f t="shared" si="50"/>
        <v>0</v>
      </c>
      <c r="AY130" s="289">
        <v>0.25</v>
      </c>
      <c r="AZ130" s="290" t="s">
        <v>368</v>
      </c>
      <c r="BA130" s="291">
        <v>37771221</v>
      </c>
      <c r="BB130" s="287"/>
      <c r="BC130" s="287"/>
      <c r="BD130" s="289">
        <f t="shared" si="51"/>
        <v>0</v>
      </c>
      <c r="BE130" s="289">
        <f t="shared" si="52"/>
        <v>0</v>
      </c>
      <c r="BF130" s="289">
        <f t="shared" si="53"/>
        <v>0</v>
      </c>
      <c r="BG130" s="289">
        <f t="shared" si="54"/>
        <v>0</v>
      </c>
      <c r="BH130" s="213">
        <f t="shared" si="36"/>
        <v>0</v>
      </c>
      <c r="BI130" s="213">
        <f t="shared" si="37"/>
        <v>0</v>
      </c>
      <c r="BJ130" s="213">
        <f t="shared" si="38"/>
        <v>0</v>
      </c>
      <c r="BK130" s="213">
        <f t="shared" si="39"/>
        <v>0</v>
      </c>
      <c r="BL130" s="213">
        <f t="shared" si="55"/>
        <v>0</v>
      </c>
      <c r="BM130" s="213">
        <f t="shared" si="56"/>
        <v>0</v>
      </c>
      <c r="BN130" s="213">
        <f t="shared" si="40"/>
        <v>0</v>
      </c>
      <c r="BO130" s="213">
        <f t="shared" si="41"/>
        <v>0</v>
      </c>
      <c r="BP130" s="214"/>
      <c r="BQ130" s="285">
        <v>32</v>
      </c>
      <c r="BR130" s="216">
        <f t="shared" si="42"/>
        <v>0.58333333333333337</v>
      </c>
      <c r="BS130" s="227" t="str">
        <f t="shared" si="57"/>
        <v>Dar respuesta a las reclamaciones administrativas radicadas por las EPS o IPS dentro del término legal</v>
      </c>
      <c r="BT130" s="203">
        <f t="shared" si="30"/>
        <v>88132849</v>
      </c>
      <c r="BU130" s="204"/>
      <c r="BV130" s="204"/>
      <c r="BW130" s="204"/>
      <c r="BX130" s="204"/>
      <c r="BY130" s="204"/>
      <c r="BZ130" s="204"/>
      <c r="CA130" s="146"/>
      <c r="CB130" s="146"/>
      <c r="CC130" s="146"/>
      <c r="CD130" s="146"/>
      <c r="CE130" s="146"/>
      <c r="CF130" s="146"/>
      <c r="CG130" s="146"/>
      <c r="CH130" s="146"/>
      <c r="CI130" s="146"/>
      <c r="CJ130" s="146"/>
      <c r="CK130" s="146"/>
      <c r="CL130" s="146"/>
      <c r="CM130" s="146"/>
      <c r="CN130" s="146"/>
      <c r="CO130" s="146"/>
      <c r="CP130" s="146"/>
      <c r="CQ130" s="146"/>
      <c r="CR130" s="146"/>
      <c r="CS130" s="146"/>
      <c r="CT130" s="146"/>
      <c r="CU130" s="146"/>
      <c r="CV130" s="146"/>
      <c r="CW130" s="146"/>
      <c r="CX130" s="146"/>
      <c r="CY130" s="146"/>
      <c r="CZ130" s="146"/>
      <c r="DA130" s="146"/>
      <c r="DB130" s="146"/>
      <c r="DC130" s="146"/>
      <c r="DD130" s="146"/>
      <c r="DE130" s="146"/>
      <c r="DF130" s="146"/>
      <c r="DG130" s="146"/>
      <c r="DH130" s="146"/>
      <c r="DI130" s="146"/>
      <c r="DJ130" s="146"/>
      <c r="DK130" s="146"/>
      <c r="DL130" s="146"/>
      <c r="DM130" s="146"/>
      <c r="DN130" s="146"/>
      <c r="DO130" s="146"/>
      <c r="DP130" s="146"/>
      <c r="DQ130" s="146"/>
      <c r="DR130" s="146"/>
      <c r="DS130" s="146"/>
      <c r="DT130" s="146"/>
      <c r="DU130" s="146"/>
      <c r="DV130" s="146"/>
      <c r="DW130" s="146"/>
      <c r="DX130" s="146"/>
      <c r="DY130" s="146"/>
      <c r="DZ130" s="146"/>
      <c r="EA130" s="146"/>
      <c r="EB130" s="146"/>
      <c r="EC130" s="146"/>
      <c r="ED130" s="146"/>
      <c r="EE130" s="146"/>
      <c r="EF130" s="146"/>
      <c r="EG130" s="146"/>
      <c r="EH130" s="146"/>
      <c r="EI130" s="146"/>
      <c r="EJ130" s="146"/>
      <c r="EK130" s="146"/>
      <c r="EL130" s="146"/>
      <c r="EM130" s="146"/>
      <c r="EN130" s="146"/>
      <c r="EO130" s="146"/>
      <c r="EP130" s="146"/>
      <c r="EQ130" s="146"/>
      <c r="ER130" s="146"/>
      <c r="ES130" s="146"/>
      <c r="ET130" s="146"/>
      <c r="EU130" s="146"/>
      <c r="EV130" s="146"/>
      <c r="EW130" s="146"/>
      <c r="EX130" s="146"/>
      <c r="EY130" s="146"/>
      <c r="EZ130" s="146"/>
      <c r="FA130" s="146"/>
      <c r="FB130" s="146"/>
      <c r="FC130" s="146"/>
      <c r="FD130" s="146"/>
      <c r="FE130" s="146"/>
      <c r="FF130" s="146"/>
      <c r="FG130" s="146"/>
      <c r="FH130" s="146"/>
      <c r="FI130" s="146"/>
      <c r="FJ130" s="146"/>
      <c r="FK130" s="146"/>
      <c r="FL130" s="146"/>
      <c r="FM130" s="146"/>
      <c r="FN130" s="146"/>
      <c r="FO130" s="146"/>
      <c r="FP130" s="146"/>
      <c r="FQ130" s="146"/>
      <c r="FR130" s="146"/>
      <c r="FS130" s="146"/>
      <c r="FT130" s="146"/>
      <c r="FU130" s="146"/>
      <c r="FV130" s="146"/>
      <c r="FW130" s="146"/>
      <c r="FX130" s="146"/>
      <c r="FY130" s="146"/>
      <c r="FZ130" s="146"/>
      <c r="GA130" s="146"/>
      <c r="GB130" s="146"/>
      <c r="GC130" s="146"/>
      <c r="GD130" s="146"/>
      <c r="GE130" s="146"/>
      <c r="GF130" s="146"/>
      <c r="GG130" s="146"/>
      <c r="GH130" s="146"/>
      <c r="GI130" s="146"/>
      <c r="GJ130" s="146"/>
      <c r="GK130" s="146"/>
      <c r="GL130" s="146"/>
      <c r="GM130" s="146"/>
      <c r="GN130" s="146"/>
      <c r="GO130" s="146"/>
      <c r="GP130" s="146"/>
      <c r="GQ130" s="146"/>
      <c r="GR130" s="146"/>
      <c r="GS130" s="146"/>
      <c r="GT130" s="146"/>
      <c r="GU130" s="146"/>
      <c r="GV130" s="146"/>
      <c r="GW130" s="146"/>
      <c r="GX130" s="146"/>
      <c r="GY130" s="146"/>
      <c r="GZ130" s="146"/>
      <c r="HA130" s="146"/>
      <c r="HB130" s="146"/>
      <c r="HC130" s="146"/>
      <c r="HD130" s="146"/>
      <c r="HE130" s="146"/>
      <c r="HF130" s="146"/>
      <c r="HG130" s="146"/>
      <c r="HH130" s="146"/>
      <c r="HI130" s="146"/>
      <c r="HJ130" s="146"/>
      <c r="HK130" s="146"/>
      <c r="HL130" s="146"/>
      <c r="HM130" s="146"/>
      <c r="HN130" s="146"/>
      <c r="HO130" s="146"/>
      <c r="HP130" s="146"/>
      <c r="HQ130" s="146"/>
      <c r="HR130" s="146"/>
      <c r="HS130" s="146"/>
      <c r="HT130" s="146"/>
      <c r="HU130" s="146"/>
      <c r="HV130" s="146"/>
      <c r="HW130" s="146"/>
      <c r="HX130" s="146"/>
      <c r="HY130" s="146"/>
      <c r="HZ130" s="146"/>
      <c r="IA130" s="146"/>
    </row>
    <row r="131" spans="1:235" s="155" customFormat="1" ht="110.4" x14ac:dyDescent="0.3">
      <c r="A131" s="205">
        <v>11900</v>
      </c>
      <c r="B131" s="202" t="s">
        <v>349</v>
      </c>
      <c r="C131" s="206" t="s">
        <v>357</v>
      </c>
      <c r="D131" s="202" t="s">
        <v>146</v>
      </c>
      <c r="E131" s="206" t="s">
        <v>435</v>
      </c>
      <c r="F131" s="202" t="s">
        <v>365</v>
      </c>
      <c r="G131" s="217" t="s">
        <v>123</v>
      </c>
      <c r="H131" s="224">
        <v>1</v>
      </c>
      <c r="I131" s="206" t="s">
        <v>461</v>
      </c>
      <c r="J131" s="202" t="s">
        <v>369</v>
      </c>
      <c r="K131" s="1477"/>
      <c r="L131" s="1478"/>
      <c r="M131" s="202" t="s">
        <v>46</v>
      </c>
      <c r="N131" s="202" t="s">
        <v>74</v>
      </c>
      <c r="O131" s="202" t="s">
        <v>21</v>
      </c>
      <c r="P131" s="202" t="s">
        <v>36</v>
      </c>
      <c r="Q131" s="202" t="s">
        <v>229</v>
      </c>
      <c r="R131" s="202" t="s">
        <v>696</v>
      </c>
      <c r="S131" s="202" t="s">
        <v>99</v>
      </c>
      <c r="T131" s="219">
        <v>1</v>
      </c>
      <c r="U131" s="220" t="str">
        <f t="shared" si="43"/>
        <v>Interponer oportunamente los recursos de Ley contra los actos administrativos de Colpensiones que ordenan la devolución de aportes al extinto FOYSGA, hoy Administradora de los Recursos del Sistema General de Seguridad Social en Salud - ADRES</v>
      </c>
      <c r="V131" s="221">
        <f t="shared" si="43"/>
        <v>0</v>
      </c>
      <c r="W131" s="230" t="s">
        <v>114</v>
      </c>
      <c r="X131" s="224">
        <v>0.25</v>
      </c>
      <c r="Y131" s="222" t="s">
        <v>369</v>
      </c>
      <c r="Z131" s="218">
        <v>0</v>
      </c>
      <c r="AA131" s="204"/>
      <c r="AB131" s="204"/>
      <c r="AC131" s="212">
        <f t="shared" si="44"/>
        <v>0</v>
      </c>
      <c r="AD131" s="212" t="e">
        <f t="shared" si="45"/>
        <v>#DIV/0!</v>
      </c>
      <c r="AE131" s="212">
        <f t="shared" si="31"/>
        <v>0</v>
      </c>
      <c r="AF131" s="212" t="e">
        <f t="shared" si="32"/>
        <v>#DIV/0!</v>
      </c>
      <c r="AG131" s="224">
        <v>0.25</v>
      </c>
      <c r="AH131" s="222" t="s">
        <v>369</v>
      </c>
      <c r="AI131" s="218">
        <v>0</v>
      </c>
      <c r="AJ131" s="204"/>
      <c r="AK131" s="204"/>
      <c r="AL131" s="212">
        <f t="shared" si="46"/>
        <v>0</v>
      </c>
      <c r="AM131" s="212" t="e">
        <f t="shared" si="33"/>
        <v>#DIV/0!</v>
      </c>
      <c r="AN131" s="212">
        <f t="shared" si="34"/>
        <v>0</v>
      </c>
      <c r="AO131" s="212" t="e">
        <f t="shared" si="35"/>
        <v>#DIV/0!</v>
      </c>
      <c r="AP131" s="224">
        <v>0.25</v>
      </c>
      <c r="AQ131" s="222" t="s">
        <v>369</v>
      </c>
      <c r="AR131" s="218">
        <v>0</v>
      </c>
      <c r="AS131" s="204"/>
      <c r="AT131" s="204"/>
      <c r="AU131" s="212">
        <f t="shared" si="47"/>
        <v>0</v>
      </c>
      <c r="AV131" s="212" t="e">
        <f t="shared" si="48"/>
        <v>#DIV/0!</v>
      </c>
      <c r="AW131" s="212">
        <f t="shared" si="49"/>
        <v>0</v>
      </c>
      <c r="AX131" s="212" t="e">
        <f t="shared" si="50"/>
        <v>#DIV/0!</v>
      </c>
      <c r="AY131" s="224">
        <v>0.25</v>
      </c>
      <c r="AZ131" s="222" t="s">
        <v>369</v>
      </c>
      <c r="BA131" s="218">
        <v>0</v>
      </c>
      <c r="BB131" s="204"/>
      <c r="BC131" s="204"/>
      <c r="BD131" s="224">
        <f t="shared" si="51"/>
        <v>0</v>
      </c>
      <c r="BE131" s="224" t="e">
        <f t="shared" si="52"/>
        <v>#DIV/0!</v>
      </c>
      <c r="BF131" s="224">
        <f t="shared" si="53"/>
        <v>0</v>
      </c>
      <c r="BG131" s="224" t="e">
        <f t="shared" si="54"/>
        <v>#DIV/0!</v>
      </c>
      <c r="BH131" s="236">
        <f t="shared" si="36"/>
        <v>0</v>
      </c>
      <c r="BI131" s="236" t="str">
        <f t="shared" si="37"/>
        <v>No Prog ni Ejec</v>
      </c>
      <c r="BJ131" s="236">
        <f t="shared" si="38"/>
        <v>0</v>
      </c>
      <c r="BK131" s="236" t="str">
        <f t="shared" si="39"/>
        <v>No Prog ni Ejec</v>
      </c>
      <c r="BL131" s="236">
        <f t="shared" si="55"/>
        <v>0</v>
      </c>
      <c r="BM131" s="236" t="str">
        <f t="shared" si="56"/>
        <v>No Prog ni Ejec</v>
      </c>
      <c r="BN131" s="236">
        <f t="shared" si="40"/>
        <v>0</v>
      </c>
      <c r="BO131" s="236" t="str">
        <f t="shared" si="41"/>
        <v>No Prog ni Ejec</v>
      </c>
      <c r="BP131" s="214"/>
      <c r="BQ131" s="285">
        <v>32</v>
      </c>
      <c r="BR131" s="216">
        <f t="shared" si="42"/>
        <v>0.58333333333333337</v>
      </c>
      <c r="BS131" s="227" t="str">
        <f t="shared" si="57"/>
        <v>Interponer oportunamente los recursos de Ley contra los actos administrativos de Colpensiones que ordenan la devolución de aportes al extinto FOYSGA, hoy Administradora de los Recursos del Sistema General de Seguridad Social en Salud - ADRES</v>
      </c>
      <c r="BT131" s="203">
        <f t="shared" si="30"/>
        <v>0</v>
      </c>
      <c r="BU131" s="204"/>
      <c r="BV131" s="204"/>
      <c r="BW131" s="204"/>
      <c r="BX131" s="204"/>
      <c r="BY131" s="204"/>
      <c r="BZ131" s="204"/>
      <c r="CA131" s="146"/>
      <c r="CB131" s="146"/>
      <c r="CC131" s="146"/>
      <c r="CD131" s="146"/>
      <c r="CE131" s="146"/>
      <c r="CF131" s="146"/>
      <c r="CG131" s="146"/>
      <c r="CH131" s="146"/>
      <c r="CI131" s="146"/>
      <c r="CJ131" s="146"/>
      <c r="CK131" s="146"/>
      <c r="CL131" s="146"/>
      <c r="CM131" s="146"/>
      <c r="CN131" s="146"/>
      <c r="CO131" s="146"/>
      <c r="CP131" s="146"/>
      <c r="CQ131" s="146"/>
      <c r="CR131" s="146"/>
      <c r="CS131" s="146"/>
      <c r="CT131" s="146"/>
      <c r="CU131" s="146"/>
      <c r="CV131" s="146"/>
      <c r="CW131" s="146"/>
      <c r="CX131" s="146"/>
      <c r="CY131" s="146"/>
      <c r="CZ131" s="146"/>
      <c r="DA131" s="146"/>
      <c r="DB131" s="146"/>
      <c r="DC131" s="146"/>
      <c r="DD131" s="146"/>
      <c r="DE131" s="146"/>
      <c r="DF131" s="146"/>
      <c r="DG131" s="146"/>
      <c r="DH131" s="146"/>
      <c r="DI131" s="146"/>
      <c r="DJ131" s="146"/>
      <c r="DK131" s="146"/>
      <c r="DL131" s="146"/>
      <c r="DM131" s="146"/>
      <c r="DN131" s="146"/>
      <c r="DO131" s="146"/>
      <c r="DP131" s="146"/>
      <c r="DQ131" s="146"/>
      <c r="DR131" s="146"/>
      <c r="DS131" s="146"/>
      <c r="DT131" s="146"/>
      <c r="DU131" s="146"/>
      <c r="DV131" s="146"/>
      <c r="DW131" s="146"/>
      <c r="DX131" s="146"/>
      <c r="DY131" s="146"/>
      <c r="DZ131" s="146"/>
      <c r="EA131" s="146"/>
      <c r="EB131" s="146"/>
      <c r="EC131" s="146"/>
      <c r="ED131" s="146"/>
      <c r="EE131" s="146"/>
      <c r="EF131" s="146"/>
      <c r="EG131" s="146"/>
      <c r="EH131" s="146"/>
      <c r="EI131" s="146"/>
      <c r="EJ131" s="146"/>
      <c r="EK131" s="146"/>
      <c r="EL131" s="146"/>
      <c r="EM131" s="146"/>
      <c r="EN131" s="146"/>
      <c r="EO131" s="146"/>
      <c r="EP131" s="146"/>
      <c r="EQ131" s="146"/>
      <c r="ER131" s="146"/>
      <c r="ES131" s="146"/>
      <c r="ET131" s="146"/>
      <c r="EU131" s="146"/>
      <c r="EV131" s="146"/>
      <c r="EW131" s="146"/>
      <c r="EX131" s="146"/>
      <c r="EY131" s="146"/>
      <c r="EZ131" s="146"/>
      <c r="FA131" s="146"/>
      <c r="FB131" s="146"/>
      <c r="FC131" s="146"/>
      <c r="FD131" s="146"/>
      <c r="FE131" s="146"/>
      <c r="FF131" s="146"/>
      <c r="FG131" s="146"/>
      <c r="FH131" s="146"/>
      <c r="FI131" s="146"/>
      <c r="FJ131" s="146"/>
      <c r="FK131" s="146"/>
      <c r="FL131" s="146"/>
      <c r="FM131" s="146"/>
      <c r="FN131" s="146"/>
      <c r="FO131" s="146"/>
      <c r="FP131" s="146"/>
      <c r="FQ131" s="146"/>
      <c r="FR131" s="146"/>
      <c r="FS131" s="146"/>
      <c r="FT131" s="146"/>
      <c r="FU131" s="146"/>
      <c r="FV131" s="146"/>
      <c r="FW131" s="146"/>
      <c r="FX131" s="146"/>
      <c r="FY131" s="146"/>
      <c r="FZ131" s="146"/>
      <c r="GA131" s="146"/>
      <c r="GB131" s="146"/>
      <c r="GC131" s="146"/>
      <c r="GD131" s="146"/>
      <c r="GE131" s="146"/>
      <c r="GF131" s="146"/>
      <c r="GG131" s="146"/>
      <c r="GH131" s="146"/>
      <c r="GI131" s="146"/>
      <c r="GJ131" s="146"/>
      <c r="GK131" s="146"/>
      <c r="GL131" s="146"/>
      <c r="GM131" s="146"/>
      <c r="GN131" s="146"/>
      <c r="GO131" s="146"/>
      <c r="GP131" s="146"/>
      <c r="GQ131" s="146"/>
      <c r="GR131" s="146"/>
      <c r="GS131" s="146"/>
      <c r="GT131" s="146"/>
      <c r="GU131" s="146"/>
      <c r="GV131" s="146"/>
      <c r="GW131" s="146"/>
      <c r="GX131" s="146"/>
      <c r="GY131" s="146"/>
      <c r="GZ131" s="146"/>
      <c r="HA131" s="146"/>
      <c r="HB131" s="146"/>
      <c r="HC131" s="146"/>
      <c r="HD131" s="146"/>
      <c r="HE131" s="146"/>
      <c r="HF131" s="146"/>
      <c r="HG131" s="146"/>
      <c r="HH131" s="146"/>
      <c r="HI131" s="146"/>
      <c r="HJ131" s="146"/>
      <c r="HK131" s="146"/>
      <c r="HL131" s="146"/>
      <c r="HM131" s="146"/>
      <c r="HN131" s="146"/>
      <c r="HO131" s="146"/>
      <c r="HP131" s="146"/>
      <c r="HQ131" s="146"/>
      <c r="HR131" s="146"/>
      <c r="HS131" s="146"/>
      <c r="HT131" s="146"/>
      <c r="HU131" s="146"/>
      <c r="HV131" s="146"/>
      <c r="HW131" s="146"/>
      <c r="HX131" s="146"/>
      <c r="HY131" s="146"/>
      <c r="HZ131" s="146"/>
      <c r="IA131" s="146"/>
    </row>
    <row r="132" spans="1:235" s="155" customFormat="1" ht="69" x14ac:dyDescent="0.3">
      <c r="A132" s="205">
        <v>11900</v>
      </c>
      <c r="B132" s="202" t="s">
        <v>349</v>
      </c>
      <c r="C132" s="206" t="s">
        <v>357</v>
      </c>
      <c r="D132" s="202" t="s">
        <v>146</v>
      </c>
      <c r="E132" s="206" t="s">
        <v>443</v>
      </c>
      <c r="F132" s="202" t="s">
        <v>568</v>
      </c>
      <c r="G132" s="217" t="s">
        <v>123</v>
      </c>
      <c r="H132" s="224">
        <v>1</v>
      </c>
      <c r="I132" s="206" t="s">
        <v>548</v>
      </c>
      <c r="J132" s="202" t="s">
        <v>697</v>
      </c>
      <c r="K132" s="1477"/>
      <c r="L132" s="1478"/>
      <c r="M132" s="202" t="s">
        <v>46</v>
      </c>
      <c r="N132" s="202" t="s">
        <v>74</v>
      </c>
      <c r="O132" s="202" t="s">
        <v>21</v>
      </c>
      <c r="P132" s="202" t="s">
        <v>36</v>
      </c>
      <c r="Q132" s="202" t="s">
        <v>229</v>
      </c>
      <c r="R132" s="202" t="s">
        <v>698</v>
      </c>
      <c r="S132" s="202" t="s">
        <v>99</v>
      </c>
      <c r="T132" s="219">
        <v>1</v>
      </c>
      <c r="U132" s="220" t="str">
        <f t="shared" si="43"/>
        <v xml:space="preserve">Solicitudes de embargos </v>
      </c>
      <c r="V132" s="221">
        <f t="shared" si="43"/>
        <v>0</v>
      </c>
      <c r="W132" s="230" t="s">
        <v>114</v>
      </c>
      <c r="X132" s="224">
        <v>0.25</v>
      </c>
      <c r="Y132" s="222" t="s">
        <v>697</v>
      </c>
      <c r="Z132" s="218">
        <v>0</v>
      </c>
      <c r="AA132" s="204"/>
      <c r="AB132" s="204"/>
      <c r="AC132" s="212">
        <f t="shared" si="44"/>
        <v>0</v>
      </c>
      <c r="AD132" s="212" t="e">
        <f t="shared" si="45"/>
        <v>#DIV/0!</v>
      </c>
      <c r="AE132" s="212">
        <f t="shared" si="31"/>
        <v>0</v>
      </c>
      <c r="AF132" s="212" t="e">
        <f t="shared" si="32"/>
        <v>#DIV/0!</v>
      </c>
      <c r="AG132" s="224">
        <v>0.25</v>
      </c>
      <c r="AH132" s="222" t="s">
        <v>697</v>
      </c>
      <c r="AI132" s="218">
        <v>0</v>
      </c>
      <c r="AJ132" s="204"/>
      <c r="AK132" s="204"/>
      <c r="AL132" s="212">
        <f t="shared" si="46"/>
        <v>0</v>
      </c>
      <c r="AM132" s="212" t="e">
        <f t="shared" si="33"/>
        <v>#DIV/0!</v>
      </c>
      <c r="AN132" s="212">
        <f t="shared" si="34"/>
        <v>0</v>
      </c>
      <c r="AO132" s="212" t="e">
        <f t="shared" si="35"/>
        <v>#DIV/0!</v>
      </c>
      <c r="AP132" s="224">
        <v>0.25</v>
      </c>
      <c r="AQ132" s="222" t="s">
        <v>697</v>
      </c>
      <c r="AR132" s="218">
        <v>0</v>
      </c>
      <c r="AS132" s="204"/>
      <c r="AT132" s="204"/>
      <c r="AU132" s="212">
        <f t="shared" si="47"/>
        <v>0</v>
      </c>
      <c r="AV132" s="212" t="e">
        <f t="shared" si="48"/>
        <v>#DIV/0!</v>
      </c>
      <c r="AW132" s="212">
        <f t="shared" si="49"/>
        <v>0</v>
      </c>
      <c r="AX132" s="212" t="e">
        <f t="shared" si="50"/>
        <v>#DIV/0!</v>
      </c>
      <c r="AY132" s="224">
        <v>0.25</v>
      </c>
      <c r="AZ132" s="222" t="s">
        <v>697</v>
      </c>
      <c r="BA132" s="218">
        <v>0</v>
      </c>
      <c r="BB132" s="204"/>
      <c r="BC132" s="204"/>
      <c r="BD132" s="224">
        <f t="shared" si="51"/>
        <v>0</v>
      </c>
      <c r="BE132" s="224" t="e">
        <f t="shared" si="52"/>
        <v>#DIV/0!</v>
      </c>
      <c r="BF132" s="224">
        <f t="shared" si="53"/>
        <v>0</v>
      </c>
      <c r="BG132" s="224" t="e">
        <f t="shared" si="54"/>
        <v>#DIV/0!</v>
      </c>
      <c r="BH132" s="236">
        <f t="shared" si="36"/>
        <v>0</v>
      </c>
      <c r="BI132" s="236" t="str">
        <f t="shared" si="37"/>
        <v>No Prog ni Ejec</v>
      </c>
      <c r="BJ132" s="236">
        <f t="shared" si="38"/>
        <v>0</v>
      </c>
      <c r="BK132" s="236" t="str">
        <f t="shared" si="39"/>
        <v>No Prog ni Ejec</v>
      </c>
      <c r="BL132" s="236">
        <f t="shared" si="55"/>
        <v>0</v>
      </c>
      <c r="BM132" s="236" t="str">
        <f t="shared" si="56"/>
        <v>No Prog ni Ejec</v>
      </c>
      <c r="BN132" s="236">
        <f t="shared" si="40"/>
        <v>0</v>
      </c>
      <c r="BO132" s="236" t="str">
        <f t="shared" si="41"/>
        <v>No Prog ni Ejec</v>
      </c>
      <c r="BP132" s="214"/>
      <c r="BQ132" s="285">
        <v>32</v>
      </c>
      <c r="BR132" s="216">
        <f t="shared" si="42"/>
        <v>0.58333333333333337</v>
      </c>
      <c r="BS132" s="227" t="str">
        <f t="shared" si="57"/>
        <v xml:space="preserve">Solicitudes de embargos </v>
      </c>
      <c r="BT132" s="203">
        <f t="shared" si="30"/>
        <v>0</v>
      </c>
      <c r="BU132" s="204"/>
      <c r="BV132" s="204"/>
      <c r="BW132" s="204"/>
      <c r="BX132" s="204"/>
      <c r="BY132" s="204"/>
      <c r="BZ132" s="204"/>
      <c r="CA132" s="146"/>
      <c r="CB132" s="146"/>
      <c r="CC132" s="146"/>
      <c r="CD132" s="146"/>
      <c r="CE132" s="146"/>
      <c r="CF132" s="146"/>
      <c r="CG132" s="146"/>
      <c r="CH132" s="146"/>
      <c r="CI132" s="146"/>
      <c r="CJ132" s="146"/>
      <c r="CK132" s="146"/>
      <c r="CL132" s="146"/>
      <c r="CM132" s="146"/>
      <c r="CN132" s="146"/>
      <c r="CO132" s="146"/>
      <c r="CP132" s="146"/>
      <c r="CQ132" s="146"/>
      <c r="CR132" s="146"/>
      <c r="CS132" s="146"/>
      <c r="CT132" s="146"/>
      <c r="CU132" s="146"/>
      <c r="CV132" s="146"/>
      <c r="CW132" s="146"/>
      <c r="CX132" s="146"/>
      <c r="CY132" s="146"/>
      <c r="CZ132" s="146"/>
      <c r="DA132" s="146"/>
      <c r="DB132" s="146"/>
      <c r="DC132" s="146"/>
      <c r="DD132" s="146"/>
      <c r="DE132" s="146"/>
      <c r="DF132" s="146"/>
      <c r="DG132" s="146"/>
      <c r="DH132" s="146"/>
      <c r="DI132" s="146"/>
      <c r="DJ132" s="146"/>
      <c r="DK132" s="146"/>
      <c r="DL132" s="146"/>
      <c r="DM132" s="146"/>
      <c r="DN132" s="146"/>
      <c r="DO132" s="146"/>
      <c r="DP132" s="146"/>
      <c r="DQ132" s="146"/>
      <c r="DR132" s="146"/>
      <c r="DS132" s="146"/>
      <c r="DT132" s="146"/>
      <c r="DU132" s="146"/>
      <c r="DV132" s="146"/>
      <c r="DW132" s="146"/>
      <c r="DX132" s="146"/>
      <c r="DY132" s="146"/>
      <c r="DZ132" s="146"/>
      <c r="EA132" s="146"/>
      <c r="EB132" s="146"/>
      <c r="EC132" s="146"/>
      <c r="ED132" s="146"/>
      <c r="EE132" s="146"/>
      <c r="EF132" s="146"/>
      <c r="EG132" s="146"/>
      <c r="EH132" s="146"/>
      <c r="EI132" s="146"/>
      <c r="EJ132" s="146"/>
      <c r="EK132" s="146"/>
      <c r="EL132" s="146"/>
      <c r="EM132" s="146"/>
      <c r="EN132" s="146"/>
      <c r="EO132" s="146"/>
      <c r="EP132" s="146"/>
      <c r="EQ132" s="146"/>
      <c r="ER132" s="146"/>
      <c r="ES132" s="146"/>
      <c r="ET132" s="146"/>
      <c r="EU132" s="146"/>
      <c r="EV132" s="146"/>
      <c r="EW132" s="146"/>
      <c r="EX132" s="146"/>
      <c r="EY132" s="146"/>
      <c r="EZ132" s="146"/>
      <c r="FA132" s="146"/>
      <c r="FB132" s="146"/>
      <c r="FC132" s="146"/>
      <c r="FD132" s="146"/>
      <c r="FE132" s="146"/>
      <c r="FF132" s="146"/>
      <c r="FG132" s="146"/>
      <c r="FH132" s="146"/>
      <c r="FI132" s="146"/>
      <c r="FJ132" s="146"/>
      <c r="FK132" s="146"/>
      <c r="FL132" s="146"/>
      <c r="FM132" s="146"/>
      <c r="FN132" s="146"/>
      <c r="FO132" s="146"/>
      <c r="FP132" s="146"/>
      <c r="FQ132" s="146"/>
      <c r="FR132" s="146"/>
      <c r="FS132" s="146"/>
      <c r="FT132" s="146"/>
      <c r="FU132" s="146"/>
      <c r="FV132" s="146"/>
      <c r="FW132" s="146"/>
      <c r="FX132" s="146"/>
      <c r="FY132" s="146"/>
      <c r="FZ132" s="146"/>
      <c r="GA132" s="146"/>
      <c r="GB132" s="146"/>
      <c r="GC132" s="146"/>
      <c r="GD132" s="146"/>
      <c r="GE132" s="146"/>
      <c r="GF132" s="146"/>
      <c r="GG132" s="146"/>
      <c r="GH132" s="146"/>
      <c r="GI132" s="146"/>
      <c r="GJ132" s="146"/>
      <c r="GK132" s="146"/>
      <c r="GL132" s="146"/>
      <c r="GM132" s="146"/>
      <c r="GN132" s="146"/>
      <c r="GO132" s="146"/>
      <c r="GP132" s="146"/>
      <c r="GQ132" s="146"/>
      <c r="GR132" s="146"/>
      <c r="GS132" s="146"/>
      <c r="GT132" s="146"/>
      <c r="GU132" s="146"/>
      <c r="GV132" s="146"/>
      <c r="GW132" s="146"/>
      <c r="GX132" s="146"/>
      <c r="GY132" s="146"/>
      <c r="GZ132" s="146"/>
      <c r="HA132" s="146"/>
      <c r="HB132" s="146"/>
      <c r="HC132" s="146"/>
      <c r="HD132" s="146"/>
      <c r="HE132" s="146"/>
      <c r="HF132" s="146"/>
      <c r="HG132" s="146"/>
      <c r="HH132" s="146"/>
      <c r="HI132" s="146"/>
      <c r="HJ132" s="146"/>
      <c r="HK132" s="146"/>
      <c r="HL132" s="146"/>
      <c r="HM132" s="146"/>
      <c r="HN132" s="146"/>
      <c r="HO132" s="146"/>
      <c r="HP132" s="146"/>
      <c r="HQ132" s="146"/>
      <c r="HR132" s="146"/>
      <c r="HS132" s="146"/>
      <c r="HT132" s="146"/>
      <c r="HU132" s="146"/>
      <c r="HV132" s="146"/>
      <c r="HW132" s="146"/>
      <c r="HX132" s="146"/>
      <c r="HY132" s="146"/>
      <c r="HZ132" s="146"/>
      <c r="IA132" s="146"/>
    </row>
    <row r="133" spans="1:235" s="155" customFormat="1" ht="55.2" x14ac:dyDescent="0.3">
      <c r="A133" s="205">
        <v>11900</v>
      </c>
      <c r="B133" s="202" t="s">
        <v>349</v>
      </c>
      <c r="C133" s="206" t="s">
        <v>357</v>
      </c>
      <c r="D133" s="202" t="s">
        <v>146</v>
      </c>
      <c r="E133" s="206" t="s">
        <v>447</v>
      </c>
      <c r="F133" s="202" t="s">
        <v>448</v>
      </c>
      <c r="G133" s="217" t="s">
        <v>123</v>
      </c>
      <c r="H133" s="224">
        <v>1</v>
      </c>
      <c r="I133" s="206" t="s">
        <v>463</v>
      </c>
      <c r="J133" s="202" t="s">
        <v>551</v>
      </c>
      <c r="K133" s="218">
        <v>590922272</v>
      </c>
      <c r="L133" s="219">
        <v>1</v>
      </c>
      <c r="M133" s="202" t="s">
        <v>46</v>
      </c>
      <c r="N133" s="202" t="s">
        <v>74</v>
      </c>
      <c r="O133" s="202" t="s">
        <v>21</v>
      </c>
      <c r="P133" s="202" t="s">
        <v>36</v>
      </c>
      <c r="Q133" s="202" t="s">
        <v>229</v>
      </c>
      <c r="R133" s="202" t="s">
        <v>765</v>
      </c>
      <c r="S133" s="202" t="s">
        <v>99</v>
      </c>
      <c r="T133" s="219">
        <v>1</v>
      </c>
      <c r="U133" s="220" t="str">
        <f t="shared" si="43"/>
        <v>Conceptos</v>
      </c>
      <c r="V133" s="221">
        <f t="shared" si="43"/>
        <v>590922272</v>
      </c>
      <c r="W133" s="230" t="s">
        <v>114</v>
      </c>
      <c r="X133" s="224">
        <v>0.25</v>
      </c>
      <c r="Y133" s="222" t="s">
        <v>444</v>
      </c>
      <c r="Z133" s="218">
        <f>+V133*X133</f>
        <v>147730568</v>
      </c>
      <c r="AA133" s="204"/>
      <c r="AB133" s="204"/>
      <c r="AC133" s="212">
        <f t="shared" si="44"/>
        <v>0</v>
      </c>
      <c r="AD133" s="212">
        <f t="shared" si="45"/>
        <v>0</v>
      </c>
      <c r="AE133" s="212">
        <f t="shared" si="31"/>
        <v>0</v>
      </c>
      <c r="AF133" s="212">
        <f t="shared" si="32"/>
        <v>0</v>
      </c>
      <c r="AG133" s="224">
        <v>0.25</v>
      </c>
      <c r="AH133" s="222" t="s">
        <v>444</v>
      </c>
      <c r="AI133" s="218">
        <v>147730568</v>
      </c>
      <c r="AJ133" s="204"/>
      <c r="AK133" s="204"/>
      <c r="AL133" s="212">
        <f t="shared" si="46"/>
        <v>0</v>
      </c>
      <c r="AM133" s="212">
        <f t="shared" si="33"/>
        <v>0</v>
      </c>
      <c r="AN133" s="212">
        <f t="shared" si="34"/>
        <v>0</v>
      </c>
      <c r="AO133" s="212">
        <f t="shared" si="35"/>
        <v>0</v>
      </c>
      <c r="AP133" s="224">
        <v>0.25</v>
      </c>
      <c r="AQ133" s="222" t="s">
        <v>444</v>
      </c>
      <c r="AR133" s="218">
        <v>147730568</v>
      </c>
      <c r="AS133" s="204"/>
      <c r="AT133" s="204"/>
      <c r="AU133" s="212">
        <f t="shared" si="47"/>
        <v>0</v>
      </c>
      <c r="AV133" s="212">
        <f t="shared" si="48"/>
        <v>0</v>
      </c>
      <c r="AW133" s="212">
        <f t="shared" si="49"/>
        <v>0</v>
      </c>
      <c r="AX133" s="212">
        <f t="shared" si="50"/>
        <v>0</v>
      </c>
      <c r="AY133" s="224">
        <v>0.25</v>
      </c>
      <c r="AZ133" s="222" t="s">
        <v>444</v>
      </c>
      <c r="BA133" s="218">
        <v>147730568</v>
      </c>
      <c r="BB133" s="204"/>
      <c r="BC133" s="204"/>
      <c r="BD133" s="224">
        <f t="shared" si="51"/>
        <v>0</v>
      </c>
      <c r="BE133" s="224">
        <f t="shared" si="52"/>
        <v>0</v>
      </c>
      <c r="BF133" s="224">
        <f t="shared" si="53"/>
        <v>0</v>
      </c>
      <c r="BG133" s="224">
        <f t="shared" si="54"/>
        <v>0</v>
      </c>
      <c r="BH133" s="236">
        <f t="shared" si="36"/>
        <v>0</v>
      </c>
      <c r="BI133" s="236">
        <f t="shared" si="37"/>
        <v>0</v>
      </c>
      <c r="BJ133" s="236">
        <f t="shared" si="38"/>
        <v>0</v>
      </c>
      <c r="BK133" s="236">
        <f t="shared" si="39"/>
        <v>0</v>
      </c>
      <c r="BL133" s="236">
        <f t="shared" si="55"/>
        <v>0</v>
      </c>
      <c r="BM133" s="236">
        <f t="shared" si="56"/>
        <v>0</v>
      </c>
      <c r="BN133" s="236">
        <f t="shared" si="40"/>
        <v>0</v>
      </c>
      <c r="BO133" s="236">
        <f t="shared" si="41"/>
        <v>0</v>
      </c>
      <c r="BP133" s="214"/>
      <c r="BQ133" s="285">
        <v>32</v>
      </c>
      <c r="BR133" s="216">
        <f t="shared" si="42"/>
        <v>0.58333333333333337</v>
      </c>
      <c r="BS133" s="227" t="str">
        <f t="shared" si="57"/>
        <v>Conceptos</v>
      </c>
      <c r="BT133" s="203">
        <f t="shared" si="30"/>
        <v>344704658.66666669</v>
      </c>
      <c r="BU133" s="204"/>
      <c r="BV133" s="204"/>
      <c r="BW133" s="204"/>
      <c r="BX133" s="204"/>
      <c r="BY133" s="204"/>
      <c r="BZ133" s="204"/>
      <c r="CA133" s="146"/>
      <c r="CB133" s="146"/>
      <c r="CC133" s="146"/>
      <c r="CD133" s="146"/>
      <c r="CE133" s="146"/>
      <c r="CF133" s="146"/>
      <c r="CG133" s="146"/>
      <c r="CH133" s="146"/>
      <c r="CI133" s="146"/>
      <c r="CJ133" s="146"/>
      <c r="CK133" s="146"/>
      <c r="CL133" s="146"/>
      <c r="CM133" s="146"/>
      <c r="CN133" s="146"/>
      <c r="CO133" s="146"/>
      <c r="CP133" s="146"/>
      <c r="CQ133" s="146"/>
      <c r="CR133" s="146"/>
      <c r="CS133" s="146"/>
      <c r="CT133" s="146"/>
      <c r="CU133" s="146"/>
      <c r="CV133" s="146"/>
      <c r="CW133" s="146"/>
      <c r="CX133" s="146"/>
      <c r="CY133" s="146"/>
      <c r="CZ133" s="146"/>
      <c r="DA133" s="146"/>
      <c r="DB133" s="146"/>
      <c r="DC133" s="146"/>
      <c r="DD133" s="146"/>
      <c r="DE133" s="146"/>
      <c r="DF133" s="146"/>
      <c r="DG133" s="146"/>
      <c r="DH133" s="146"/>
      <c r="DI133" s="146"/>
      <c r="DJ133" s="146"/>
      <c r="DK133" s="146"/>
      <c r="DL133" s="146"/>
      <c r="DM133" s="146"/>
      <c r="DN133" s="146"/>
      <c r="DO133" s="146"/>
      <c r="DP133" s="146"/>
      <c r="DQ133" s="146"/>
      <c r="DR133" s="146"/>
      <c r="DS133" s="146"/>
      <c r="DT133" s="146"/>
      <c r="DU133" s="146"/>
      <c r="DV133" s="146"/>
      <c r="DW133" s="146"/>
      <c r="DX133" s="146"/>
      <c r="DY133" s="146"/>
      <c r="DZ133" s="146"/>
      <c r="EA133" s="146"/>
      <c r="EB133" s="146"/>
      <c r="EC133" s="146"/>
      <c r="ED133" s="146"/>
      <c r="EE133" s="146"/>
      <c r="EF133" s="146"/>
      <c r="EG133" s="146"/>
      <c r="EH133" s="146"/>
      <c r="EI133" s="146"/>
      <c r="EJ133" s="146"/>
      <c r="EK133" s="146"/>
      <c r="EL133" s="146"/>
      <c r="EM133" s="146"/>
      <c r="EN133" s="146"/>
      <c r="EO133" s="146"/>
      <c r="EP133" s="146"/>
      <c r="EQ133" s="146"/>
      <c r="ER133" s="146"/>
      <c r="ES133" s="146"/>
      <c r="ET133" s="146"/>
      <c r="EU133" s="146"/>
      <c r="EV133" s="146"/>
      <c r="EW133" s="146"/>
      <c r="EX133" s="146"/>
      <c r="EY133" s="146"/>
      <c r="EZ133" s="146"/>
      <c r="FA133" s="146"/>
      <c r="FB133" s="146"/>
      <c r="FC133" s="146"/>
      <c r="FD133" s="146"/>
      <c r="FE133" s="146"/>
      <c r="FF133" s="146"/>
      <c r="FG133" s="146"/>
      <c r="FH133" s="146"/>
      <c r="FI133" s="146"/>
      <c r="FJ133" s="146"/>
      <c r="FK133" s="146"/>
      <c r="FL133" s="146"/>
      <c r="FM133" s="146"/>
      <c r="FN133" s="146"/>
      <c r="FO133" s="146"/>
      <c r="FP133" s="146"/>
      <c r="FQ133" s="146"/>
      <c r="FR133" s="146"/>
      <c r="FS133" s="146"/>
      <c r="FT133" s="146"/>
      <c r="FU133" s="146"/>
      <c r="FV133" s="146"/>
      <c r="FW133" s="146"/>
      <c r="FX133" s="146"/>
      <c r="FY133" s="146"/>
      <c r="FZ133" s="146"/>
      <c r="GA133" s="146"/>
      <c r="GB133" s="146"/>
      <c r="GC133" s="146"/>
      <c r="GD133" s="146"/>
      <c r="GE133" s="146"/>
      <c r="GF133" s="146"/>
      <c r="GG133" s="146"/>
      <c r="GH133" s="146"/>
      <c r="GI133" s="146"/>
      <c r="GJ133" s="146"/>
      <c r="GK133" s="146"/>
      <c r="GL133" s="146"/>
      <c r="GM133" s="146"/>
      <c r="GN133" s="146"/>
      <c r="GO133" s="146"/>
      <c r="GP133" s="146"/>
      <c r="GQ133" s="146"/>
      <c r="GR133" s="146"/>
      <c r="GS133" s="146"/>
      <c r="GT133" s="146"/>
      <c r="GU133" s="146"/>
      <c r="GV133" s="146"/>
      <c r="GW133" s="146"/>
      <c r="GX133" s="146"/>
      <c r="GY133" s="146"/>
      <c r="GZ133" s="146"/>
      <c r="HA133" s="146"/>
      <c r="HB133" s="146"/>
      <c r="HC133" s="146"/>
      <c r="HD133" s="146"/>
      <c r="HE133" s="146"/>
      <c r="HF133" s="146"/>
      <c r="HG133" s="146"/>
      <c r="HH133" s="146"/>
      <c r="HI133" s="146"/>
      <c r="HJ133" s="146"/>
      <c r="HK133" s="146"/>
      <c r="HL133" s="146"/>
      <c r="HM133" s="146"/>
      <c r="HN133" s="146"/>
      <c r="HO133" s="146"/>
      <c r="HP133" s="146"/>
      <c r="HQ133" s="146"/>
      <c r="HR133" s="146"/>
      <c r="HS133" s="146"/>
      <c r="HT133" s="146"/>
      <c r="HU133" s="146"/>
      <c r="HV133" s="146"/>
      <c r="HW133" s="146"/>
      <c r="HX133" s="146"/>
      <c r="HY133" s="146"/>
      <c r="HZ133" s="146"/>
      <c r="IA133" s="146"/>
    </row>
    <row r="134" spans="1:235" s="153" customFormat="1" ht="69" x14ac:dyDescent="0.3">
      <c r="A134" s="205">
        <v>11900</v>
      </c>
      <c r="B134" s="202" t="s">
        <v>349</v>
      </c>
      <c r="C134" s="206" t="s">
        <v>357</v>
      </c>
      <c r="D134" s="202" t="s">
        <v>146</v>
      </c>
      <c r="E134" s="206" t="s">
        <v>450</v>
      </c>
      <c r="F134" s="202" t="s">
        <v>449</v>
      </c>
      <c r="G134" s="217" t="s">
        <v>124</v>
      </c>
      <c r="H134" s="223">
        <v>2</v>
      </c>
      <c r="I134" s="206" t="s">
        <v>549</v>
      </c>
      <c r="J134" s="202" t="s">
        <v>699</v>
      </c>
      <c r="K134" s="218">
        <v>0</v>
      </c>
      <c r="L134" s="219">
        <v>1</v>
      </c>
      <c r="M134" s="202" t="s">
        <v>46</v>
      </c>
      <c r="N134" s="202" t="s">
        <v>74</v>
      </c>
      <c r="O134" s="202" t="s">
        <v>21</v>
      </c>
      <c r="P134" s="202" t="s">
        <v>36</v>
      </c>
      <c r="Q134" s="202" t="s">
        <v>229</v>
      </c>
      <c r="R134" s="202" t="s">
        <v>631</v>
      </c>
      <c r="S134" s="202" t="s">
        <v>99</v>
      </c>
      <c r="T134" s="235">
        <v>2</v>
      </c>
      <c r="U134" s="220" t="str">
        <f t="shared" si="43"/>
        <v>Informe de identificación de  reclamaciones contenidas en actos administrativos debidamente ejecutoriados y con mora mayor a 180 días</v>
      </c>
      <c r="V134" s="221">
        <f t="shared" si="43"/>
        <v>0</v>
      </c>
      <c r="W134" s="222" t="s">
        <v>117</v>
      </c>
      <c r="X134" s="223">
        <v>2</v>
      </c>
      <c r="Y134" s="222" t="s">
        <v>368</v>
      </c>
      <c r="Z134" s="218">
        <v>0</v>
      </c>
      <c r="AA134" s="204"/>
      <c r="AB134" s="204"/>
      <c r="AC134" s="212">
        <f t="shared" si="44"/>
        <v>0</v>
      </c>
      <c r="AD134" s="212" t="e">
        <f t="shared" si="45"/>
        <v>#DIV/0!</v>
      </c>
      <c r="AE134" s="212">
        <f t="shared" si="31"/>
        <v>0</v>
      </c>
      <c r="AF134" s="212" t="e">
        <f t="shared" si="32"/>
        <v>#DIV/0!</v>
      </c>
      <c r="AG134" s="223">
        <v>0</v>
      </c>
      <c r="AH134" s="222" t="s">
        <v>368</v>
      </c>
      <c r="AI134" s="218">
        <v>0</v>
      </c>
      <c r="AJ134" s="204"/>
      <c r="AK134" s="204"/>
      <c r="AL134" s="212" t="e">
        <f t="shared" si="46"/>
        <v>#DIV/0!</v>
      </c>
      <c r="AM134" s="212" t="e">
        <f t="shared" si="33"/>
        <v>#DIV/0!</v>
      </c>
      <c r="AN134" s="212">
        <f t="shared" si="34"/>
        <v>0</v>
      </c>
      <c r="AO134" s="212" t="e">
        <f t="shared" si="35"/>
        <v>#DIV/0!</v>
      </c>
      <c r="AP134" s="223">
        <v>0</v>
      </c>
      <c r="AQ134" s="222" t="s">
        <v>368</v>
      </c>
      <c r="AR134" s="218">
        <v>0</v>
      </c>
      <c r="AS134" s="204"/>
      <c r="AT134" s="204"/>
      <c r="AU134" s="212" t="e">
        <f t="shared" si="47"/>
        <v>#DIV/0!</v>
      </c>
      <c r="AV134" s="212" t="e">
        <f t="shared" si="48"/>
        <v>#DIV/0!</v>
      </c>
      <c r="AW134" s="212">
        <f t="shared" si="49"/>
        <v>0</v>
      </c>
      <c r="AX134" s="212" t="e">
        <f t="shared" si="50"/>
        <v>#DIV/0!</v>
      </c>
      <c r="AY134" s="223">
        <v>0</v>
      </c>
      <c r="AZ134" s="222" t="s">
        <v>368</v>
      </c>
      <c r="BA134" s="218">
        <v>0</v>
      </c>
      <c r="BB134" s="204"/>
      <c r="BC134" s="204"/>
      <c r="BD134" s="224" t="e">
        <f t="shared" si="51"/>
        <v>#DIV/0!</v>
      </c>
      <c r="BE134" s="224" t="e">
        <f t="shared" si="52"/>
        <v>#DIV/0!</v>
      </c>
      <c r="BF134" s="224">
        <f t="shared" si="53"/>
        <v>0</v>
      </c>
      <c r="BG134" s="224" t="e">
        <f t="shared" si="54"/>
        <v>#DIV/0!</v>
      </c>
      <c r="BH134" s="225">
        <f t="shared" si="36"/>
        <v>0</v>
      </c>
      <c r="BI134" s="225" t="str">
        <f t="shared" si="37"/>
        <v>No Prog ni Ejec</v>
      </c>
      <c r="BJ134" s="225" t="str">
        <f t="shared" si="38"/>
        <v>No Prog ni Ejec</v>
      </c>
      <c r="BK134" s="225" t="str">
        <f t="shared" si="39"/>
        <v>No Prog ni Ejec</v>
      </c>
      <c r="BL134" s="225" t="str">
        <f t="shared" si="55"/>
        <v>No Prog ni Ejec</v>
      </c>
      <c r="BM134" s="225" t="str">
        <f t="shared" si="56"/>
        <v>No Prog ni Ejec</v>
      </c>
      <c r="BN134" s="225" t="str">
        <f t="shared" si="40"/>
        <v>No Prog ni Ejec</v>
      </c>
      <c r="BO134" s="225" t="str">
        <f t="shared" si="41"/>
        <v>No Prog ni Ejec</v>
      </c>
      <c r="BP134" s="214"/>
      <c r="BQ134" s="285">
        <v>31</v>
      </c>
      <c r="BR134" s="226">
        <f t="shared" si="42"/>
        <v>2</v>
      </c>
      <c r="BS134" s="227" t="str">
        <f t="shared" si="57"/>
        <v>Informe de identificación de  reclamaciones contenidas en actos administrativos debidamente ejecutoriados y con mora mayor a 180 días</v>
      </c>
      <c r="BT134" s="203">
        <f t="shared" si="30"/>
        <v>0</v>
      </c>
      <c r="BU134" s="204"/>
      <c r="BV134" s="204"/>
      <c r="BW134" s="204"/>
      <c r="BX134" s="204"/>
      <c r="BY134" s="204"/>
      <c r="BZ134" s="204"/>
      <c r="CA134" s="146"/>
      <c r="CB134" s="146"/>
      <c r="CC134" s="146"/>
      <c r="CD134" s="146"/>
      <c r="CE134" s="146"/>
      <c r="CF134" s="146"/>
      <c r="CG134" s="146"/>
      <c r="CH134" s="146"/>
      <c r="CI134" s="146"/>
      <c r="CJ134" s="146"/>
      <c r="CK134" s="146"/>
      <c r="CL134" s="146"/>
      <c r="CM134" s="146"/>
      <c r="CN134" s="146"/>
      <c r="CO134" s="146"/>
      <c r="CP134" s="146"/>
      <c r="CQ134" s="146"/>
      <c r="CR134" s="146"/>
      <c r="CS134" s="146"/>
      <c r="CT134" s="146"/>
      <c r="CU134" s="146"/>
      <c r="CV134" s="146"/>
      <c r="CW134" s="146"/>
      <c r="CX134" s="146"/>
      <c r="CY134" s="146"/>
      <c r="CZ134" s="146"/>
      <c r="DA134" s="146"/>
      <c r="DB134" s="146"/>
      <c r="DC134" s="146"/>
      <c r="DD134" s="146"/>
      <c r="DE134" s="146"/>
      <c r="DF134" s="146"/>
      <c r="DG134" s="146"/>
      <c r="DH134" s="146"/>
      <c r="DI134" s="146"/>
      <c r="DJ134" s="146"/>
      <c r="DK134" s="146"/>
      <c r="DL134" s="146"/>
      <c r="DM134" s="146"/>
      <c r="DN134" s="146"/>
      <c r="DO134" s="146"/>
      <c r="DP134" s="146"/>
      <c r="DQ134" s="146"/>
      <c r="DR134" s="146"/>
      <c r="DS134" s="146"/>
      <c r="DT134" s="146"/>
      <c r="DU134" s="146"/>
      <c r="DV134" s="146"/>
      <c r="DW134" s="146"/>
      <c r="DX134" s="146"/>
      <c r="DY134" s="146"/>
      <c r="DZ134" s="146"/>
      <c r="EA134" s="146"/>
      <c r="EB134" s="146"/>
      <c r="EC134" s="146"/>
      <c r="ED134" s="146"/>
      <c r="EE134" s="146"/>
      <c r="EF134" s="146"/>
      <c r="EG134" s="146"/>
      <c r="EH134" s="146"/>
      <c r="EI134" s="146"/>
      <c r="EJ134" s="146"/>
      <c r="EK134" s="146"/>
      <c r="EL134" s="146"/>
      <c r="EM134" s="146"/>
      <c r="EN134" s="146"/>
      <c r="EO134" s="146"/>
      <c r="EP134" s="146"/>
      <c r="EQ134" s="146"/>
      <c r="ER134" s="146"/>
      <c r="ES134" s="146"/>
      <c r="ET134" s="146"/>
      <c r="EU134" s="146"/>
      <c r="EV134" s="146"/>
      <c r="EW134" s="146"/>
      <c r="EX134" s="146"/>
      <c r="EY134" s="146"/>
      <c r="EZ134" s="146"/>
      <c r="FA134" s="146"/>
      <c r="FB134" s="146"/>
      <c r="FC134" s="146"/>
      <c r="FD134" s="146"/>
      <c r="FE134" s="146"/>
      <c r="FF134" s="146"/>
      <c r="FG134" s="146"/>
      <c r="FH134" s="146"/>
      <c r="FI134" s="146"/>
      <c r="FJ134" s="146"/>
      <c r="FK134" s="146"/>
      <c r="FL134" s="146"/>
      <c r="FM134" s="146"/>
      <c r="FN134" s="146"/>
      <c r="FO134" s="146"/>
      <c r="FP134" s="146"/>
      <c r="FQ134" s="146"/>
      <c r="FR134" s="146"/>
      <c r="FS134" s="146"/>
      <c r="FT134" s="146"/>
      <c r="FU134" s="146"/>
      <c r="FV134" s="146"/>
      <c r="FW134" s="146"/>
      <c r="FX134" s="146"/>
      <c r="FY134" s="146"/>
      <c r="FZ134" s="146"/>
      <c r="GA134" s="146"/>
      <c r="GB134" s="146"/>
      <c r="GC134" s="146"/>
      <c r="GD134" s="146"/>
      <c r="GE134" s="146"/>
      <c r="GF134" s="146"/>
      <c r="GG134" s="146"/>
      <c r="GH134" s="146"/>
      <c r="GI134" s="146"/>
      <c r="GJ134" s="146"/>
      <c r="GK134" s="146"/>
      <c r="GL134" s="146"/>
      <c r="GM134" s="146"/>
      <c r="GN134" s="146"/>
      <c r="GO134" s="146"/>
      <c r="GP134" s="146"/>
      <c r="GQ134" s="146"/>
      <c r="GR134" s="146"/>
      <c r="GS134" s="146"/>
      <c r="GT134" s="146"/>
      <c r="GU134" s="146"/>
      <c r="GV134" s="146"/>
      <c r="GW134" s="146"/>
      <c r="GX134" s="146"/>
      <c r="GY134" s="146"/>
      <c r="GZ134" s="146"/>
      <c r="HA134" s="146"/>
      <c r="HB134" s="146"/>
      <c r="HC134" s="146"/>
      <c r="HD134" s="146"/>
      <c r="HE134" s="146"/>
      <c r="HF134" s="146"/>
      <c r="HG134" s="146"/>
      <c r="HH134" s="146"/>
      <c r="HI134" s="146"/>
      <c r="HJ134" s="146"/>
      <c r="HK134" s="146"/>
      <c r="HL134" s="146"/>
      <c r="HM134" s="146"/>
      <c r="HN134" s="146"/>
      <c r="HO134" s="146"/>
      <c r="HP134" s="146"/>
      <c r="HQ134" s="146"/>
      <c r="HR134" s="146"/>
      <c r="HS134" s="146"/>
      <c r="HT134" s="146"/>
      <c r="HU134" s="146"/>
      <c r="HV134" s="146"/>
      <c r="HW134" s="146"/>
      <c r="HX134" s="146"/>
      <c r="HY134" s="146"/>
      <c r="HZ134" s="146"/>
      <c r="IA134" s="146"/>
    </row>
    <row r="135" spans="1:235" s="153" customFormat="1" ht="110.4" x14ac:dyDescent="0.3">
      <c r="A135" s="205">
        <v>11900</v>
      </c>
      <c r="B135" s="202" t="s">
        <v>349</v>
      </c>
      <c r="C135" s="206" t="s">
        <v>357</v>
      </c>
      <c r="D135" s="202" t="s">
        <v>146</v>
      </c>
      <c r="E135" s="1457" t="s">
        <v>450</v>
      </c>
      <c r="F135" s="1467" t="s">
        <v>449</v>
      </c>
      <c r="G135" s="1457" t="s">
        <v>123</v>
      </c>
      <c r="H135" s="224">
        <v>1</v>
      </c>
      <c r="I135" s="1457" t="s">
        <v>550</v>
      </c>
      <c r="J135" s="1467" t="s">
        <v>451</v>
      </c>
      <c r="K135" s="1461">
        <v>0</v>
      </c>
      <c r="L135" s="219">
        <v>1</v>
      </c>
      <c r="M135" s="1467" t="s">
        <v>46</v>
      </c>
      <c r="N135" s="1467" t="s">
        <v>74</v>
      </c>
      <c r="O135" s="1467" t="s">
        <v>21</v>
      </c>
      <c r="P135" s="1467" t="s">
        <v>36</v>
      </c>
      <c r="Q135" s="1467" t="s">
        <v>229</v>
      </c>
      <c r="R135" s="202" t="s">
        <v>453</v>
      </c>
      <c r="S135" s="202" t="s">
        <v>99</v>
      </c>
      <c r="T135" s="219">
        <v>1</v>
      </c>
      <c r="U135" s="220" t="str">
        <f t="shared" si="43"/>
        <v>Venta de Cartera mayor a &gt;180 días con actos administrativos debidamente ejecutoriados a Central de Inversiones SA -CISA-</v>
      </c>
      <c r="V135" s="221">
        <f t="shared" si="43"/>
        <v>0</v>
      </c>
      <c r="W135" s="222" t="s">
        <v>117</v>
      </c>
      <c r="X135" s="224">
        <v>0.5</v>
      </c>
      <c r="Y135" s="222" t="s">
        <v>369</v>
      </c>
      <c r="Z135" s="218">
        <v>0</v>
      </c>
      <c r="AA135" s="204"/>
      <c r="AB135" s="204"/>
      <c r="AC135" s="212">
        <f t="shared" si="44"/>
        <v>0</v>
      </c>
      <c r="AD135" s="212" t="e">
        <f>+(AB135/Z135)</f>
        <v>#DIV/0!</v>
      </c>
      <c r="AE135" s="212">
        <f t="shared" si="31"/>
        <v>0</v>
      </c>
      <c r="AF135" s="212" t="e">
        <f t="shared" si="32"/>
        <v>#DIV/0!</v>
      </c>
      <c r="AG135" s="224">
        <v>0.5</v>
      </c>
      <c r="AH135" s="222" t="s">
        <v>369</v>
      </c>
      <c r="AI135" s="218">
        <v>0</v>
      </c>
      <c r="AJ135" s="204"/>
      <c r="AK135" s="204"/>
      <c r="AL135" s="212">
        <f t="shared" si="46"/>
        <v>0</v>
      </c>
      <c r="AM135" s="212" t="e">
        <f t="shared" si="33"/>
        <v>#DIV/0!</v>
      </c>
      <c r="AN135" s="212">
        <f t="shared" si="34"/>
        <v>0</v>
      </c>
      <c r="AO135" s="212" t="e">
        <f t="shared" si="35"/>
        <v>#DIV/0!</v>
      </c>
      <c r="AP135" s="224">
        <v>0</v>
      </c>
      <c r="AQ135" s="222" t="s">
        <v>369</v>
      </c>
      <c r="AR135" s="218">
        <v>0</v>
      </c>
      <c r="AS135" s="204"/>
      <c r="AT135" s="204"/>
      <c r="AU135" s="212" t="e">
        <f t="shared" si="47"/>
        <v>#DIV/0!</v>
      </c>
      <c r="AV135" s="212" t="e">
        <f t="shared" si="48"/>
        <v>#DIV/0!</v>
      </c>
      <c r="AW135" s="212">
        <f t="shared" si="49"/>
        <v>0</v>
      </c>
      <c r="AX135" s="212" t="e">
        <f t="shared" si="50"/>
        <v>#DIV/0!</v>
      </c>
      <c r="AY135" s="224">
        <v>0</v>
      </c>
      <c r="AZ135" s="222" t="s">
        <v>369</v>
      </c>
      <c r="BA135" s="218">
        <v>0</v>
      </c>
      <c r="BB135" s="204"/>
      <c r="BC135" s="204"/>
      <c r="BD135" s="224" t="e">
        <f t="shared" si="51"/>
        <v>#DIV/0!</v>
      </c>
      <c r="BE135" s="224" t="e">
        <f t="shared" si="52"/>
        <v>#DIV/0!</v>
      </c>
      <c r="BF135" s="224">
        <f t="shared" si="53"/>
        <v>0</v>
      </c>
      <c r="BG135" s="224" t="e">
        <f t="shared" si="54"/>
        <v>#DIV/0!</v>
      </c>
      <c r="BH135" s="225">
        <f t="shared" si="36"/>
        <v>0</v>
      </c>
      <c r="BI135" s="225" t="str">
        <f t="shared" si="37"/>
        <v>No Prog ni Ejec</v>
      </c>
      <c r="BJ135" s="225">
        <f t="shared" si="38"/>
        <v>0</v>
      </c>
      <c r="BK135" s="225" t="str">
        <f t="shared" si="39"/>
        <v>No Prog ni Ejec</v>
      </c>
      <c r="BL135" s="225" t="str">
        <f t="shared" si="55"/>
        <v>No Prog ni Ejec</v>
      </c>
      <c r="BM135" s="225" t="str">
        <f t="shared" si="56"/>
        <v>No Prog ni Ejec</v>
      </c>
      <c r="BN135" s="225" t="str">
        <f t="shared" si="40"/>
        <v>No Prog ni Ejec</v>
      </c>
      <c r="BO135" s="225" t="str">
        <f t="shared" si="41"/>
        <v>No Prog ni Ejec</v>
      </c>
      <c r="BP135" s="214"/>
      <c r="BQ135" s="285">
        <v>31</v>
      </c>
      <c r="BR135" s="216">
        <f t="shared" si="42"/>
        <v>1</v>
      </c>
      <c r="BS135" s="227" t="str">
        <f t="shared" si="57"/>
        <v>Venta de Cartera mayor a &gt;180 días con actos administrativos debidamente ejecutoriados a Central de Inversiones SA -CISA-</v>
      </c>
      <c r="BT135" s="203">
        <f t="shared" si="30"/>
        <v>0</v>
      </c>
      <c r="BU135" s="204"/>
      <c r="BV135" s="204"/>
      <c r="BW135" s="204"/>
      <c r="BX135" s="204"/>
      <c r="BY135" s="204"/>
      <c r="BZ135" s="204"/>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c r="EA135" s="146"/>
      <c r="EB135" s="146"/>
      <c r="EC135" s="146"/>
      <c r="ED135" s="146"/>
      <c r="EE135" s="146"/>
      <c r="EF135" s="146"/>
      <c r="EG135" s="146"/>
      <c r="EH135" s="146"/>
      <c r="EI135" s="146"/>
      <c r="EJ135" s="146"/>
      <c r="EK135" s="146"/>
      <c r="EL135" s="146"/>
      <c r="EM135" s="146"/>
      <c r="EN135" s="146"/>
      <c r="EO135" s="146"/>
      <c r="EP135" s="146"/>
      <c r="EQ135" s="146"/>
      <c r="ER135" s="146"/>
      <c r="ES135" s="146"/>
      <c r="ET135" s="146"/>
      <c r="EU135" s="146"/>
      <c r="EV135" s="146"/>
      <c r="EW135" s="146"/>
      <c r="EX135" s="146"/>
      <c r="EY135" s="146"/>
      <c r="EZ135" s="146"/>
      <c r="FA135" s="146"/>
      <c r="FB135" s="146"/>
      <c r="FC135" s="146"/>
      <c r="FD135" s="146"/>
      <c r="FE135" s="146"/>
      <c r="FF135" s="146"/>
      <c r="FG135" s="146"/>
      <c r="FH135" s="146"/>
      <c r="FI135" s="146"/>
      <c r="FJ135" s="146"/>
      <c r="FK135" s="146"/>
      <c r="FL135" s="146"/>
      <c r="FM135" s="146"/>
      <c r="FN135" s="146"/>
      <c r="FO135" s="146"/>
      <c r="FP135" s="146"/>
      <c r="FQ135" s="146"/>
      <c r="FR135" s="146"/>
      <c r="FS135" s="146"/>
      <c r="FT135" s="146"/>
      <c r="FU135" s="146"/>
      <c r="FV135" s="146"/>
      <c r="FW135" s="146"/>
      <c r="FX135" s="146"/>
      <c r="FY135" s="146"/>
      <c r="FZ135" s="146"/>
      <c r="GA135" s="146"/>
      <c r="GB135" s="146"/>
      <c r="GC135" s="146"/>
      <c r="GD135" s="146"/>
      <c r="GE135" s="146"/>
      <c r="GF135" s="146"/>
      <c r="GG135" s="146"/>
      <c r="GH135" s="146"/>
      <c r="GI135" s="146"/>
      <c r="GJ135" s="146"/>
      <c r="GK135" s="146"/>
      <c r="GL135" s="146"/>
      <c r="GM135" s="146"/>
      <c r="GN135" s="146"/>
      <c r="GO135" s="146"/>
      <c r="GP135" s="146"/>
      <c r="GQ135" s="146"/>
      <c r="GR135" s="146"/>
      <c r="GS135" s="146"/>
      <c r="GT135" s="146"/>
      <c r="GU135" s="146"/>
      <c r="GV135" s="146"/>
      <c r="GW135" s="146"/>
      <c r="GX135" s="146"/>
      <c r="GY135" s="146"/>
      <c r="GZ135" s="146"/>
      <c r="HA135" s="146"/>
      <c r="HB135" s="146"/>
      <c r="HC135" s="146"/>
      <c r="HD135" s="146"/>
      <c r="HE135" s="146"/>
      <c r="HF135" s="146"/>
      <c r="HG135" s="146"/>
      <c r="HH135" s="146"/>
      <c r="HI135" s="146"/>
      <c r="HJ135" s="146"/>
      <c r="HK135" s="146"/>
      <c r="HL135" s="146"/>
      <c r="HM135" s="146"/>
      <c r="HN135" s="146"/>
      <c r="HO135" s="146"/>
      <c r="HP135" s="146"/>
      <c r="HQ135" s="146"/>
      <c r="HR135" s="146"/>
      <c r="HS135" s="146"/>
      <c r="HT135" s="146"/>
      <c r="HU135" s="146"/>
      <c r="HV135" s="146"/>
      <c r="HW135" s="146"/>
      <c r="HX135" s="146"/>
      <c r="HY135" s="146"/>
      <c r="HZ135" s="146"/>
      <c r="IA135" s="146"/>
    </row>
    <row r="136" spans="1:235" s="159" customFormat="1" ht="110.4" x14ac:dyDescent="0.3">
      <c r="A136" s="205">
        <v>11900</v>
      </c>
      <c r="B136" s="202" t="s">
        <v>349</v>
      </c>
      <c r="C136" s="206" t="s">
        <v>357</v>
      </c>
      <c r="D136" s="202" t="s">
        <v>146</v>
      </c>
      <c r="E136" s="1458"/>
      <c r="F136" s="1468"/>
      <c r="G136" s="1458"/>
      <c r="H136" s="234">
        <v>0.02</v>
      </c>
      <c r="I136" s="1458"/>
      <c r="J136" s="1468"/>
      <c r="K136" s="1462"/>
      <c r="L136" s="219">
        <v>0.02</v>
      </c>
      <c r="M136" s="1468"/>
      <c r="N136" s="1468"/>
      <c r="O136" s="1468"/>
      <c r="P136" s="1468"/>
      <c r="Q136" s="1468"/>
      <c r="R136" s="209" t="s">
        <v>838</v>
      </c>
      <c r="S136" s="202" t="s">
        <v>99</v>
      </c>
      <c r="T136" s="219">
        <v>0.3</v>
      </c>
      <c r="U136" s="220" t="str">
        <f>+J135</f>
        <v>Venta de Cartera mayor a &gt;180 días con actos administrativos debidamente ejecutoriados a Central de Inversiones SA -CISA-</v>
      </c>
      <c r="V136" s="221">
        <f t="shared" si="43"/>
        <v>0</v>
      </c>
      <c r="W136" s="222" t="s">
        <v>117</v>
      </c>
      <c r="X136" s="294">
        <v>0.02</v>
      </c>
      <c r="Y136" s="290" t="s">
        <v>369</v>
      </c>
      <c r="Z136" s="291">
        <v>0</v>
      </c>
      <c r="AA136" s="287"/>
      <c r="AB136" s="287"/>
      <c r="AC136" s="288">
        <f t="shared" si="44"/>
        <v>0</v>
      </c>
      <c r="AD136" s="288" t="e">
        <f>+(AB136/Z136)</f>
        <v>#DIV/0!</v>
      </c>
      <c r="AE136" s="288">
        <f t="shared" si="31"/>
        <v>0</v>
      </c>
      <c r="AF136" s="288" t="e">
        <f t="shared" si="32"/>
        <v>#DIV/0!</v>
      </c>
      <c r="AG136" s="294">
        <v>0.02</v>
      </c>
      <c r="AH136" s="290" t="s">
        <v>369</v>
      </c>
      <c r="AI136" s="291">
        <v>0</v>
      </c>
      <c r="AJ136" s="287"/>
      <c r="AK136" s="287"/>
      <c r="AL136" s="288">
        <f t="shared" si="46"/>
        <v>0</v>
      </c>
      <c r="AM136" s="288" t="e">
        <f t="shared" si="33"/>
        <v>#DIV/0!</v>
      </c>
      <c r="AN136" s="288">
        <f t="shared" si="34"/>
        <v>0</v>
      </c>
      <c r="AO136" s="288" t="e">
        <f t="shared" si="35"/>
        <v>#DIV/0!</v>
      </c>
      <c r="AP136" s="294">
        <v>0</v>
      </c>
      <c r="AQ136" s="290" t="s">
        <v>369</v>
      </c>
      <c r="AR136" s="291">
        <v>0</v>
      </c>
      <c r="AS136" s="287"/>
      <c r="AT136" s="287"/>
      <c r="AU136" s="288" t="e">
        <f t="shared" si="47"/>
        <v>#DIV/0!</v>
      </c>
      <c r="AV136" s="288" t="e">
        <f>+(AT136/AR136)</f>
        <v>#DIV/0!</v>
      </c>
      <c r="AW136" s="295">
        <f t="shared" si="49"/>
        <v>0</v>
      </c>
      <c r="AX136" s="288" t="e">
        <f t="shared" si="50"/>
        <v>#DIV/0!</v>
      </c>
      <c r="AY136" s="294">
        <v>0</v>
      </c>
      <c r="AZ136" s="290" t="s">
        <v>369</v>
      </c>
      <c r="BA136" s="291">
        <v>0</v>
      </c>
      <c r="BB136" s="287"/>
      <c r="BC136" s="287"/>
      <c r="BD136" s="289" t="e">
        <f t="shared" si="51"/>
        <v>#DIV/0!</v>
      </c>
      <c r="BE136" s="289" t="e">
        <f t="shared" si="52"/>
        <v>#DIV/0!</v>
      </c>
      <c r="BF136" s="289">
        <f t="shared" si="53"/>
        <v>0</v>
      </c>
      <c r="BG136" s="289" t="e">
        <f t="shared" si="54"/>
        <v>#DIV/0!</v>
      </c>
      <c r="BH136" s="213">
        <f>IF(AND(X136=0,AA136=0),"No Prog ni Ejec",IF(X136=0,CONCATENATE("No Prog, Ejec=  ",AA136),AA136/X136))</f>
        <v>0</v>
      </c>
      <c r="BI136" s="213" t="str">
        <f>IF(AND(Z136=0,AB136=0),"No Prog ni Ejec",IF(Z136=0,CONCATENATE("No Prog, Ejec=  ",AB136),AB136/Z136))</f>
        <v>No Prog ni Ejec</v>
      </c>
      <c r="BJ136" s="213">
        <f t="shared" si="38"/>
        <v>0</v>
      </c>
      <c r="BK136" s="213" t="str">
        <f t="shared" si="39"/>
        <v>No Prog ni Ejec</v>
      </c>
      <c r="BL136" s="213" t="str">
        <f t="shared" si="55"/>
        <v>No Prog ni Ejec</v>
      </c>
      <c r="BM136" s="213" t="str">
        <f>IF(AND(AR136=0,AT136=0),"No Prog ni Ejec",IF(AR136=0,CONCATENATE("No Prog, Ejec=  ",AT136),AT136/AR136))</f>
        <v>No Prog ni Ejec</v>
      </c>
      <c r="BN136" s="213" t="str">
        <f t="shared" si="40"/>
        <v>No Prog ni Ejec</v>
      </c>
      <c r="BO136" s="213" t="str">
        <f>IF(AND(BA136=0,BC136=0),"No Prog ni Ejec",IF(BA136=0,CONCATENATE("No Prog, Ejec=  ",BC136),BC136/BA136))</f>
        <v>No Prog ni Ejec</v>
      </c>
      <c r="BP136" s="214" t="s">
        <v>842</v>
      </c>
      <c r="BQ136" s="285">
        <v>31</v>
      </c>
      <c r="BR136" s="216">
        <f t="shared" si="42"/>
        <v>0.04</v>
      </c>
      <c r="BS136" s="227" t="str">
        <f t="shared" si="57"/>
        <v>Venta de Cartera mayor a &gt;180 días con actos administrativos debidamente ejecutoriados a Central de Inversiones SA -CISA-</v>
      </c>
      <c r="BT136" s="203">
        <f t="shared" si="30"/>
        <v>0</v>
      </c>
      <c r="BU136" s="204"/>
      <c r="BV136" s="204"/>
      <c r="BW136" s="204"/>
      <c r="BX136" s="204"/>
      <c r="BY136" s="204"/>
      <c r="BZ136" s="204"/>
      <c r="CA136" s="146"/>
      <c r="CB136" s="146"/>
      <c r="CC136" s="146"/>
      <c r="CD136" s="146"/>
      <c r="CE136" s="146"/>
      <c r="CF136" s="146"/>
      <c r="CG136" s="146"/>
      <c r="CH136" s="146"/>
      <c r="CI136" s="146"/>
      <c r="CJ136" s="146"/>
      <c r="CK136" s="146"/>
      <c r="CL136" s="146"/>
      <c r="CM136" s="146"/>
      <c r="CN136" s="146"/>
      <c r="CO136" s="146"/>
      <c r="CP136" s="146"/>
      <c r="CQ136" s="146"/>
      <c r="CR136" s="146"/>
      <c r="CS136" s="146"/>
      <c r="CT136" s="146"/>
      <c r="CU136" s="146"/>
      <c r="CV136" s="146"/>
      <c r="CW136" s="146"/>
      <c r="CX136" s="146"/>
      <c r="CY136" s="146"/>
      <c r="CZ136" s="146"/>
      <c r="DA136" s="146"/>
      <c r="DB136" s="146"/>
      <c r="DC136" s="146"/>
      <c r="DD136" s="146"/>
      <c r="DE136" s="146"/>
      <c r="DF136" s="146"/>
      <c r="DG136" s="146"/>
      <c r="DH136" s="146"/>
      <c r="DI136" s="146"/>
      <c r="DJ136" s="146"/>
      <c r="DK136" s="146"/>
      <c r="DL136" s="146"/>
      <c r="DM136" s="146"/>
      <c r="DN136" s="146"/>
      <c r="DO136" s="146"/>
      <c r="DP136" s="146"/>
      <c r="DQ136" s="146"/>
      <c r="DR136" s="146"/>
      <c r="DS136" s="146"/>
      <c r="DT136" s="146"/>
      <c r="DU136" s="146"/>
      <c r="DV136" s="146"/>
      <c r="DW136" s="146"/>
      <c r="DX136" s="146"/>
      <c r="DY136" s="146"/>
      <c r="DZ136" s="146"/>
      <c r="EA136" s="146"/>
      <c r="EB136" s="146"/>
      <c r="EC136" s="146"/>
      <c r="ED136" s="146"/>
      <c r="EE136" s="146"/>
      <c r="EF136" s="146"/>
      <c r="EG136" s="146"/>
      <c r="EH136" s="146"/>
      <c r="EI136" s="146"/>
      <c r="EJ136" s="146"/>
      <c r="EK136" s="146"/>
      <c r="EL136" s="146"/>
      <c r="EM136" s="146"/>
      <c r="EN136" s="146"/>
      <c r="EO136" s="146"/>
      <c r="EP136" s="146"/>
      <c r="EQ136" s="146"/>
      <c r="ER136" s="146"/>
      <c r="ES136" s="146"/>
      <c r="ET136" s="146"/>
      <c r="EU136" s="146"/>
      <c r="EV136" s="146"/>
      <c r="EW136" s="146"/>
      <c r="EX136" s="146"/>
      <c r="EY136" s="146"/>
      <c r="EZ136" s="146"/>
      <c r="FA136" s="146"/>
      <c r="FB136" s="146"/>
      <c r="FC136" s="146"/>
      <c r="FD136" s="146"/>
      <c r="FE136" s="146"/>
      <c r="FF136" s="146"/>
      <c r="FG136" s="146"/>
      <c r="FH136" s="146"/>
      <c r="FI136" s="146"/>
      <c r="FJ136" s="146"/>
      <c r="FK136" s="146"/>
      <c r="FL136" s="146"/>
      <c r="FM136" s="146"/>
      <c r="FN136" s="146"/>
      <c r="FO136" s="146"/>
      <c r="FP136" s="146"/>
      <c r="FQ136" s="146"/>
      <c r="FR136" s="146"/>
      <c r="FS136" s="146"/>
      <c r="FT136" s="146"/>
      <c r="FU136" s="146"/>
      <c r="FV136" s="146"/>
      <c r="FW136" s="146"/>
      <c r="FX136" s="146"/>
      <c r="FY136" s="146"/>
      <c r="FZ136" s="146"/>
      <c r="GA136" s="146"/>
      <c r="GB136" s="146"/>
      <c r="GC136" s="146"/>
      <c r="GD136" s="146"/>
      <c r="GE136" s="146"/>
      <c r="GF136" s="146"/>
      <c r="GG136" s="146"/>
      <c r="GH136" s="146"/>
      <c r="GI136" s="146"/>
      <c r="GJ136" s="146"/>
      <c r="GK136" s="146"/>
      <c r="GL136" s="146"/>
      <c r="GM136" s="146"/>
      <c r="GN136" s="146"/>
      <c r="GO136" s="146"/>
      <c r="GP136" s="146"/>
      <c r="GQ136" s="146"/>
      <c r="GR136" s="146"/>
      <c r="GS136" s="146"/>
      <c r="GT136" s="146"/>
      <c r="GU136" s="146"/>
      <c r="GV136" s="146"/>
      <c r="GW136" s="146"/>
      <c r="GX136" s="146"/>
      <c r="GY136" s="146"/>
      <c r="GZ136" s="146"/>
      <c r="HA136" s="146"/>
      <c r="HB136" s="146"/>
      <c r="HC136" s="146"/>
      <c r="HD136" s="146"/>
      <c r="HE136" s="146"/>
      <c r="HF136" s="146"/>
      <c r="HG136" s="146"/>
      <c r="HH136" s="146"/>
      <c r="HI136" s="146"/>
      <c r="HJ136" s="146"/>
      <c r="HK136" s="146"/>
      <c r="HL136" s="146"/>
      <c r="HM136" s="146"/>
      <c r="HN136" s="146"/>
      <c r="HO136" s="146"/>
      <c r="HP136" s="146"/>
      <c r="HQ136" s="146"/>
      <c r="HR136" s="146"/>
      <c r="HS136" s="146"/>
      <c r="HT136" s="146"/>
      <c r="HU136" s="146"/>
      <c r="HV136" s="146"/>
      <c r="HW136" s="146"/>
      <c r="HX136" s="146"/>
      <c r="HY136" s="146"/>
      <c r="HZ136" s="146"/>
      <c r="IA136" s="146"/>
    </row>
    <row r="137" spans="1:235" s="155" customFormat="1" ht="69" x14ac:dyDescent="0.3">
      <c r="A137" s="205">
        <v>11900</v>
      </c>
      <c r="B137" s="202" t="s">
        <v>349</v>
      </c>
      <c r="C137" s="206" t="s">
        <v>357</v>
      </c>
      <c r="D137" s="202" t="s">
        <v>146</v>
      </c>
      <c r="E137" s="206" t="s">
        <v>450</v>
      </c>
      <c r="F137" s="202" t="s">
        <v>449</v>
      </c>
      <c r="G137" s="217" t="s">
        <v>123</v>
      </c>
      <c r="H137" s="224">
        <v>1</v>
      </c>
      <c r="I137" s="206" t="s">
        <v>464</v>
      </c>
      <c r="J137" s="202" t="s">
        <v>840</v>
      </c>
      <c r="K137" s="218">
        <v>55760808</v>
      </c>
      <c r="L137" s="219">
        <v>1</v>
      </c>
      <c r="M137" s="202" t="s">
        <v>46</v>
      </c>
      <c r="N137" s="202" t="s">
        <v>74</v>
      </c>
      <c r="O137" s="202" t="s">
        <v>21</v>
      </c>
      <c r="P137" s="202" t="s">
        <v>36</v>
      </c>
      <c r="Q137" s="202" t="s">
        <v>229</v>
      </c>
      <c r="R137" s="202" t="s">
        <v>839</v>
      </c>
      <c r="S137" s="202" t="s">
        <v>99</v>
      </c>
      <c r="T137" s="219">
        <v>1</v>
      </c>
      <c r="U137" s="220" t="str">
        <f t="shared" si="43"/>
        <v>Actos administrativos mediante los cuales se establecen los fallecidos, incobrables, cancelados y revocados, recultado del proceso de depuración</v>
      </c>
      <c r="V137" s="221">
        <f t="shared" si="43"/>
        <v>55760808</v>
      </c>
      <c r="W137" s="230" t="s">
        <v>114</v>
      </c>
      <c r="X137" s="224">
        <v>0.25</v>
      </c>
      <c r="Y137" s="222" t="s">
        <v>452</v>
      </c>
      <c r="Z137" s="218">
        <v>13940202</v>
      </c>
      <c r="AA137" s="204"/>
      <c r="AB137" s="204"/>
      <c r="AC137" s="212">
        <f t="shared" si="44"/>
        <v>0</v>
      </c>
      <c r="AD137" s="212">
        <f t="shared" si="45"/>
        <v>0</v>
      </c>
      <c r="AE137" s="212">
        <f t="shared" si="31"/>
        <v>0</v>
      </c>
      <c r="AF137" s="212">
        <f t="shared" si="32"/>
        <v>0</v>
      </c>
      <c r="AG137" s="224">
        <v>0.25</v>
      </c>
      <c r="AH137" s="222" t="s">
        <v>452</v>
      </c>
      <c r="AI137" s="218">
        <v>13940202</v>
      </c>
      <c r="AJ137" s="204"/>
      <c r="AK137" s="204"/>
      <c r="AL137" s="212">
        <f t="shared" si="46"/>
        <v>0</v>
      </c>
      <c r="AM137" s="212">
        <f t="shared" si="33"/>
        <v>0</v>
      </c>
      <c r="AN137" s="212">
        <f t="shared" si="34"/>
        <v>0</v>
      </c>
      <c r="AO137" s="212">
        <f t="shared" si="35"/>
        <v>0</v>
      </c>
      <c r="AP137" s="224">
        <v>0.25</v>
      </c>
      <c r="AQ137" s="222" t="s">
        <v>452</v>
      </c>
      <c r="AR137" s="218">
        <v>13940202</v>
      </c>
      <c r="AS137" s="204"/>
      <c r="AT137" s="204"/>
      <c r="AU137" s="212">
        <f t="shared" si="47"/>
        <v>0</v>
      </c>
      <c r="AV137" s="212">
        <f t="shared" si="48"/>
        <v>0</v>
      </c>
      <c r="AW137" s="212">
        <f t="shared" si="49"/>
        <v>0</v>
      </c>
      <c r="AX137" s="212">
        <f t="shared" si="50"/>
        <v>0</v>
      </c>
      <c r="AY137" s="224">
        <v>0.25</v>
      </c>
      <c r="AZ137" s="222" t="s">
        <v>452</v>
      </c>
      <c r="BA137" s="218">
        <v>13940202</v>
      </c>
      <c r="BB137" s="204"/>
      <c r="BC137" s="204"/>
      <c r="BD137" s="224">
        <f t="shared" si="51"/>
        <v>0</v>
      </c>
      <c r="BE137" s="224">
        <f t="shared" si="52"/>
        <v>0</v>
      </c>
      <c r="BF137" s="224">
        <f t="shared" si="53"/>
        <v>0</v>
      </c>
      <c r="BG137" s="224">
        <f t="shared" si="54"/>
        <v>0</v>
      </c>
      <c r="BH137" s="236">
        <f t="shared" si="36"/>
        <v>0</v>
      </c>
      <c r="BI137" s="236">
        <f t="shared" si="37"/>
        <v>0</v>
      </c>
      <c r="BJ137" s="236">
        <f t="shared" si="38"/>
        <v>0</v>
      </c>
      <c r="BK137" s="236">
        <f t="shared" si="39"/>
        <v>0</v>
      </c>
      <c r="BL137" s="236">
        <f t="shared" si="55"/>
        <v>0</v>
      </c>
      <c r="BM137" s="236">
        <f t="shared" si="56"/>
        <v>0</v>
      </c>
      <c r="BN137" s="236">
        <f t="shared" si="40"/>
        <v>0</v>
      </c>
      <c r="BO137" s="236">
        <f t="shared" si="41"/>
        <v>0</v>
      </c>
      <c r="BP137" s="214"/>
      <c r="BQ137" s="285">
        <v>32</v>
      </c>
      <c r="BR137" s="216">
        <f t="shared" si="42"/>
        <v>0.58333333333333337</v>
      </c>
      <c r="BS137" s="227" t="str">
        <f t="shared" si="57"/>
        <v>Actos administrativos mediante los cuales se establecen los fallecidos, incobrables, cancelados y revocados, recultado del proceso de depuración</v>
      </c>
      <c r="BT137" s="203">
        <f t="shared" si="30"/>
        <v>32527138</v>
      </c>
      <c r="BU137" s="204"/>
      <c r="BV137" s="204"/>
      <c r="BW137" s="204"/>
      <c r="BX137" s="204"/>
      <c r="BY137" s="204"/>
      <c r="BZ137" s="204"/>
      <c r="CA137" s="146"/>
      <c r="CB137" s="146"/>
      <c r="CC137" s="146"/>
      <c r="CD137" s="146"/>
      <c r="CE137" s="146"/>
      <c r="CF137" s="146"/>
      <c r="CG137" s="146"/>
      <c r="CH137" s="146"/>
      <c r="CI137" s="146"/>
      <c r="CJ137" s="146"/>
      <c r="CK137" s="146"/>
      <c r="CL137" s="146"/>
      <c r="CM137" s="146"/>
      <c r="CN137" s="146"/>
      <c r="CO137" s="146"/>
      <c r="CP137" s="146"/>
      <c r="CQ137" s="146"/>
      <c r="CR137" s="146"/>
      <c r="CS137" s="146"/>
      <c r="CT137" s="146"/>
      <c r="CU137" s="146"/>
      <c r="CV137" s="146"/>
      <c r="CW137" s="146"/>
      <c r="CX137" s="146"/>
      <c r="CY137" s="146"/>
      <c r="CZ137" s="146"/>
      <c r="DA137" s="146"/>
      <c r="DB137" s="146"/>
      <c r="DC137" s="146"/>
      <c r="DD137" s="146"/>
      <c r="DE137" s="146"/>
      <c r="DF137" s="146"/>
      <c r="DG137" s="146"/>
      <c r="DH137" s="146"/>
      <c r="DI137" s="146"/>
      <c r="DJ137" s="146"/>
      <c r="DK137" s="146"/>
      <c r="DL137" s="146"/>
      <c r="DM137" s="146"/>
      <c r="DN137" s="146"/>
      <c r="DO137" s="146"/>
      <c r="DP137" s="146"/>
      <c r="DQ137" s="146"/>
      <c r="DR137" s="146"/>
      <c r="DS137" s="146"/>
      <c r="DT137" s="146"/>
      <c r="DU137" s="146"/>
      <c r="DV137" s="146"/>
      <c r="DW137" s="146"/>
      <c r="DX137" s="146"/>
      <c r="DY137" s="146"/>
      <c r="DZ137" s="146"/>
      <c r="EA137" s="146"/>
      <c r="EB137" s="146"/>
      <c r="EC137" s="146"/>
      <c r="ED137" s="146"/>
      <c r="EE137" s="146"/>
      <c r="EF137" s="146"/>
      <c r="EG137" s="146"/>
      <c r="EH137" s="146"/>
      <c r="EI137" s="146"/>
      <c r="EJ137" s="146"/>
      <c r="EK137" s="146"/>
      <c r="EL137" s="146"/>
      <c r="EM137" s="146"/>
      <c r="EN137" s="146"/>
      <c r="EO137" s="146"/>
      <c r="EP137" s="146"/>
      <c r="EQ137" s="146"/>
      <c r="ER137" s="146"/>
      <c r="ES137" s="146"/>
      <c r="ET137" s="146"/>
      <c r="EU137" s="146"/>
      <c r="EV137" s="146"/>
      <c r="EW137" s="146"/>
      <c r="EX137" s="146"/>
      <c r="EY137" s="146"/>
      <c r="EZ137" s="146"/>
      <c r="FA137" s="146"/>
      <c r="FB137" s="146"/>
      <c r="FC137" s="146"/>
      <c r="FD137" s="146"/>
      <c r="FE137" s="146"/>
      <c r="FF137" s="146"/>
      <c r="FG137" s="146"/>
      <c r="FH137" s="146"/>
      <c r="FI137" s="146"/>
      <c r="FJ137" s="146"/>
      <c r="FK137" s="146"/>
      <c r="FL137" s="146"/>
      <c r="FM137" s="146"/>
      <c r="FN137" s="146"/>
      <c r="FO137" s="146"/>
      <c r="FP137" s="146"/>
      <c r="FQ137" s="146"/>
      <c r="FR137" s="146"/>
      <c r="FS137" s="146"/>
      <c r="FT137" s="146"/>
      <c r="FU137" s="146"/>
      <c r="FV137" s="146"/>
      <c r="FW137" s="146"/>
      <c r="FX137" s="146"/>
      <c r="FY137" s="146"/>
      <c r="FZ137" s="146"/>
      <c r="GA137" s="146"/>
      <c r="GB137" s="146"/>
      <c r="GC137" s="146"/>
      <c r="GD137" s="146"/>
      <c r="GE137" s="146"/>
      <c r="GF137" s="146"/>
      <c r="GG137" s="146"/>
      <c r="GH137" s="146"/>
      <c r="GI137" s="146"/>
      <c r="GJ137" s="146"/>
      <c r="GK137" s="146"/>
      <c r="GL137" s="146"/>
      <c r="GM137" s="146"/>
      <c r="GN137" s="146"/>
      <c r="GO137" s="146"/>
      <c r="GP137" s="146"/>
      <c r="GQ137" s="146"/>
      <c r="GR137" s="146"/>
      <c r="GS137" s="146"/>
      <c r="GT137" s="146"/>
      <c r="GU137" s="146"/>
      <c r="GV137" s="146"/>
      <c r="GW137" s="146"/>
      <c r="GX137" s="146"/>
      <c r="GY137" s="146"/>
      <c r="GZ137" s="146"/>
      <c r="HA137" s="146"/>
      <c r="HB137" s="146"/>
      <c r="HC137" s="146"/>
      <c r="HD137" s="146"/>
      <c r="HE137" s="146"/>
      <c r="HF137" s="146"/>
      <c r="HG137" s="146"/>
      <c r="HH137" s="146"/>
      <c r="HI137" s="146"/>
      <c r="HJ137" s="146"/>
      <c r="HK137" s="146"/>
      <c r="HL137" s="146"/>
      <c r="HM137" s="146"/>
      <c r="HN137" s="146"/>
      <c r="HO137" s="146"/>
      <c r="HP137" s="146"/>
      <c r="HQ137" s="146"/>
      <c r="HR137" s="146"/>
      <c r="HS137" s="146"/>
      <c r="HT137" s="146"/>
      <c r="HU137" s="146"/>
      <c r="HV137" s="146"/>
      <c r="HW137" s="146"/>
      <c r="HX137" s="146"/>
      <c r="HY137" s="146"/>
      <c r="HZ137" s="146"/>
      <c r="IA137" s="146"/>
    </row>
    <row r="138" spans="1:235" s="153" customFormat="1" ht="55.2" x14ac:dyDescent="0.3">
      <c r="A138" s="205">
        <v>12000</v>
      </c>
      <c r="B138" s="202" t="s">
        <v>30</v>
      </c>
      <c r="C138" s="206" t="s">
        <v>131</v>
      </c>
      <c r="D138" s="202" t="s">
        <v>153</v>
      </c>
      <c r="E138" s="206" t="s">
        <v>132</v>
      </c>
      <c r="F138" s="202" t="s">
        <v>133</v>
      </c>
      <c r="G138" s="217" t="s">
        <v>124</v>
      </c>
      <c r="H138" s="206">
        <v>4</v>
      </c>
      <c r="I138" s="206" t="s">
        <v>143</v>
      </c>
      <c r="J138" s="202" t="s">
        <v>24</v>
      </c>
      <c r="K138" s="218">
        <v>0</v>
      </c>
      <c r="L138" s="219">
        <v>1</v>
      </c>
      <c r="M138" s="202" t="s">
        <v>51</v>
      </c>
      <c r="N138" s="202" t="s">
        <v>68</v>
      </c>
      <c r="O138" s="202" t="s">
        <v>21</v>
      </c>
      <c r="P138" s="202" t="s">
        <v>36</v>
      </c>
      <c r="Q138" s="202" t="s">
        <v>75</v>
      </c>
      <c r="R138" s="202" t="s">
        <v>631</v>
      </c>
      <c r="S138" s="202" t="s">
        <v>98</v>
      </c>
      <c r="T138" s="229">
        <v>4</v>
      </c>
      <c r="U138" s="220" t="str">
        <f t="shared" si="43"/>
        <v>Reportar el cumplimiento del Plan de Acción de la Dependencia</v>
      </c>
      <c r="V138" s="221">
        <f t="shared" si="43"/>
        <v>0</v>
      </c>
      <c r="W138" s="222" t="s">
        <v>117</v>
      </c>
      <c r="X138" s="223">
        <v>1</v>
      </c>
      <c r="Y138" s="222" t="s">
        <v>24</v>
      </c>
      <c r="Z138" s="218">
        <v>0</v>
      </c>
      <c r="AA138" s="204"/>
      <c r="AB138" s="204"/>
      <c r="AC138" s="212">
        <f t="shared" si="44"/>
        <v>0</v>
      </c>
      <c r="AD138" s="212" t="e">
        <f t="shared" si="45"/>
        <v>#DIV/0!</v>
      </c>
      <c r="AE138" s="212">
        <f t="shared" si="31"/>
        <v>0</v>
      </c>
      <c r="AF138" s="212" t="e">
        <f t="shared" si="32"/>
        <v>#DIV/0!</v>
      </c>
      <c r="AG138" s="223">
        <v>1</v>
      </c>
      <c r="AH138" s="222" t="s">
        <v>24</v>
      </c>
      <c r="AI138" s="218">
        <v>0</v>
      </c>
      <c r="AJ138" s="204"/>
      <c r="AK138" s="204"/>
      <c r="AL138" s="212">
        <f t="shared" si="46"/>
        <v>0</v>
      </c>
      <c r="AM138" s="212" t="e">
        <f t="shared" si="33"/>
        <v>#DIV/0!</v>
      </c>
      <c r="AN138" s="212">
        <f t="shared" si="34"/>
        <v>0</v>
      </c>
      <c r="AO138" s="212" t="e">
        <f t="shared" si="35"/>
        <v>#DIV/0!</v>
      </c>
      <c r="AP138" s="223">
        <v>1</v>
      </c>
      <c r="AQ138" s="222" t="s">
        <v>24</v>
      </c>
      <c r="AR138" s="218">
        <v>0</v>
      </c>
      <c r="AS138" s="204"/>
      <c r="AT138" s="204"/>
      <c r="AU138" s="212">
        <f t="shared" si="47"/>
        <v>0</v>
      </c>
      <c r="AV138" s="212" t="e">
        <f t="shared" si="48"/>
        <v>#DIV/0!</v>
      </c>
      <c r="AW138" s="212">
        <f t="shared" si="49"/>
        <v>0</v>
      </c>
      <c r="AX138" s="212" t="e">
        <f t="shared" si="50"/>
        <v>#DIV/0!</v>
      </c>
      <c r="AY138" s="223">
        <v>1</v>
      </c>
      <c r="AZ138" s="222" t="s">
        <v>24</v>
      </c>
      <c r="BA138" s="218">
        <v>0</v>
      </c>
      <c r="BB138" s="204"/>
      <c r="BC138" s="204"/>
      <c r="BD138" s="224">
        <f t="shared" si="51"/>
        <v>0</v>
      </c>
      <c r="BE138" s="224" t="e">
        <f t="shared" si="52"/>
        <v>#DIV/0!</v>
      </c>
      <c r="BF138" s="224">
        <f t="shared" si="53"/>
        <v>0</v>
      </c>
      <c r="BG138" s="224" t="e">
        <f t="shared" si="54"/>
        <v>#DIV/0!</v>
      </c>
      <c r="BH138" s="225">
        <f t="shared" si="36"/>
        <v>0</v>
      </c>
      <c r="BI138" s="225" t="str">
        <f t="shared" si="37"/>
        <v>No Prog ni Ejec</v>
      </c>
      <c r="BJ138" s="225">
        <f t="shared" si="38"/>
        <v>0</v>
      </c>
      <c r="BK138" s="225" t="str">
        <f t="shared" si="39"/>
        <v>No Prog ni Ejec</v>
      </c>
      <c r="BL138" s="225">
        <f t="shared" si="55"/>
        <v>0</v>
      </c>
      <c r="BM138" s="225" t="str">
        <f t="shared" si="56"/>
        <v>No Prog ni Ejec</v>
      </c>
      <c r="BN138" s="225">
        <f t="shared" si="40"/>
        <v>0</v>
      </c>
      <c r="BO138" s="225" t="str">
        <f t="shared" si="41"/>
        <v>No Prog ni Ejec</v>
      </c>
      <c r="BP138" s="214"/>
      <c r="BQ138" s="285">
        <v>5</v>
      </c>
      <c r="BR138" s="226">
        <f t="shared" si="42"/>
        <v>2.3333333333333335</v>
      </c>
      <c r="BS138" s="227" t="str">
        <f t="shared" si="57"/>
        <v>Reportar el cumplimiento del Plan de Acción de la Dependencia</v>
      </c>
      <c r="BT138" s="203">
        <f t="shared" ref="BT138:BT150" si="58">+(Z138+AI138+(AR138/3))</f>
        <v>0</v>
      </c>
      <c r="BU138" s="204"/>
      <c r="BV138" s="204"/>
      <c r="BW138" s="204"/>
      <c r="BX138" s="204"/>
      <c r="BY138" s="204"/>
      <c r="BZ138" s="204"/>
      <c r="CA138" s="146"/>
      <c r="CB138" s="146"/>
      <c r="CC138" s="146"/>
      <c r="CD138" s="146"/>
      <c r="CE138" s="146"/>
      <c r="CF138" s="146"/>
      <c r="CG138" s="146"/>
      <c r="CH138" s="146"/>
      <c r="CI138" s="146"/>
      <c r="CJ138" s="146"/>
      <c r="CK138" s="146"/>
      <c r="CL138" s="146"/>
      <c r="CM138" s="146"/>
      <c r="CN138" s="146"/>
      <c r="CO138" s="146"/>
      <c r="CP138" s="146"/>
      <c r="CQ138" s="146"/>
      <c r="CR138" s="146"/>
      <c r="CS138" s="146"/>
      <c r="CT138" s="146"/>
      <c r="CU138" s="146"/>
      <c r="CV138" s="146"/>
      <c r="CW138" s="146"/>
      <c r="CX138" s="146"/>
      <c r="CY138" s="146"/>
      <c r="CZ138" s="146"/>
      <c r="DA138" s="146"/>
      <c r="DB138" s="146"/>
      <c r="DC138" s="146"/>
      <c r="DD138" s="146"/>
      <c r="DE138" s="146"/>
      <c r="DF138" s="146"/>
      <c r="DG138" s="146"/>
      <c r="DH138" s="146"/>
      <c r="DI138" s="146"/>
      <c r="DJ138" s="146"/>
      <c r="DK138" s="146"/>
      <c r="DL138" s="146"/>
      <c r="DM138" s="146"/>
      <c r="DN138" s="146"/>
      <c r="DO138" s="146"/>
      <c r="DP138" s="146"/>
      <c r="DQ138" s="146"/>
      <c r="DR138" s="146"/>
      <c r="DS138" s="146"/>
      <c r="DT138" s="146"/>
      <c r="DU138" s="146"/>
      <c r="DV138" s="146"/>
      <c r="DW138" s="146"/>
      <c r="DX138" s="146"/>
      <c r="DY138" s="146"/>
      <c r="DZ138" s="146"/>
      <c r="EA138" s="146"/>
      <c r="EB138" s="146"/>
      <c r="EC138" s="146"/>
      <c r="ED138" s="146"/>
      <c r="EE138" s="146"/>
      <c r="EF138" s="146"/>
      <c r="EG138" s="146"/>
      <c r="EH138" s="146"/>
      <c r="EI138" s="146"/>
      <c r="EJ138" s="146"/>
      <c r="EK138" s="146"/>
      <c r="EL138" s="146"/>
      <c r="EM138" s="146"/>
      <c r="EN138" s="146"/>
      <c r="EO138" s="146"/>
      <c r="EP138" s="146"/>
      <c r="EQ138" s="146"/>
      <c r="ER138" s="146"/>
      <c r="ES138" s="146"/>
      <c r="ET138" s="146"/>
      <c r="EU138" s="146"/>
      <c r="EV138" s="146"/>
      <c r="EW138" s="146"/>
      <c r="EX138" s="146"/>
      <c r="EY138" s="146"/>
      <c r="EZ138" s="146"/>
      <c r="FA138" s="146"/>
      <c r="FB138" s="146"/>
      <c r="FC138" s="146"/>
      <c r="FD138" s="146"/>
      <c r="FE138" s="146"/>
      <c r="FF138" s="146"/>
      <c r="FG138" s="146"/>
      <c r="FH138" s="146"/>
      <c r="FI138" s="146"/>
      <c r="FJ138" s="146"/>
      <c r="FK138" s="146"/>
      <c r="FL138" s="146"/>
      <c r="FM138" s="146"/>
      <c r="FN138" s="146"/>
      <c r="FO138" s="146"/>
      <c r="FP138" s="146"/>
      <c r="FQ138" s="146"/>
      <c r="FR138" s="146"/>
      <c r="FS138" s="146"/>
      <c r="FT138" s="146"/>
      <c r="FU138" s="146"/>
      <c r="FV138" s="146"/>
      <c r="FW138" s="146"/>
      <c r="FX138" s="146"/>
      <c r="FY138" s="146"/>
      <c r="FZ138" s="146"/>
      <c r="GA138" s="146"/>
      <c r="GB138" s="146"/>
      <c r="GC138" s="146"/>
      <c r="GD138" s="146"/>
      <c r="GE138" s="146"/>
      <c r="GF138" s="146"/>
      <c r="GG138" s="146"/>
      <c r="GH138" s="146"/>
      <c r="GI138" s="146"/>
      <c r="GJ138" s="146"/>
      <c r="GK138" s="146"/>
      <c r="GL138" s="146"/>
      <c r="GM138" s="146"/>
      <c r="GN138" s="146"/>
      <c r="GO138" s="146"/>
      <c r="GP138" s="146"/>
      <c r="GQ138" s="146"/>
      <c r="GR138" s="146"/>
      <c r="GS138" s="146"/>
      <c r="GT138" s="146"/>
      <c r="GU138" s="146"/>
      <c r="GV138" s="146"/>
      <c r="GW138" s="146"/>
      <c r="GX138" s="146"/>
      <c r="GY138" s="146"/>
      <c r="GZ138" s="146"/>
      <c r="HA138" s="146"/>
      <c r="HB138" s="146"/>
      <c r="HC138" s="146"/>
      <c r="HD138" s="146"/>
      <c r="HE138" s="146"/>
      <c r="HF138" s="146"/>
      <c r="HG138" s="146"/>
      <c r="HH138" s="146"/>
      <c r="HI138" s="146"/>
      <c r="HJ138" s="146"/>
      <c r="HK138" s="146"/>
      <c r="HL138" s="146"/>
      <c r="HM138" s="146"/>
      <c r="HN138" s="146"/>
      <c r="HO138" s="146"/>
      <c r="HP138" s="146"/>
      <c r="HQ138" s="146"/>
      <c r="HR138" s="146"/>
      <c r="HS138" s="146"/>
      <c r="HT138" s="146"/>
      <c r="HU138" s="146"/>
      <c r="HV138" s="146"/>
      <c r="HW138" s="146"/>
      <c r="HX138" s="146"/>
      <c r="HY138" s="146"/>
      <c r="HZ138" s="146"/>
      <c r="IA138" s="146"/>
    </row>
    <row r="139" spans="1:235" s="154" customFormat="1" ht="82.8" x14ac:dyDescent="0.3">
      <c r="A139" s="205">
        <v>12000</v>
      </c>
      <c r="B139" s="202" t="s">
        <v>30</v>
      </c>
      <c r="C139" s="206" t="s">
        <v>355</v>
      </c>
      <c r="D139" s="202" t="s">
        <v>256</v>
      </c>
      <c r="E139" s="206" t="s">
        <v>356</v>
      </c>
      <c r="F139" s="202" t="s">
        <v>134</v>
      </c>
      <c r="G139" s="217" t="s">
        <v>124</v>
      </c>
      <c r="H139" s="206">
        <v>4</v>
      </c>
      <c r="I139" s="206" t="s">
        <v>539</v>
      </c>
      <c r="J139" s="202" t="s">
        <v>683</v>
      </c>
      <c r="K139" s="218">
        <v>0</v>
      </c>
      <c r="L139" s="219">
        <v>1</v>
      </c>
      <c r="M139" s="202" t="s">
        <v>51</v>
      </c>
      <c r="N139" s="202" t="s">
        <v>68</v>
      </c>
      <c r="O139" s="202" t="s">
        <v>21</v>
      </c>
      <c r="P139" s="202" t="s">
        <v>36</v>
      </c>
      <c r="Q139" s="202" t="s">
        <v>75</v>
      </c>
      <c r="R139" s="202" t="s">
        <v>628</v>
      </c>
      <c r="S139" s="202" t="s">
        <v>98</v>
      </c>
      <c r="T139" s="229">
        <v>4</v>
      </c>
      <c r="U139" s="220" t="str">
        <f t="shared" si="43"/>
        <v xml:space="preserve">Reportar el cumplimiento de la ejecución del Plan de Acción </v>
      </c>
      <c r="V139" s="221">
        <f t="shared" si="43"/>
        <v>0</v>
      </c>
      <c r="W139" s="222" t="s">
        <v>117</v>
      </c>
      <c r="X139" s="223">
        <v>1</v>
      </c>
      <c r="Y139" s="222" t="s">
        <v>683</v>
      </c>
      <c r="Z139" s="218">
        <v>0</v>
      </c>
      <c r="AA139" s="204"/>
      <c r="AB139" s="204"/>
      <c r="AC139" s="212">
        <f t="shared" si="44"/>
        <v>0</v>
      </c>
      <c r="AD139" s="212" t="e">
        <f t="shared" si="45"/>
        <v>#DIV/0!</v>
      </c>
      <c r="AE139" s="212">
        <f t="shared" si="31"/>
        <v>0</v>
      </c>
      <c r="AF139" s="212" t="e">
        <f t="shared" si="32"/>
        <v>#DIV/0!</v>
      </c>
      <c r="AG139" s="223">
        <v>1</v>
      </c>
      <c r="AH139" s="222" t="s">
        <v>683</v>
      </c>
      <c r="AI139" s="218">
        <v>0</v>
      </c>
      <c r="AJ139" s="204"/>
      <c r="AK139" s="204"/>
      <c r="AL139" s="212">
        <f t="shared" si="46"/>
        <v>0</v>
      </c>
      <c r="AM139" s="212" t="e">
        <f t="shared" si="33"/>
        <v>#DIV/0!</v>
      </c>
      <c r="AN139" s="212">
        <f t="shared" si="34"/>
        <v>0</v>
      </c>
      <c r="AO139" s="212" t="e">
        <f t="shared" si="35"/>
        <v>#DIV/0!</v>
      </c>
      <c r="AP139" s="223">
        <v>1</v>
      </c>
      <c r="AQ139" s="222" t="s">
        <v>683</v>
      </c>
      <c r="AR139" s="218">
        <v>0</v>
      </c>
      <c r="AS139" s="204"/>
      <c r="AT139" s="204"/>
      <c r="AU139" s="212">
        <f t="shared" si="47"/>
        <v>0</v>
      </c>
      <c r="AV139" s="212" t="e">
        <f t="shared" si="48"/>
        <v>#DIV/0!</v>
      </c>
      <c r="AW139" s="212">
        <f t="shared" si="49"/>
        <v>0</v>
      </c>
      <c r="AX139" s="212" t="e">
        <f t="shared" si="50"/>
        <v>#DIV/0!</v>
      </c>
      <c r="AY139" s="223">
        <v>1</v>
      </c>
      <c r="AZ139" s="222" t="s">
        <v>683</v>
      </c>
      <c r="BA139" s="218">
        <v>0</v>
      </c>
      <c r="BB139" s="204"/>
      <c r="BC139" s="204"/>
      <c r="BD139" s="224">
        <f t="shared" si="51"/>
        <v>0</v>
      </c>
      <c r="BE139" s="224" t="e">
        <f t="shared" si="52"/>
        <v>#DIV/0!</v>
      </c>
      <c r="BF139" s="224">
        <f t="shared" si="53"/>
        <v>0</v>
      </c>
      <c r="BG139" s="224" t="e">
        <f t="shared" si="54"/>
        <v>#DIV/0!</v>
      </c>
      <c r="BH139" s="215">
        <f t="shared" si="36"/>
        <v>0</v>
      </c>
      <c r="BI139" s="215" t="str">
        <f t="shared" si="37"/>
        <v>No Prog ni Ejec</v>
      </c>
      <c r="BJ139" s="215">
        <f t="shared" si="38"/>
        <v>0</v>
      </c>
      <c r="BK139" s="215" t="str">
        <f t="shared" si="39"/>
        <v>No Prog ni Ejec</v>
      </c>
      <c r="BL139" s="215">
        <f t="shared" si="55"/>
        <v>0</v>
      </c>
      <c r="BM139" s="215" t="str">
        <f t="shared" si="56"/>
        <v>No Prog ni Ejec</v>
      </c>
      <c r="BN139" s="215">
        <f t="shared" si="40"/>
        <v>0</v>
      </c>
      <c r="BO139" s="215" t="str">
        <f t="shared" si="41"/>
        <v>No Prog ni Ejec</v>
      </c>
      <c r="BP139" s="214"/>
      <c r="BQ139" s="285">
        <v>5</v>
      </c>
      <c r="BR139" s="226">
        <f t="shared" ref="BR139:BR150" si="59">+(X139+AG139+(AP139/3))</f>
        <v>2.3333333333333335</v>
      </c>
      <c r="BS139" s="227" t="str">
        <f t="shared" si="57"/>
        <v xml:space="preserve">Reportar el cumplimiento de la ejecución del Plan de Acción </v>
      </c>
      <c r="BT139" s="203">
        <f t="shared" si="58"/>
        <v>0</v>
      </c>
      <c r="BU139" s="204"/>
      <c r="BV139" s="204"/>
      <c r="BW139" s="204"/>
      <c r="BX139" s="204"/>
      <c r="BY139" s="204"/>
      <c r="BZ139" s="204"/>
      <c r="CA139" s="146"/>
      <c r="CB139" s="146"/>
      <c r="CC139" s="146"/>
      <c r="CD139" s="146"/>
      <c r="CE139" s="146"/>
      <c r="CF139" s="146"/>
      <c r="CG139" s="146"/>
      <c r="CH139" s="146"/>
      <c r="CI139" s="146"/>
      <c r="CJ139" s="146"/>
      <c r="CK139" s="146"/>
      <c r="CL139" s="146"/>
      <c r="CM139" s="146"/>
      <c r="CN139" s="146"/>
      <c r="CO139" s="146"/>
      <c r="CP139" s="146"/>
      <c r="CQ139" s="146"/>
      <c r="CR139" s="146"/>
      <c r="CS139" s="146"/>
      <c r="CT139" s="146"/>
      <c r="CU139" s="146"/>
      <c r="CV139" s="146"/>
      <c r="CW139" s="146"/>
      <c r="CX139" s="146"/>
      <c r="CY139" s="146"/>
      <c r="CZ139" s="146"/>
      <c r="DA139" s="146"/>
      <c r="DB139" s="146"/>
      <c r="DC139" s="146"/>
      <c r="DD139" s="146"/>
      <c r="DE139" s="146"/>
      <c r="DF139" s="146"/>
      <c r="DG139" s="146"/>
      <c r="DH139" s="146"/>
      <c r="DI139" s="146"/>
      <c r="DJ139" s="146"/>
      <c r="DK139" s="146"/>
      <c r="DL139" s="146"/>
      <c r="DM139" s="146"/>
      <c r="DN139" s="146"/>
      <c r="DO139" s="146"/>
      <c r="DP139" s="146"/>
      <c r="DQ139" s="146"/>
      <c r="DR139" s="146"/>
      <c r="DS139" s="146"/>
      <c r="DT139" s="146"/>
      <c r="DU139" s="146"/>
      <c r="DV139" s="146"/>
      <c r="DW139" s="146"/>
      <c r="DX139" s="146"/>
      <c r="DY139" s="146"/>
      <c r="DZ139" s="146"/>
      <c r="EA139" s="146"/>
      <c r="EB139" s="146"/>
      <c r="EC139" s="146"/>
      <c r="ED139" s="146"/>
      <c r="EE139" s="146"/>
      <c r="EF139" s="146"/>
      <c r="EG139" s="146"/>
      <c r="EH139" s="146"/>
      <c r="EI139" s="146"/>
      <c r="EJ139" s="146"/>
      <c r="EK139" s="146"/>
      <c r="EL139" s="146"/>
      <c r="EM139" s="146"/>
      <c r="EN139" s="146"/>
      <c r="EO139" s="146"/>
      <c r="EP139" s="146"/>
      <c r="EQ139" s="146"/>
      <c r="ER139" s="146"/>
      <c r="ES139" s="146"/>
      <c r="ET139" s="146"/>
      <c r="EU139" s="146"/>
      <c r="EV139" s="146"/>
      <c r="EW139" s="146"/>
      <c r="EX139" s="146"/>
      <c r="EY139" s="146"/>
      <c r="EZ139" s="146"/>
      <c r="FA139" s="146"/>
      <c r="FB139" s="146"/>
      <c r="FC139" s="146"/>
      <c r="FD139" s="146"/>
      <c r="FE139" s="146"/>
      <c r="FF139" s="146"/>
      <c r="FG139" s="146"/>
      <c r="FH139" s="146"/>
      <c r="FI139" s="146"/>
      <c r="FJ139" s="146"/>
      <c r="FK139" s="146"/>
      <c r="FL139" s="146"/>
      <c r="FM139" s="146"/>
      <c r="FN139" s="146"/>
      <c r="FO139" s="146"/>
      <c r="FP139" s="146"/>
      <c r="FQ139" s="146"/>
      <c r="FR139" s="146"/>
      <c r="FS139" s="146"/>
      <c r="FT139" s="146"/>
      <c r="FU139" s="146"/>
      <c r="FV139" s="146"/>
      <c r="FW139" s="146"/>
      <c r="FX139" s="146"/>
      <c r="FY139" s="146"/>
      <c r="FZ139" s="146"/>
      <c r="GA139" s="146"/>
      <c r="GB139" s="146"/>
      <c r="GC139" s="146"/>
      <c r="GD139" s="146"/>
      <c r="GE139" s="146"/>
      <c r="GF139" s="146"/>
      <c r="GG139" s="146"/>
      <c r="GH139" s="146"/>
      <c r="GI139" s="146"/>
      <c r="GJ139" s="146"/>
      <c r="GK139" s="146"/>
      <c r="GL139" s="146"/>
      <c r="GM139" s="146"/>
      <c r="GN139" s="146"/>
      <c r="GO139" s="146"/>
      <c r="GP139" s="146"/>
      <c r="GQ139" s="146"/>
      <c r="GR139" s="146"/>
      <c r="GS139" s="146"/>
      <c r="GT139" s="146"/>
      <c r="GU139" s="146"/>
      <c r="GV139" s="146"/>
      <c r="GW139" s="146"/>
      <c r="GX139" s="146"/>
      <c r="GY139" s="146"/>
      <c r="GZ139" s="146"/>
      <c r="HA139" s="146"/>
      <c r="HB139" s="146"/>
      <c r="HC139" s="146"/>
      <c r="HD139" s="146"/>
      <c r="HE139" s="146"/>
      <c r="HF139" s="146"/>
      <c r="HG139" s="146"/>
      <c r="HH139" s="146"/>
      <c r="HI139" s="146"/>
      <c r="HJ139" s="146"/>
      <c r="HK139" s="146"/>
      <c r="HL139" s="146"/>
      <c r="HM139" s="146"/>
      <c r="HN139" s="146"/>
      <c r="HO139" s="146"/>
      <c r="HP139" s="146"/>
      <c r="HQ139" s="146"/>
      <c r="HR139" s="146"/>
      <c r="HS139" s="146"/>
      <c r="HT139" s="146"/>
      <c r="HU139" s="146"/>
      <c r="HV139" s="146"/>
      <c r="HW139" s="146"/>
      <c r="HX139" s="146"/>
      <c r="HY139" s="146"/>
      <c r="HZ139" s="146"/>
      <c r="IA139" s="146"/>
    </row>
    <row r="140" spans="1:235" s="154" customFormat="1" ht="82.8" x14ac:dyDescent="0.3">
      <c r="A140" s="205">
        <v>12000</v>
      </c>
      <c r="B140" s="202" t="s">
        <v>30</v>
      </c>
      <c r="C140" s="206" t="s">
        <v>355</v>
      </c>
      <c r="D140" s="202" t="s">
        <v>256</v>
      </c>
      <c r="E140" s="206" t="s">
        <v>540</v>
      </c>
      <c r="F140" s="202" t="s">
        <v>136</v>
      </c>
      <c r="G140" s="217" t="s">
        <v>123</v>
      </c>
      <c r="H140" s="224">
        <v>1</v>
      </c>
      <c r="I140" s="206" t="s">
        <v>541</v>
      </c>
      <c r="J140" s="202" t="s">
        <v>135</v>
      </c>
      <c r="K140" s="218">
        <v>61642068</v>
      </c>
      <c r="L140" s="219">
        <v>1</v>
      </c>
      <c r="M140" s="202" t="s">
        <v>51</v>
      </c>
      <c r="N140" s="202" t="s">
        <v>68</v>
      </c>
      <c r="O140" s="202" t="s">
        <v>21</v>
      </c>
      <c r="P140" s="202" t="s">
        <v>36</v>
      </c>
      <c r="Q140" s="202" t="s">
        <v>75</v>
      </c>
      <c r="R140" s="202" t="s">
        <v>182</v>
      </c>
      <c r="S140" s="202" t="s">
        <v>99</v>
      </c>
      <c r="T140" s="224">
        <v>1</v>
      </c>
      <c r="U140" s="220" t="str">
        <f t="shared" si="43"/>
        <v>Asesorar y apoyar en la implementación de MIPG</v>
      </c>
      <c r="V140" s="221">
        <f t="shared" si="43"/>
        <v>61642068</v>
      </c>
      <c r="W140" s="230" t="s">
        <v>114</v>
      </c>
      <c r="X140" s="224">
        <v>0.25</v>
      </c>
      <c r="Y140" s="222" t="s">
        <v>135</v>
      </c>
      <c r="Z140" s="218">
        <v>15410517</v>
      </c>
      <c r="AA140" s="204"/>
      <c r="AB140" s="204"/>
      <c r="AC140" s="212">
        <f t="shared" si="44"/>
        <v>0</v>
      </c>
      <c r="AD140" s="212">
        <f t="shared" si="45"/>
        <v>0</v>
      </c>
      <c r="AE140" s="212">
        <f t="shared" si="31"/>
        <v>0</v>
      </c>
      <c r="AF140" s="212">
        <f t="shared" si="32"/>
        <v>0</v>
      </c>
      <c r="AG140" s="224">
        <v>0.25</v>
      </c>
      <c r="AH140" s="222" t="s">
        <v>135</v>
      </c>
      <c r="AI140" s="218">
        <v>15410517</v>
      </c>
      <c r="AJ140" s="204"/>
      <c r="AK140" s="204"/>
      <c r="AL140" s="212">
        <f t="shared" si="46"/>
        <v>0</v>
      </c>
      <c r="AM140" s="212">
        <f t="shared" si="33"/>
        <v>0</v>
      </c>
      <c r="AN140" s="212">
        <f t="shared" si="34"/>
        <v>0</v>
      </c>
      <c r="AO140" s="212">
        <f t="shared" si="35"/>
        <v>0</v>
      </c>
      <c r="AP140" s="224">
        <v>0.25</v>
      </c>
      <c r="AQ140" s="222" t="s">
        <v>135</v>
      </c>
      <c r="AR140" s="218">
        <v>15410517</v>
      </c>
      <c r="AS140" s="204"/>
      <c r="AT140" s="204"/>
      <c r="AU140" s="212">
        <f t="shared" si="47"/>
        <v>0</v>
      </c>
      <c r="AV140" s="212">
        <f t="shared" si="48"/>
        <v>0</v>
      </c>
      <c r="AW140" s="212">
        <f t="shared" si="49"/>
        <v>0</v>
      </c>
      <c r="AX140" s="212">
        <f t="shared" si="50"/>
        <v>0</v>
      </c>
      <c r="AY140" s="224">
        <v>0.25</v>
      </c>
      <c r="AZ140" s="222" t="s">
        <v>135</v>
      </c>
      <c r="BA140" s="218">
        <v>15410517</v>
      </c>
      <c r="BB140" s="204"/>
      <c r="BC140" s="204"/>
      <c r="BD140" s="224">
        <f t="shared" si="51"/>
        <v>0</v>
      </c>
      <c r="BE140" s="224">
        <f t="shared" si="52"/>
        <v>0</v>
      </c>
      <c r="BF140" s="224">
        <f t="shared" si="53"/>
        <v>0</v>
      </c>
      <c r="BG140" s="224">
        <f t="shared" si="54"/>
        <v>0</v>
      </c>
      <c r="BH140" s="215">
        <f t="shared" si="36"/>
        <v>0</v>
      </c>
      <c r="BI140" s="215">
        <f t="shared" si="37"/>
        <v>0</v>
      </c>
      <c r="BJ140" s="215">
        <f t="shared" si="38"/>
        <v>0</v>
      </c>
      <c r="BK140" s="215">
        <f t="shared" si="39"/>
        <v>0</v>
      </c>
      <c r="BL140" s="215">
        <f t="shared" si="55"/>
        <v>0</v>
      </c>
      <c r="BM140" s="215">
        <f t="shared" si="56"/>
        <v>0</v>
      </c>
      <c r="BN140" s="215">
        <f t="shared" si="40"/>
        <v>0</v>
      </c>
      <c r="BO140" s="215">
        <f t="shared" si="41"/>
        <v>0</v>
      </c>
      <c r="BP140" s="214"/>
      <c r="BQ140" s="285">
        <v>5</v>
      </c>
      <c r="BR140" s="216">
        <f t="shared" si="59"/>
        <v>0.58333333333333337</v>
      </c>
      <c r="BS140" s="227" t="str">
        <f t="shared" si="57"/>
        <v>Asesorar y apoyar en la implementación de MIPG</v>
      </c>
      <c r="BT140" s="203">
        <f t="shared" si="58"/>
        <v>35957873</v>
      </c>
      <c r="BU140" s="204"/>
      <c r="BV140" s="204"/>
      <c r="BW140" s="204"/>
      <c r="BX140" s="204"/>
      <c r="BY140" s="204"/>
      <c r="BZ140" s="204"/>
      <c r="CA140" s="146"/>
      <c r="CB140" s="146"/>
      <c r="CC140" s="146"/>
      <c r="CD140" s="146"/>
      <c r="CE140" s="146"/>
      <c r="CF140" s="146"/>
      <c r="CG140" s="146"/>
      <c r="CH140" s="146"/>
      <c r="CI140" s="146"/>
      <c r="CJ140" s="146"/>
      <c r="CK140" s="146"/>
      <c r="CL140" s="146"/>
      <c r="CM140" s="146"/>
      <c r="CN140" s="146"/>
      <c r="CO140" s="146"/>
      <c r="CP140" s="146"/>
      <c r="CQ140" s="146"/>
      <c r="CR140" s="146"/>
      <c r="CS140" s="146"/>
      <c r="CT140" s="146"/>
      <c r="CU140" s="146"/>
      <c r="CV140" s="146"/>
      <c r="CW140" s="146"/>
      <c r="CX140" s="146"/>
      <c r="CY140" s="146"/>
      <c r="CZ140" s="146"/>
      <c r="DA140" s="146"/>
      <c r="DB140" s="146"/>
      <c r="DC140" s="146"/>
      <c r="DD140" s="146"/>
      <c r="DE140" s="146"/>
      <c r="DF140" s="146"/>
      <c r="DG140" s="146"/>
      <c r="DH140" s="146"/>
      <c r="DI140" s="146"/>
      <c r="DJ140" s="146"/>
      <c r="DK140" s="146"/>
      <c r="DL140" s="146"/>
      <c r="DM140" s="146"/>
      <c r="DN140" s="146"/>
      <c r="DO140" s="146"/>
      <c r="DP140" s="146"/>
      <c r="DQ140" s="146"/>
      <c r="DR140" s="146"/>
      <c r="DS140" s="146"/>
      <c r="DT140" s="146"/>
      <c r="DU140" s="146"/>
      <c r="DV140" s="146"/>
      <c r="DW140" s="146"/>
      <c r="DX140" s="146"/>
      <c r="DY140" s="146"/>
      <c r="DZ140" s="146"/>
      <c r="EA140" s="146"/>
      <c r="EB140" s="146"/>
      <c r="EC140" s="146"/>
      <c r="ED140" s="146"/>
      <c r="EE140" s="146"/>
      <c r="EF140" s="146"/>
      <c r="EG140" s="146"/>
      <c r="EH140" s="146"/>
      <c r="EI140" s="146"/>
      <c r="EJ140" s="146"/>
      <c r="EK140" s="146"/>
      <c r="EL140" s="146"/>
      <c r="EM140" s="146"/>
      <c r="EN140" s="146"/>
      <c r="EO140" s="146"/>
      <c r="EP140" s="146"/>
      <c r="EQ140" s="146"/>
      <c r="ER140" s="146"/>
      <c r="ES140" s="146"/>
      <c r="ET140" s="146"/>
      <c r="EU140" s="146"/>
      <c r="EV140" s="146"/>
      <c r="EW140" s="146"/>
      <c r="EX140" s="146"/>
      <c r="EY140" s="146"/>
      <c r="EZ140" s="146"/>
      <c r="FA140" s="146"/>
      <c r="FB140" s="146"/>
      <c r="FC140" s="146"/>
      <c r="FD140" s="146"/>
      <c r="FE140" s="146"/>
      <c r="FF140" s="146"/>
      <c r="FG140" s="146"/>
      <c r="FH140" s="146"/>
      <c r="FI140" s="146"/>
      <c r="FJ140" s="146"/>
      <c r="FK140" s="146"/>
      <c r="FL140" s="146"/>
      <c r="FM140" s="146"/>
      <c r="FN140" s="146"/>
      <c r="FO140" s="146"/>
      <c r="FP140" s="146"/>
      <c r="FQ140" s="146"/>
      <c r="FR140" s="146"/>
      <c r="FS140" s="146"/>
      <c r="FT140" s="146"/>
      <c r="FU140" s="146"/>
      <c r="FV140" s="146"/>
      <c r="FW140" s="146"/>
      <c r="FX140" s="146"/>
      <c r="FY140" s="146"/>
      <c r="FZ140" s="146"/>
      <c r="GA140" s="146"/>
      <c r="GB140" s="146"/>
      <c r="GC140" s="146"/>
      <c r="GD140" s="146"/>
      <c r="GE140" s="146"/>
      <c r="GF140" s="146"/>
      <c r="GG140" s="146"/>
      <c r="GH140" s="146"/>
      <c r="GI140" s="146"/>
      <c r="GJ140" s="146"/>
      <c r="GK140" s="146"/>
      <c r="GL140" s="146"/>
      <c r="GM140" s="146"/>
      <c r="GN140" s="146"/>
      <c r="GO140" s="146"/>
      <c r="GP140" s="146"/>
      <c r="GQ140" s="146"/>
      <c r="GR140" s="146"/>
      <c r="GS140" s="146"/>
      <c r="GT140" s="146"/>
      <c r="GU140" s="146"/>
      <c r="GV140" s="146"/>
      <c r="GW140" s="146"/>
      <c r="GX140" s="146"/>
      <c r="GY140" s="146"/>
      <c r="GZ140" s="146"/>
      <c r="HA140" s="146"/>
      <c r="HB140" s="146"/>
      <c r="HC140" s="146"/>
      <c r="HD140" s="146"/>
      <c r="HE140" s="146"/>
      <c r="HF140" s="146"/>
      <c r="HG140" s="146"/>
      <c r="HH140" s="146"/>
      <c r="HI140" s="146"/>
      <c r="HJ140" s="146"/>
      <c r="HK140" s="146"/>
      <c r="HL140" s="146"/>
      <c r="HM140" s="146"/>
      <c r="HN140" s="146"/>
      <c r="HO140" s="146"/>
      <c r="HP140" s="146"/>
      <c r="HQ140" s="146"/>
      <c r="HR140" s="146"/>
      <c r="HS140" s="146"/>
      <c r="HT140" s="146"/>
      <c r="HU140" s="146"/>
      <c r="HV140" s="146"/>
      <c r="HW140" s="146"/>
      <c r="HX140" s="146"/>
      <c r="HY140" s="146"/>
      <c r="HZ140" s="146"/>
      <c r="IA140" s="146"/>
    </row>
    <row r="141" spans="1:235" s="154" customFormat="1" ht="82.8" x14ac:dyDescent="0.3">
      <c r="A141" s="205">
        <v>12000</v>
      </c>
      <c r="B141" s="202" t="s">
        <v>30</v>
      </c>
      <c r="C141" s="206" t="s">
        <v>355</v>
      </c>
      <c r="D141" s="202" t="s">
        <v>256</v>
      </c>
      <c r="E141" s="206" t="s">
        <v>542</v>
      </c>
      <c r="F141" s="202" t="s">
        <v>139</v>
      </c>
      <c r="G141" s="217" t="s">
        <v>124</v>
      </c>
      <c r="H141" s="206">
        <v>1</v>
      </c>
      <c r="I141" s="206" t="s">
        <v>543</v>
      </c>
      <c r="J141" s="202" t="s">
        <v>138</v>
      </c>
      <c r="K141" s="218">
        <v>0</v>
      </c>
      <c r="L141" s="219">
        <v>1</v>
      </c>
      <c r="M141" s="202" t="s">
        <v>48</v>
      </c>
      <c r="N141" s="202" t="s">
        <v>62</v>
      </c>
      <c r="O141" s="202" t="s">
        <v>21</v>
      </c>
      <c r="P141" s="202" t="s">
        <v>23</v>
      </c>
      <c r="Q141" s="202" t="s">
        <v>75</v>
      </c>
      <c r="R141" s="202" t="s">
        <v>628</v>
      </c>
      <c r="S141" s="202" t="s">
        <v>98</v>
      </c>
      <c r="T141" s="229">
        <v>1</v>
      </c>
      <c r="U141" s="220" t="str">
        <f t="shared" si="43"/>
        <v>Elaboración del Informe de Rendición de Cuentas al Congreso de la República 2017-2018</v>
      </c>
      <c r="V141" s="221">
        <f t="shared" si="43"/>
        <v>0</v>
      </c>
      <c r="W141" s="222" t="s">
        <v>117</v>
      </c>
      <c r="X141" s="223">
        <v>0</v>
      </c>
      <c r="Y141" s="222" t="s">
        <v>138</v>
      </c>
      <c r="Z141" s="218">
        <v>0</v>
      </c>
      <c r="AA141" s="204"/>
      <c r="AB141" s="204"/>
      <c r="AC141" s="212" t="e">
        <f t="shared" si="44"/>
        <v>#DIV/0!</v>
      </c>
      <c r="AD141" s="212" t="e">
        <f t="shared" si="45"/>
        <v>#DIV/0!</v>
      </c>
      <c r="AE141" s="212">
        <f t="shared" ref="AE141:AE150" si="60">+(AA141/T141)</f>
        <v>0</v>
      </c>
      <c r="AF141" s="212" t="e">
        <f t="shared" ref="AF141:AF150" si="61">+(AB141/V141)</f>
        <v>#DIV/0!</v>
      </c>
      <c r="AG141" s="223">
        <v>0</v>
      </c>
      <c r="AH141" s="222" t="s">
        <v>138</v>
      </c>
      <c r="AI141" s="218">
        <v>0</v>
      </c>
      <c r="AJ141" s="204"/>
      <c r="AK141" s="204"/>
      <c r="AL141" s="212" t="e">
        <f t="shared" si="46"/>
        <v>#DIV/0!</v>
      </c>
      <c r="AM141" s="212" t="e">
        <f t="shared" ref="AM141:AM150" si="62">+(AK141/AI141)</f>
        <v>#DIV/0!</v>
      </c>
      <c r="AN141" s="212">
        <f t="shared" ref="AN141:AN150" si="63">+(AJ141+AA141)/T141</f>
        <v>0</v>
      </c>
      <c r="AO141" s="212" t="e">
        <f t="shared" ref="AO141:AO150" si="64">+(AK141+AB141)/V141</f>
        <v>#DIV/0!</v>
      </c>
      <c r="AP141" s="223">
        <v>1</v>
      </c>
      <c r="AQ141" s="222" t="s">
        <v>138</v>
      </c>
      <c r="AR141" s="218">
        <v>0</v>
      </c>
      <c r="AS141" s="204"/>
      <c r="AT141" s="204"/>
      <c r="AU141" s="212">
        <f t="shared" si="47"/>
        <v>0</v>
      </c>
      <c r="AV141" s="212" t="e">
        <f t="shared" si="48"/>
        <v>#DIV/0!</v>
      </c>
      <c r="AW141" s="212">
        <f t="shared" si="49"/>
        <v>0</v>
      </c>
      <c r="AX141" s="212" t="e">
        <f t="shared" si="50"/>
        <v>#DIV/0!</v>
      </c>
      <c r="AY141" s="223">
        <v>0</v>
      </c>
      <c r="AZ141" s="222" t="s">
        <v>138</v>
      </c>
      <c r="BA141" s="218">
        <v>0</v>
      </c>
      <c r="BB141" s="204"/>
      <c r="BC141" s="204"/>
      <c r="BD141" s="224" t="e">
        <f t="shared" si="51"/>
        <v>#DIV/0!</v>
      </c>
      <c r="BE141" s="224" t="e">
        <f t="shared" si="52"/>
        <v>#DIV/0!</v>
      </c>
      <c r="BF141" s="224">
        <f t="shared" si="53"/>
        <v>0</v>
      </c>
      <c r="BG141" s="224" t="e">
        <f t="shared" si="54"/>
        <v>#DIV/0!</v>
      </c>
      <c r="BH141" s="215" t="str">
        <f t="shared" ref="BH141:BH150" si="65">IF(AND(X141=0,AA141=0),"No Prog ni Ejec",IF(X141=0,CONCATENATE("No Prog, Ejec=  ",AA141),AA141/X141))</f>
        <v>No Prog ni Ejec</v>
      </c>
      <c r="BI141" s="215" t="str">
        <f t="shared" ref="BI141:BI150" si="66">IF(AND(Z141=0,AB141=0),"No Prog ni Ejec",IF(Z141=0,CONCATENATE("No Prog, Ejec=  ",AB141),AB141/Z141))</f>
        <v>No Prog ni Ejec</v>
      </c>
      <c r="BJ141" s="215" t="str">
        <f t="shared" ref="BJ141:BJ150" si="67">IF(AND(AG141=0,AJ141=0),"No Prog ni Ejec",IF(AG141=0,CONCATENATE("No Prog, Ejec=  ",AJ141),AJ141/AG141))</f>
        <v>No Prog ni Ejec</v>
      </c>
      <c r="BK141" s="215" t="str">
        <f t="shared" ref="BK141:BK150" si="68">IF(AND(AI141=0,AK141=0),"No Prog ni Ejec",IF(AI141=0,CONCATENATE("No Prog, Ejec=  ",AK141),AK141/AI141))</f>
        <v>No Prog ni Ejec</v>
      </c>
      <c r="BL141" s="215">
        <f t="shared" si="55"/>
        <v>0</v>
      </c>
      <c r="BM141" s="215" t="str">
        <f t="shared" si="56"/>
        <v>No Prog ni Ejec</v>
      </c>
      <c r="BN141" s="215" t="str">
        <f t="shared" ref="BN141:BN150" si="69">IF(AND(AY141=0,BB141=0),"No Prog ni Ejec",IF(AY141=0,CONCATENATE("No Prog, Ejec=  ",BB141),BB141/AY141))</f>
        <v>No Prog ni Ejec</v>
      </c>
      <c r="BO141" s="215" t="str">
        <f t="shared" ref="BO141:BO150" si="70">IF(AND(BA141=0,BC141=0),"No Prog ni Ejec",IF(BA141=0,CONCATENATE("No Prog, Ejec=  ",BC141),BC141/BA141))</f>
        <v>No Prog ni Ejec</v>
      </c>
      <c r="BP141" s="214"/>
      <c r="BQ141" s="285">
        <v>5</v>
      </c>
      <c r="BR141" s="226">
        <f t="shared" si="59"/>
        <v>0.33333333333333331</v>
      </c>
      <c r="BS141" s="227" t="str">
        <f t="shared" si="57"/>
        <v>Elaboración del Informe de Rendición de Cuentas al Congreso de la República 2017-2018</v>
      </c>
      <c r="BT141" s="203">
        <f t="shared" si="58"/>
        <v>0</v>
      </c>
      <c r="BU141" s="204"/>
      <c r="BV141" s="204"/>
      <c r="BW141" s="204"/>
      <c r="BX141" s="204"/>
      <c r="BY141" s="204"/>
      <c r="BZ141" s="204"/>
      <c r="CA141" s="146"/>
      <c r="CB141" s="146"/>
      <c r="CC141" s="146"/>
      <c r="CD141" s="146"/>
      <c r="CE141" s="146"/>
      <c r="CF141" s="146"/>
      <c r="CG141" s="146"/>
      <c r="CH141" s="146"/>
      <c r="CI141" s="146"/>
      <c r="CJ141" s="146"/>
      <c r="CK141" s="146"/>
      <c r="CL141" s="146"/>
      <c r="CM141" s="146"/>
      <c r="CN141" s="146"/>
      <c r="CO141" s="146"/>
      <c r="CP141" s="146"/>
      <c r="CQ141" s="146"/>
      <c r="CR141" s="146"/>
      <c r="CS141" s="146"/>
      <c r="CT141" s="146"/>
      <c r="CU141" s="146"/>
      <c r="CV141" s="146"/>
      <c r="CW141" s="146"/>
      <c r="CX141" s="146"/>
      <c r="CY141" s="146"/>
      <c r="CZ141" s="146"/>
      <c r="DA141" s="146"/>
      <c r="DB141" s="146"/>
      <c r="DC141" s="146"/>
      <c r="DD141" s="146"/>
      <c r="DE141" s="146"/>
      <c r="DF141" s="146"/>
      <c r="DG141" s="146"/>
      <c r="DH141" s="146"/>
      <c r="DI141" s="146"/>
      <c r="DJ141" s="146"/>
      <c r="DK141" s="146"/>
      <c r="DL141" s="146"/>
      <c r="DM141" s="146"/>
      <c r="DN141" s="146"/>
      <c r="DO141" s="146"/>
      <c r="DP141" s="146"/>
      <c r="DQ141" s="146"/>
      <c r="DR141" s="146"/>
      <c r="DS141" s="146"/>
      <c r="DT141" s="146"/>
      <c r="DU141" s="146"/>
      <c r="DV141" s="146"/>
      <c r="DW141" s="146"/>
      <c r="DX141" s="146"/>
      <c r="DY141" s="146"/>
      <c r="DZ141" s="146"/>
      <c r="EA141" s="146"/>
      <c r="EB141" s="146"/>
      <c r="EC141" s="146"/>
      <c r="ED141" s="146"/>
      <c r="EE141" s="146"/>
      <c r="EF141" s="146"/>
      <c r="EG141" s="146"/>
      <c r="EH141" s="146"/>
      <c r="EI141" s="146"/>
      <c r="EJ141" s="146"/>
      <c r="EK141" s="146"/>
      <c r="EL141" s="146"/>
      <c r="EM141" s="146"/>
      <c r="EN141" s="146"/>
      <c r="EO141" s="146"/>
      <c r="EP141" s="146"/>
      <c r="EQ141" s="146"/>
      <c r="ER141" s="146"/>
      <c r="ES141" s="146"/>
      <c r="ET141" s="146"/>
      <c r="EU141" s="146"/>
      <c r="EV141" s="146"/>
      <c r="EW141" s="146"/>
      <c r="EX141" s="146"/>
      <c r="EY141" s="146"/>
      <c r="EZ141" s="146"/>
      <c r="FA141" s="146"/>
      <c r="FB141" s="146"/>
      <c r="FC141" s="146"/>
      <c r="FD141" s="146"/>
      <c r="FE141" s="146"/>
      <c r="FF141" s="146"/>
      <c r="FG141" s="146"/>
      <c r="FH141" s="146"/>
      <c r="FI141" s="146"/>
      <c r="FJ141" s="146"/>
      <c r="FK141" s="146"/>
      <c r="FL141" s="146"/>
      <c r="FM141" s="146"/>
      <c r="FN141" s="146"/>
      <c r="FO141" s="146"/>
      <c r="FP141" s="146"/>
      <c r="FQ141" s="146"/>
      <c r="FR141" s="146"/>
      <c r="FS141" s="146"/>
      <c r="FT141" s="146"/>
      <c r="FU141" s="146"/>
      <c r="FV141" s="146"/>
      <c r="FW141" s="146"/>
      <c r="FX141" s="146"/>
      <c r="FY141" s="146"/>
      <c r="FZ141" s="146"/>
      <c r="GA141" s="146"/>
      <c r="GB141" s="146"/>
      <c r="GC141" s="146"/>
      <c r="GD141" s="146"/>
      <c r="GE141" s="146"/>
      <c r="GF141" s="146"/>
      <c r="GG141" s="146"/>
      <c r="GH141" s="146"/>
      <c r="GI141" s="146"/>
      <c r="GJ141" s="146"/>
      <c r="GK141" s="146"/>
      <c r="GL141" s="146"/>
      <c r="GM141" s="146"/>
      <c r="GN141" s="146"/>
      <c r="GO141" s="146"/>
      <c r="GP141" s="146"/>
      <c r="GQ141" s="146"/>
      <c r="GR141" s="146"/>
      <c r="GS141" s="146"/>
      <c r="GT141" s="146"/>
      <c r="GU141" s="146"/>
      <c r="GV141" s="146"/>
      <c r="GW141" s="146"/>
      <c r="GX141" s="146"/>
      <c r="GY141" s="146"/>
      <c r="GZ141" s="146"/>
      <c r="HA141" s="146"/>
      <c r="HB141" s="146"/>
      <c r="HC141" s="146"/>
      <c r="HD141" s="146"/>
      <c r="HE141" s="146"/>
      <c r="HF141" s="146"/>
      <c r="HG141" s="146"/>
      <c r="HH141" s="146"/>
      <c r="HI141" s="146"/>
      <c r="HJ141" s="146"/>
      <c r="HK141" s="146"/>
      <c r="HL141" s="146"/>
      <c r="HM141" s="146"/>
      <c r="HN141" s="146"/>
      <c r="HO141" s="146"/>
      <c r="HP141" s="146"/>
      <c r="HQ141" s="146"/>
      <c r="HR141" s="146"/>
      <c r="HS141" s="146"/>
      <c r="HT141" s="146"/>
      <c r="HU141" s="146"/>
      <c r="HV141" s="146"/>
      <c r="HW141" s="146"/>
      <c r="HX141" s="146"/>
      <c r="HY141" s="146"/>
      <c r="HZ141" s="146"/>
      <c r="IA141" s="146"/>
    </row>
    <row r="142" spans="1:235" s="154" customFormat="1" ht="110.4" x14ac:dyDescent="0.3">
      <c r="A142" s="205">
        <v>11700</v>
      </c>
      <c r="B142" s="202" t="s">
        <v>29</v>
      </c>
      <c r="C142" s="206" t="s">
        <v>328</v>
      </c>
      <c r="D142" s="202" t="s">
        <v>256</v>
      </c>
      <c r="E142" s="206" t="s">
        <v>665</v>
      </c>
      <c r="F142" s="202" t="s">
        <v>667</v>
      </c>
      <c r="G142" s="217" t="s">
        <v>123</v>
      </c>
      <c r="H142" s="224">
        <v>1</v>
      </c>
      <c r="I142" s="206" t="s">
        <v>666</v>
      </c>
      <c r="J142" s="202" t="s">
        <v>471</v>
      </c>
      <c r="K142" s="218">
        <v>77284920</v>
      </c>
      <c r="L142" s="224">
        <v>1</v>
      </c>
      <c r="M142" s="202" t="s">
        <v>45</v>
      </c>
      <c r="N142" s="202" t="s">
        <v>54</v>
      </c>
      <c r="O142" s="202" t="s">
        <v>37</v>
      </c>
      <c r="P142" s="202" t="s">
        <v>38</v>
      </c>
      <c r="Q142" s="202" t="s">
        <v>218</v>
      </c>
      <c r="R142" s="202" t="s">
        <v>379</v>
      </c>
      <c r="S142" s="202" t="s">
        <v>104</v>
      </c>
      <c r="T142" s="224">
        <v>1</v>
      </c>
      <c r="U142" s="220" t="str">
        <f t="shared" ref="U142:V150" si="71">+J142</f>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V142" s="221">
        <f t="shared" si="71"/>
        <v>77284920</v>
      </c>
      <c r="W142" s="230" t="s">
        <v>114</v>
      </c>
      <c r="X142" s="224">
        <v>0.25</v>
      </c>
      <c r="Y142" s="222" t="s">
        <v>471</v>
      </c>
      <c r="Z142" s="218">
        <v>19321230</v>
      </c>
      <c r="AA142" s="204"/>
      <c r="AB142" s="204"/>
      <c r="AC142" s="212">
        <f t="shared" ref="AC142:AC150" si="72">+(AA142/X142)</f>
        <v>0</v>
      </c>
      <c r="AD142" s="224">
        <f t="shared" ref="AD142:AD150" si="73">+(AB142/Z142)</f>
        <v>0</v>
      </c>
      <c r="AE142" s="224">
        <f t="shared" si="60"/>
        <v>0</v>
      </c>
      <c r="AF142" s="224">
        <f t="shared" si="61"/>
        <v>0</v>
      </c>
      <c r="AG142" s="224">
        <v>0.25</v>
      </c>
      <c r="AH142" s="222" t="s">
        <v>471</v>
      </c>
      <c r="AI142" s="218">
        <v>19321230</v>
      </c>
      <c r="AJ142" s="204"/>
      <c r="AK142" s="204"/>
      <c r="AL142" s="224">
        <f t="shared" ref="AL142:AL150" si="74">+(AJ142/AG142)</f>
        <v>0</v>
      </c>
      <c r="AM142" s="224">
        <f t="shared" si="62"/>
        <v>0</v>
      </c>
      <c r="AN142" s="224">
        <f t="shared" si="63"/>
        <v>0</v>
      </c>
      <c r="AO142" s="224">
        <f t="shared" si="64"/>
        <v>0</v>
      </c>
      <c r="AP142" s="224">
        <v>0.25</v>
      </c>
      <c r="AQ142" s="222" t="s">
        <v>471</v>
      </c>
      <c r="AR142" s="218">
        <v>19321230</v>
      </c>
      <c r="AS142" s="204"/>
      <c r="AT142" s="204"/>
      <c r="AU142" s="224">
        <f t="shared" ref="AU142:AU150" si="75">+(AS142/AP142)</f>
        <v>0</v>
      </c>
      <c r="AV142" s="224">
        <f t="shared" ref="AV142:AV150" si="76">+(AT142/AR142)</f>
        <v>0</v>
      </c>
      <c r="AW142" s="224">
        <f t="shared" ref="AW142:AW150" si="77">+(AJ142+AA142+AS142)/T142</f>
        <v>0</v>
      </c>
      <c r="AX142" s="224">
        <f t="shared" ref="AX142:AX150" si="78">+(AK142+AB142+AT142)/V142</f>
        <v>0</v>
      </c>
      <c r="AY142" s="224">
        <v>0.25</v>
      </c>
      <c r="AZ142" s="222" t="s">
        <v>471</v>
      </c>
      <c r="BA142" s="218">
        <v>19321230</v>
      </c>
      <c r="BB142" s="204"/>
      <c r="BC142" s="204"/>
      <c r="BD142" s="224">
        <f t="shared" ref="BD142:BD150" si="79">+(BB142/AY142)</f>
        <v>0</v>
      </c>
      <c r="BE142" s="224">
        <f t="shared" ref="BE142:BE150" si="80">+(BC142/BA142)</f>
        <v>0</v>
      </c>
      <c r="BF142" s="224">
        <f t="shared" ref="BF142:BF150" si="81">+(AJ142+AA142+AS142+BB142)/T142</f>
        <v>0</v>
      </c>
      <c r="BG142" s="224">
        <f t="shared" ref="BG142:BG150" si="82">+(AK142+AB142+AT142+BC142)/V142</f>
        <v>0</v>
      </c>
      <c r="BH142" s="215">
        <f t="shared" si="65"/>
        <v>0</v>
      </c>
      <c r="BI142" s="215">
        <f t="shared" si="66"/>
        <v>0</v>
      </c>
      <c r="BJ142" s="215">
        <f t="shared" si="67"/>
        <v>0</v>
      </c>
      <c r="BK142" s="215">
        <f t="shared" si="68"/>
        <v>0</v>
      </c>
      <c r="BL142" s="215">
        <f t="shared" ref="BL142:BL150" si="83">IF(AND(AP142=0,AS142=0),"No Prog ni Ejec",IF(AP142=0,CONCATENATE("No Prog, Ejec=  ",AS142),AS142/AP142))</f>
        <v>0</v>
      </c>
      <c r="BM142" s="215">
        <f t="shared" ref="BM142:BM150" si="84">IF(AND(AR142=0,AT142=0),"No Prog ni Ejec",IF(AR142=0,CONCATENATE("No Prog, Ejec=  ",AT142),AT142/AR142))</f>
        <v>0</v>
      </c>
      <c r="BN142" s="215">
        <f t="shared" si="69"/>
        <v>0</v>
      </c>
      <c r="BO142" s="215">
        <f t="shared" si="70"/>
        <v>0</v>
      </c>
      <c r="BP142" s="214"/>
      <c r="BQ142" s="285">
        <v>7</v>
      </c>
      <c r="BR142" s="216">
        <f t="shared" si="59"/>
        <v>0.58333333333333337</v>
      </c>
      <c r="BS142" s="227" t="str">
        <f t="shared" si="57"/>
        <v xml:space="preserve">Apoyar a la Dirección Administrativa y Financiera, en la gestión y seguimiento de las situaciones y novedades administrativas que tienen afectación en la liquidación de la nómina, prestaciones sociales y demás reconocimientos económicos del personal de la ADRES. </v>
      </c>
      <c r="BT142" s="203">
        <f t="shared" si="58"/>
        <v>45082870</v>
      </c>
      <c r="BU142" s="204"/>
      <c r="BV142" s="204"/>
      <c r="BW142" s="204"/>
      <c r="BX142" s="204"/>
      <c r="BY142" s="204"/>
      <c r="BZ142" s="204"/>
      <c r="CA142" s="146"/>
      <c r="CB142" s="146"/>
      <c r="CC142" s="146"/>
      <c r="CD142" s="146"/>
      <c r="CE142" s="146"/>
      <c r="CF142" s="146"/>
      <c r="CG142" s="146"/>
      <c r="CH142" s="146"/>
      <c r="CI142" s="146"/>
      <c r="CJ142" s="146"/>
      <c r="CK142" s="146"/>
      <c r="CL142" s="146"/>
      <c r="CM142" s="146"/>
      <c r="CN142" s="146"/>
      <c r="CO142" s="146"/>
      <c r="CP142" s="146"/>
      <c r="CQ142" s="146"/>
      <c r="CR142" s="146"/>
      <c r="CS142" s="146"/>
      <c r="CT142" s="146"/>
      <c r="CU142" s="146"/>
      <c r="CV142" s="146"/>
      <c r="CW142" s="146"/>
      <c r="CX142" s="146"/>
      <c r="CY142" s="146"/>
      <c r="CZ142" s="146"/>
      <c r="DA142" s="146"/>
      <c r="DB142" s="146"/>
      <c r="DC142" s="146"/>
      <c r="DD142" s="146"/>
      <c r="DE142" s="146"/>
      <c r="DF142" s="146"/>
      <c r="DG142" s="146"/>
      <c r="DH142" s="146"/>
      <c r="DI142" s="146"/>
      <c r="DJ142" s="146"/>
      <c r="DK142" s="146"/>
      <c r="DL142" s="146"/>
      <c r="DM142" s="146"/>
      <c r="DN142" s="146"/>
      <c r="DO142" s="146"/>
      <c r="DP142" s="146"/>
      <c r="DQ142" s="146"/>
      <c r="DR142" s="146"/>
      <c r="DS142" s="146"/>
      <c r="DT142" s="146"/>
      <c r="DU142" s="146"/>
      <c r="DV142" s="146"/>
      <c r="DW142" s="146"/>
      <c r="DX142" s="146"/>
      <c r="DY142" s="146"/>
      <c r="DZ142" s="146"/>
      <c r="EA142" s="146"/>
      <c r="EB142" s="146"/>
      <c r="EC142" s="146"/>
      <c r="ED142" s="146"/>
      <c r="EE142" s="146"/>
      <c r="EF142" s="146"/>
      <c r="EG142" s="146"/>
      <c r="EH142" s="146"/>
      <c r="EI142" s="146"/>
      <c r="EJ142" s="146"/>
      <c r="EK142" s="146"/>
      <c r="EL142" s="146"/>
      <c r="EM142" s="146"/>
      <c r="EN142" s="146"/>
      <c r="EO142" s="146"/>
      <c r="EP142" s="146"/>
      <c r="EQ142" s="146"/>
      <c r="ER142" s="146"/>
      <c r="ES142" s="146"/>
      <c r="ET142" s="146"/>
      <c r="EU142" s="146"/>
      <c r="EV142" s="146"/>
      <c r="EW142" s="146"/>
      <c r="EX142" s="146"/>
      <c r="EY142" s="146"/>
      <c r="EZ142" s="146"/>
      <c r="FA142" s="146"/>
      <c r="FB142" s="146"/>
      <c r="FC142" s="146"/>
      <c r="FD142" s="146"/>
      <c r="FE142" s="146"/>
      <c r="FF142" s="146"/>
      <c r="FG142" s="146"/>
      <c r="FH142" s="146"/>
      <c r="FI142" s="146"/>
      <c r="FJ142" s="146"/>
      <c r="FK142" s="146"/>
      <c r="FL142" s="146"/>
      <c r="FM142" s="146"/>
      <c r="FN142" s="146"/>
      <c r="FO142" s="146"/>
      <c r="FP142" s="146"/>
      <c r="FQ142" s="146"/>
      <c r="FR142" s="146"/>
      <c r="FS142" s="146"/>
      <c r="FT142" s="146"/>
      <c r="FU142" s="146"/>
      <c r="FV142" s="146"/>
      <c r="FW142" s="146"/>
      <c r="FX142" s="146"/>
      <c r="FY142" s="146"/>
      <c r="FZ142" s="146"/>
      <c r="GA142" s="146"/>
      <c r="GB142" s="146"/>
      <c r="GC142" s="146"/>
      <c r="GD142" s="146"/>
      <c r="GE142" s="146"/>
      <c r="GF142" s="146"/>
      <c r="GG142" s="146"/>
      <c r="GH142" s="146"/>
      <c r="GI142" s="146"/>
      <c r="GJ142" s="146"/>
      <c r="GK142" s="146"/>
      <c r="GL142" s="146"/>
      <c r="GM142" s="146"/>
      <c r="GN142" s="146"/>
      <c r="GO142" s="146"/>
      <c r="GP142" s="146"/>
      <c r="GQ142" s="146"/>
      <c r="GR142" s="146"/>
      <c r="GS142" s="146"/>
      <c r="GT142" s="146"/>
      <c r="GU142" s="146"/>
      <c r="GV142" s="146"/>
      <c r="GW142" s="146"/>
      <c r="GX142" s="146"/>
      <c r="GY142" s="146"/>
      <c r="GZ142" s="146"/>
      <c r="HA142" s="146"/>
      <c r="HB142" s="146"/>
      <c r="HC142" s="146"/>
      <c r="HD142" s="146"/>
      <c r="HE142" s="146"/>
      <c r="HF142" s="146"/>
      <c r="HG142" s="146"/>
      <c r="HH142" s="146"/>
      <c r="HI142" s="146"/>
      <c r="HJ142" s="146"/>
      <c r="HK142" s="146"/>
      <c r="HL142" s="146"/>
      <c r="HM142" s="146"/>
      <c r="HN142" s="146"/>
      <c r="HO142" s="146"/>
      <c r="HP142" s="146"/>
      <c r="HQ142" s="146"/>
      <c r="HR142" s="146"/>
      <c r="HS142" s="146"/>
      <c r="HT142" s="146"/>
      <c r="HU142" s="146"/>
      <c r="HV142" s="146"/>
      <c r="HW142" s="146"/>
      <c r="HX142" s="146"/>
      <c r="HY142" s="146"/>
      <c r="HZ142" s="146"/>
      <c r="IA142" s="146"/>
    </row>
    <row r="143" spans="1:235" s="154" customFormat="1" ht="82.8" x14ac:dyDescent="0.3">
      <c r="A143" s="205">
        <v>11700</v>
      </c>
      <c r="B143" s="202" t="s">
        <v>29</v>
      </c>
      <c r="C143" s="206" t="s">
        <v>328</v>
      </c>
      <c r="D143" s="202" t="s">
        <v>256</v>
      </c>
      <c r="E143" s="206" t="s">
        <v>669</v>
      </c>
      <c r="F143" s="202" t="s">
        <v>671</v>
      </c>
      <c r="G143" s="217" t="s">
        <v>123</v>
      </c>
      <c r="H143" s="224">
        <v>1</v>
      </c>
      <c r="I143" s="206" t="s">
        <v>668</v>
      </c>
      <c r="J143" s="202" t="s">
        <v>472</v>
      </c>
      <c r="K143" s="218">
        <v>17000000</v>
      </c>
      <c r="L143" s="224">
        <v>1</v>
      </c>
      <c r="M143" s="202" t="s">
        <v>45</v>
      </c>
      <c r="N143" s="202" t="s">
        <v>54</v>
      </c>
      <c r="O143" s="202" t="s">
        <v>37</v>
      </c>
      <c r="P143" s="202" t="s">
        <v>38</v>
      </c>
      <c r="Q143" s="202" t="s">
        <v>218</v>
      </c>
      <c r="R143" s="202" t="s">
        <v>379</v>
      </c>
      <c r="S143" s="202" t="s">
        <v>104</v>
      </c>
      <c r="T143" s="224">
        <v>1</v>
      </c>
      <c r="U143" s="220" t="str">
        <f t="shared" si="71"/>
        <v xml:space="preserve">Realizar el estudio de seguridad, visita domiciliaria y verificación de la información de la Hoja de Vida y antecedentes financieros de los funcionarios de la entidad. </v>
      </c>
      <c r="V143" s="221">
        <f t="shared" si="71"/>
        <v>17000000</v>
      </c>
      <c r="W143" s="230" t="s">
        <v>114</v>
      </c>
      <c r="X143" s="224">
        <v>0.25</v>
      </c>
      <c r="Y143" s="222" t="s">
        <v>472</v>
      </c>
      <c r="Z143" s="218">
        <v>4250000</v>
      </c>
      <c r="AA143" s="204"/>
      <c r="AB143" s="204"/>
      <c r="AC143" s="212">
        <f t="shared" si="72"/>
        <v>0</v>
      </c>
      <c r="AD143" s="224">
        <f t="shared" si="73"/>
        <v>0</v>
      </c>
      <c r="AE143" s="224">
        <f t="shared" si="60"/>
        <v>0</v>
      </c>
      <c r="AF143" s="224">
        <f t="shared" si="61"/>
        <v>0</v>
      </c>
      <c r="AG143" s="224">
        <v>0.25</v>
      </c>
      <c r="AH143" s="222" t="s">
        <v>472</v>
      </c>
      <c r="AI143" s="218">
        <v>4250000</v>
      </c>
      <c r="AJ143" s="204"/>
      <c r="AK143" s="204"/>
      <c r="AL143" s="224">
        <f t="shared" si="74"/>
        <v>0</v>
      </c>
      <c r="AM143" s="224">
        <f t="shared" si="62"/>
        <v>0</v>
      </c>
      <c r="AN143" s="224">
        <f t="shared" si="63"/>
        <v>0</v>
      </c>
      <c r="AO143" s="224">
        <f t="shared" si="64"/>
        <v>0</v>
      </c>
      <c r="AP143" s="224">
        <v>0.25</v>
      </c>
      <c r="AQ143" s="222" t="s">
        <v>472</v>
      </c>
      <c r="AR143" s="218">
        <v>4250000</v>
      </c>
      <c r="AS143" s="204"/>
      <c r="AT143" s="204"/>
      <c r="AU143" s="224">
        <f t="shared" si="75"/>
        <v>0</v>
      </c>
      <c r="AV143" s="224">
        <f t="shared" si="76"/>
        <v>0</v>
      </c>
      <c r="AW143" s="224">
        <f t="shared" si="77"/>
        <v>0</v>
      </c>
      <c r="AX143" s="224">
        <f t="shared" si="78"/>
        <v>0</v>
      </c>
      <c r="AY143" s="224">
        <v>0.25</v>
      </c>
      <c r="AZ143" s="222" t="s">
        <v>472</v>
      </c>
      <c r="BA143" s="218">
        <v>4250000</v>
      </c>
      <c r="BB143" s="204"/>
      <c r="BC143" s="204"/>
      <c r="BD143" s="224">
        <f t="shared" si="79"/>
        <v>0</v>
      </c>
      <c r="BE143" s="224">
        <f t="shared" si="80"/>
        <v>0</v>
      </c>
      <c r="BF143" s="224">
        <f t="shared" si="81"/>
        <v>0</v>
      </c>
      <c r="BG143" s="224">
        <f t="shared" si="82"/>
        <v>0</v>
      </c>
      <c r="BH143" s="215">
        <f t="shared" si="65"/>
        <v>0</v>
      </c>
      <c r="BI143" s="215">
        <f t="shared" si="66"/>
        <v>0</v>
      </c>
      <c r="BJ143" s="215">
        <f t="shared" si="67"/>
        <v>0</v>
      </c>
      <c r="BK143" s="215">
        <f t="shared" si="68"/>
        <v>0</v>
      </c>
      <c r="BL143" s="215">
        <f t="shared" si="83"/>
        <v>0</v>
      </c>
      <c r="BM143" s="215">
        <f t="shared" si="84"/>
        <v>0</v>
      </c>
      <c r="BN143" s="215">
        <f t="shared" si="69"/>
        <v>0</v>
      </c>
      <c r="BO143" s="215">
        <f t="shared" si="70"/>
        <v>0</v>
      </c>
      <c r="BP143" s="214"/>
      <c r="BQ143" s="285">
        <v>7</v>
      </c>
      <c r="BR143" s="216">
        <f t="shared" si="59"/>
        <v>0.58333333333333337</v>
      </c>
      <c r="BS143" s="227" t="str">
        <f t="shared" ref="BS143:BS150" si="85">+U143</f>
        <v xml:space="preserve">Realizar el estudio de seguridad, visita domiciliaria y verificación de la información de la Hoja de Vida y antecedentes financieros de los funcionarios de la entidad. </v>
      </c>
      <c r="BT143" s="203">
        <f t="shared" si="58"/>
        <v>9916666.666666666</v>
      </c>
      <c r="BU143" s="204"/>
      <c r="BV143" s="204"/>
      <c r="BW143" s="204"/>
      <c r="BX143" s="204"/>
      <c r="BY143" s="204"/>
      <c r="BZ143" s="204"/>
      <c r="CA143" s="146"/>
      <c r="CB143" s="146"/>
      <c r="CC143" s="146"/>
      <c r="CD143" s="146"/>
      <c r="CE143" s="146"/>
      <c r="CF143" s="146"/>
      <c r="CG143" s="146"/>
      <c r="CH143" s="146"/>
      <c r="CI143" s="146"/>
      <c r="CJ143" s="146"/>
      <c r="CK143" s="146"/>
      <c r="CL143" s="146"/>
      <c r="CM143" s="146"/>
      <c r="CN143" s="146"/>
      <c r="CO143" s="146"/>
      <c r="CP143" s="146"/>
      <c r="CQ143" s="146"/>
      <c r="CR143" s="146"/>
      <c r="CS143" s="146"/>
      <c r="CT143" s="146"/>
      <c r="CU143" s="146"/>
      <c r="CV143" s="146"/>
      <c r="CW143" s="146"/>
      <c r="CX143" s="146"/>
      <c r="CY143" s="146"/>
      <c r="CZ143" s="146"/>
      <c r="DA143" s="146"/>
      <c r="DB143" s="146"/>
      <c r="DC143" s="146"/>
      <c r="DD143" s="146"/>
      <c r="DE143" s="146"/>
      <c r="DF143" s="146"/>
      <c r="DG143" s="146"/>
      <c r="DH143" s="146"/>
      <c r="DI143" s="146"/>
      <c r="DJ143" s="146"/>
      <c r="DK143" s="146"/>
      <c r="DL143" s="146"/>
      <c r="DM143" s="146"/>
      <c r="DN143" s="146"/>
      <c r="DO143" s="146"/>
      <c r="DP143" s="146"/>
      <c r="DQ143" s="146"/>
      <c r="DR143" s="146"/>
      <c r="DS143" s="146"/>
      <c r="DT143" s="146"/>
      <c r="DU143" s="146"/>
      <c r="DV143" s="146"/>
      <c r="DW143" s="146"/>
      <c r="DX143" s="146"/>
      <c r="DY143" s="146"/>
      <c r="DZ143" s="146"/>
      <c r="EA143" s="146"/>
      <c r="EB143" s="146"/>
      <c r="EC143" s="146"/>
      <c r="ED143" s="146"/>
      <c r="EE143" s="146"/>
      <c r="EF143" s="146"/>
      <c r="EG143" s="146"/>
      <c r="EH143" s="146"/>
      <c r="EI143" s="146"/>
      <c r="EJ143" s="146"/>
      <c r="EK143" s="146"/>
      <c r="EL143" s="146"/>
      <c r="EM143" s="146"/>
      <c r="EN143" s="146"/>
      <c r="EO143" s="146"/>
      <c r="EP143" s="146"/>
      <c r="EQ143" s="146"/>
      <c r="ER143" s="146"/>
      <c r="ES143" s="146"/>
      <c r="ET143" s="146"/>
      <c r="EU143" s="146"/>
      <c r="EV143" s="146"/>
      <c r="EW143" s="146"/>
      <c r="EX143" s="146"/>
      <c r="EY143" s="146"/>
      <c r="EZ143" s="146"/>
      <c r="FA143" s="146"/>
      <c r="FB143" s="146"/>
      <c r="FC143" s="146"/>
      <c r="FD143" s="146"/>
      <c r="FE143" s="146"/>
      <c r="FF143" s="146"/>
      <c r="FG143" s="146"/>
      <c r="FH143" s="146"/>
      <c r="FI143" s="146"/>
      <c r="FJ143" s="146"/>
      <c r="FK143" s="146"/>
      <c r="FL143" s="146"/>
      <c r="FM143" s="146"/>
      <c r="FN143" s="146"/>
      <c r="FO143" s="146"/>
      <c r="FP143" s="146"/>
      <c r="FQ143" s="146"/>
      <c r="FR143" s="146"/>
      <c r="FS143" s="146"/>
      <c r="FT143" s="146"/>
      <c r="FU143" s="146"/>
      <c r="FV143" s="146"/>
      <c r="FW143" s="146"/>
      <c r="FX143" s="146"/>
      <c r="FY143" s="146"/>
      <c r="FZ143" s="146"/>
      <c r="GA143" s="146"/>
      <c r="GB143" s="146"/>
      <c r="GC143" s="146"/>
      <c r="GD143" s="146"/>
      <c r="GE143" s="146"/>
      <c r="GF143" s="146"/>
      <c r="GG143" s="146"/>
      <c r="GH143" s="146"/>
      <c r="GI143" s="146"/>
      <c r="GJ143" s="146"/>
      <c r="GK143" s="146"/>
      <c r="GL143" s="146"/>
      <c r="GM143" s="146"/>
      <c r="GN143" s="146"/>
      <c r="GO143" s="146"/>
      <c r="GP143" s="146"/>
      <c r="GQ143" s="146"/>
      <c r="GR143" s="146"/>
      <c r="GS143" s="146"/>
      <c r="GT143" s="146"/>
      <c r="GU143" s="146"/>
      <c r="GV143" s="146"/>
      <c r="GW143" s="146"/>
      <c r="GX143" s="146"/>
      <c r="GY143" s="146"/>
      <c r="GZ143" s="146"/>
      <c r="HA143" s="146"/>
      <c r="HB143" s="146"/>
      <c r="HC143" s="146"/>
      <c r="HD143" s="146"/>
      <c r="HE143" s="146"/>
      <c r="HF143" s="146"/>
      <c r="HG143" s="146"/>
      <c r="HH143" s="146"/>
      <c r="HI143" s="146"/>
      <c r="HJ143" s="146"/>
      <c r="HK143" s="146"/>
      <c r="HL143" s="146"/>
      <c r="HM143" s="146"/>
      <c r="HN143" s="146"/>
      <c r="HO143" s="146"/>
      <c r="HP143" s="146"/>
      <c r="HQ143" s="146"/>
      <c r="HR143" s="146"/>
      <c r="HS143" s="146"/>
      <c r="HT143" s="146"/>
      <c r="HU143" s="146"/>
      <c r="HV143" s="146"/>
      <c r="HW143" s="146"/>
      <c r="HX143" s="146"/>
      <c r="HY143" s="146"/>
      <c r="HZ143" s="146"/>
      <c r="IA143" s="146"/>
    </row>
    <row r="144" spans="1:235" s="153" customFormat="1" ht="55.2" x14ac:dyDescent="0.3">
      <c r="A144" s="205">
        <v>11900</v>
      </c>
      <c r="B144" s="202" t="s">
        <v>349</v>
      </c>
      <c r="C144" s="206" t="s">
        <v>357</v>
      </c>
      <c r="D144" s="202" t="s">
        <v>146</v>
      </c>
      <c r="E144" s="1457" t="s">
        <v>692</v>
      </c>
      <c r="F144" s="1475" t="s">
        <v>843</v>
      </c>
      <c r="G144" s="1457" t="s">
        <v>123</v>
      </c>
      <c r="H144" s="224">
        <v>1</v>
      </c>
      <c r="I144" s="1457" t="s">
        <v>693</v>
      </c>
      <c r="J144" s="1467" t="s">
        <v>841</v>
      </c>
      <c r="K144" s="1461">
        <v>0</v>
      </c>
      <c r="L144" s="256">
        <v>1</v>
      </c>
      <c r="M144" s="1467" t="s">
        <v>46</v>
      </c>
      <c r="N144" s="1467" t="s">
        <v>74</v>
      </c>
      <c r="O144" s="1467" t="s">
        <v>21</v>
      </c>
      <c r="P144" s="1467" t="s">
        <v>36</v>
      </c>
      <c r="Q144" s="1467" t="s">
        <v>229</v>
      </c>
      <c r="R144" s="202" t="s">
        <v>703</v>
      </c>
      <c r="S144" s="202" t="s">
        <v>99</v>
      </c>
      <c r="T144" s="219">
        <v>1</v>
      </c>
      <c r="U144" s="1469" t="str">
        <f t="shared" si="71"/>
        <v xml:space="preserve">
Expedición actos administrativos iniciales ordenando el cobro.</v>
      </c>
      <c r="V144" s="1455">
        <f t="shared" si="71"/>
        <v>0</v>
      </c>
      <c r="W144" s="1457" t="s">
        <v>117</v>
      </c>
      <c r="X144" s="224">
        <v>0.1</v>
      </c>
      <c r="Y144" s="1459" t="s">
        <v>702</v>
      </c>
      <c r="Z144" s="1461">
        <v>0</v>
      </c>
      <c r="AA144" s="204"/>
      <c r="AB144" s="1463"/>
      <c r="AC144" s="1473">
        <f>+(AA144/X144)</f>
        <v>0</v>
      </c>
      <c r="AD144" s="1471" t="e">
        <f>+(AA145/X145)</f>
        <v>#DIV/0!</v>
      </c>
      <c r="AE144" s="1471">
        <f>+(AA144/T144)</f>
        <v>0</v>
      </c>
      <c r="AF144" s="1471" t="e">
        <f>+(X145/T145)</f>
        <v>#DIV/0!</v>
      </c>
      <c r="AG144" s="224">
        <v>0.3</v>
      </c>
      <c r="AH144" s="1465" t="s">
        <v>702</v>
      </c>
      <c r="AI144" s="1461">
        <v>0</v>
      </c>
      <c r="AJ144" s="204"/>
      <c r="AK144" s="1463"/>
      <c r="AL144" s="1471">
        <f>+(AJ144/AG144)</f>
        <v>0</v>
      </c>
      <c r="AM144" s="1471" t="e">
        <f>+(AJ145/AG145)</f>
        <v>#DIV/0!</v>
      </c>
      <c r="AN144" s="1471">
        <f>+(AJ144+AA144)/T144</f>
        <v>0</v>
      </c>
      <c r="AO144" s="1471" t="e">
        <f>+(AG145/AC145)</f>
        <v>#DIV/0!</v>
      </c>
      <c r="AP144" s="224">
        <v>0.3</v>
      </c>
      <c r="AQ144" s="222" t="s">
        <v>702</v>
      </c>
      <c r="AR144" s="218">
        <v>0</v>
      </c>
      <c r="AS144" s="204"/>
      <c r="AT144" s="204"/>
      <c r="AU144" s="224">
        <f t="shared" si="75"/>
        <v>0</v>
      </c>
      <c r="AV144" s="224" t="e">
        <f t="shared" si="76"/>
        <v>#DIV/0!</v>
      </c>
      <c r="AW144" s="224">
        <f t="shared" si="77"/>
        <v>0</v>
      </c>
      <c r="AX144" s="224" t="e">
        <f t="shared" si="78"/>
        <v>#DIV/0!</v>
      </c>
      <c r="AY144" s="224">
        <v>0.3</v>
      </c>
      <c r="AZ144" s="222" t="s">
        <v>702</v>
      </c>
      <c r="BA144" s="218">
        <v>0</v>
      </c>
      <c r="BB144" s="204"/>
      <c r="BC144" s="204"/>
      <c r="BD144" s="224">
        <f t="shared" si="79"/>
        <v>0</v>
      </c>
      <c r="BE144" s="224" t="e">
        <f t="shared" si="80"/>
        <v>#DIV/0!</v>
      </c>
      <c r="BF144" s="224">
        <f t="shared" si="81"/>
        <v>0</v>
      </c>
      <c r="BG144" s="224" t="e">
        <f t="shared" si="82"/>
        <v>#DIV/0!</v>
      </c>
      <c r="BH144" s="225">
        <f t="shared" si="65"/>
        <v>0</v>
      </c>
      <c r="BI144" s="225" t="str">
        <f t="shared" si="66"/>
        <v>No Prog ni Ejec</v>
      </c>
      <c r="BJ144" s="225">
        <f t="shared" si="67"/>
        <v>0</v>
      </c>
      <c r="BK144" s="225" t="str">
        <f t="shared" si="68"/>
        <v>No Prog ni Ejec</v>
      </c>
      <c r="BL144" s="225">
        <f t="shared" si="83"/>
        <v>0</v>
      </c>
      <c r="BM144" s="225" t="str">
        <f t="shared" si="84"/>
        <v>No Prog ni Ejec</v>
      </c>
      <c r="BN144" s="225">
        <f t="shared" si="69"/>
        <v>0</v>
      </c>
      <c r="BO144" s="225" t="str">
        <f t="shared" si="70"/>
        <v>No Prog ni Ejec</v>
      </c>
      <c r="BP144" s="214"/>
      <c r="BQ144" s="285">
        <v>31</v>
      </c>
      <c r="BR144" s="216">
        <f t="shared" si="59"/>
        <v>0.5</v>
      </c>
      <c r="BS144" s="1447" t="str">
        <f t="shared" si="85"/>
        <v xml:space="preserve">
Expedición actos administrativos iniciales ordenando el cobro.</v>
      </c>
      <c r="BT144" s="203">
        <f t="shared" si="58"/>
        <v>0</v>
      </c>
      <c r="BU144" s="204"/>
      <c r="BV144" s="204"/>
      <c r="BW144" s="204"/>
      <c r="BX144" s="204"/>
      <c r="BY144" s="204"/>
      <c r="BZ144" s="204"/>
      <c r="CA144" s="146"/>
      <c r="CB144" s="146"/>
      <c r="CC144" s="146"/>
      <c r="CD144" s="146"/>
      <c r="CE144" s="146"/>
      <c r="CF144" s="146"/>
      <c r="CG144" s="146"/>
      <c r="CH144" s="146"/>
      <c r="CI144" s="146"/>
      <c r="CJ144" s="146"/>
      <c r="CK144" s="146"/>
      <c r="CL144" s="146"/>
      <c r="CM144" s="146"/>
      <c r="CN144" s="146"/>
      <c r="CO144" s="146"/>
      <c r="CP144" s="146"/>
      <c r="CQ144" s="146"/>
      <c r="CR144" s="146"/>
      <c r="CS144" s="146"/>
      <c r="CT144" s="146"/>
      <c r="CU144" s="146"/>
      <c r="CV144" s="146"/>
      <c r="CW144" s="146"/>
      <c r="CX144" s="146"/>
      <c r="CY144" s="146"/>
      <c r="CZ144" s="146"/>
      <c r="DA144" s="146"/>
      <c r="DB144" s="146"/>
      <c r="DC144" s="146"/>
      <c r="DD144" s="146"/>
      <c r="DE144" s="146"/>
      <c r="DF144" s="146"/>
      <c r="DG144" s="146"/>
      <c r="DH144" s="146"/>
      <c r="DI144" s="146"/>
      <c r="DJ144" s="146"/>
      <c r="DK144" s="146"/>
      <c r="DL144" s="146"/>
      <c r="DM144" s="146"/>
      <c r="DN144" s="146"/>
      <c r="DO144" s="146"/>
      <c r="DP144" s="146"/>
      <c r="DQ144" s="146"/>
      <c r="DR144" s="146"/>
      <c r="DS144" s="146"/>
      <c r="DT144" s="146"/>
      <c r="DU144" s="146"/>
      <c r="DV144" s="146"/>
      <c r="DW144" s="146"/>
      <c r="DX144" s="146"/>
      <c r="DY144" s="146"/>
      <c r="DZ144" s="146"/>
      <c r="EA144" s="146"/>
      <c r="EB144" s="146"/>
      <c r="EC144" s="146"/>
      <c r="ED144" s="146"/>
      <c r="EE144" s="146"/>
      <c r="EF144" s="146"/>
      <c r="EG144" s="146"/>
      <c r="EH144" s="146"/>
      <c r="EI144" s="146"/>
      <c r="EJ144" s="146"/>
      <c r="EK144" s="146"/>
      <c r="EL144" s="146"/>
      <c r="EM144" s="146"/>
      <c r="EN144" s="146"/>
      <c r="EO144" s="146"/>
      <c r="EP144" s="146"/>
      <c r="EQ144" s="146"/>
      <c r="ER144" s="146"/>
      <c r="ES144" s="146"/>
      <c r="ET144" s="146"/>
      <c r="EU144" s="146"/>
      <c r="EV144" s="146"/>
      <c r="EW144" s="146"/>
      <c r="EX144" s="146"/>
      <c r="EY144" s="146"/>
      <c r="EZ144" s="146"/>
      <c r="FA144" s="146"/>
      <c r="FB144" s="146"/>
      <c r="FC144" s="146"/>
      <c r="FD144" s="146"/>
      <c r="FE144" s="146"/>
      <c r="FF144" s="146"/>
      <c r="FG144" s="146"/>
      <c r="FH144" s="146"/>
      <c r="FI144" s="146"/>
      <c r="FJ144" s="146"/>
      <c r="FK144" s="146"/>
      <c r="FL144" s="146"/>
      <c r="FM144" s="146"/>
      <c r="FN144" s="146"/>
      <c r="FO144" s="146"/>
      <c r="FP144" s="146"/>
      <c r="FQ144" s="146"/>
      <c r="FR144" s="146"/>
      <c r="FS144" s="146"/>
      <c r="FT144" s="146"/>
      <c r="FU144" s="146"/>
      <c r="FV144" s="146"/>
      <c r="FW144" s="146"/>
      <c r="FX144" s="146"/>
      <c r="FY144" s="146"/>
      <c r="FZ144" s="146"/>
      <c r="GA144" s="146"/>
      <c r="GB144" s="146"/>
      <c r="GC144" s="146"/>
      <c r="GD144" s="146"/>
      <c r="GE144" s="146"/>
      <c r="GF144" s="146"/>
      <c r="GG144" s="146"/>
      <c r="GH144" s="146"/>
      <c r="GI144" s="146"/>
      <c r="GJ144" s="146"/>
      <c r="GK144" s="146"/>
      <c r="GL144" s="146"/>
      <c r="GM144" s="146"/>
      <c r="GN144" s="146"/>
      <c r="GO144" s="146"/>
      <c r="GP144" s="146"/>
      <c r="GQ144" s="146"/>
      <c r="GR144" s="146"/>
      <c r="GS144" s="146"/>
      <c r="GT144" s="146"/>
      <c r="GU144" s="146"/>
      <c r="GV144" s="146"/>
      <c r="GW144" s="146"/>
      <c r="GX144" s="146"/>
      <c r="GY144" s="146"/>
      <c r="GZ144" s="146"/>
      <c r="HA144" s="146"/>
      <c r="HB144" s="146"/>
      <c r="HC144" s="146"/>
      <c r="HD144" s="146"/>
      <c r="HE144" s="146"/>
      <c r="HF144" s="146"/>
      <c r="HG144" s="146"/>
      <c r="HH144" s="146"/>
      <c r="HI144" s="146"/>
      <c r="HJ144" s="146"/>
      <c r="HK144" s="146"/>
      <c r="HL144" s="146"/>
      <c r="HM144" s="146"/>
      <c r="HN144" s="146"/>
      <c r="HO144" s="146"/>
      <c r="HP144" s="146"/>
      <c r="HQ144" s="146"/>
      <c r="HR144" s="146"/>
      <c r="HS144" s="146"/>
      <c r="HT144" s="146"/>
      <c r="HU144" s="146"/>
      <c r="HV144" s="146"/>
      <c r="HW144" s="146"/>
      <c r="HX144" s="146"/>
      <c r="HY144" s="146"/>
      <c r="HZ144" s="146"/>
      <c r="IA144" s="146"/>
    </row>
    <row r="145" spans="1:235" s="153" customFormat="1" ht="110.4" x14ac:dyDescent="0.3">
      <c r="A145" s="205">
        <v>11900</v>
      </c>
      <c r="B145" s="202" t="s">
        <v>349</v>
      </c>
      <c r="C145" s="206" t="s">
        <v>357</v>
      </c>
      <c r="D145" s="202" t="s">
        <v>146</v>
      </c>
      <c r="E145" s="1458"/>
      <c r="F145" s="1476"/>
      <c r="G145" s="1458"/>
      <c r="H145" s="208"/>
      <c r="I145" s="1458"/>
      <c r="J145" s="1468"/>
      <c r="K145" s="1462"/>
      <c r="L145" s="211"/>
      <c r="M145" s="1468"/>
      <c r="N145" s="1468"/>
      <c r="O145" s="1468"/>
      <c r="P145" s="1468"/>
      <c r="Q145" s="1468"/>
      <c r="R145" s="209" t="s">
        <v>845</v>
      </c>
      <c r="S145" s="202" t="s">
        <v>99</v>
      </c>
      <c r="T145" s="210"/>
      <c r="U145" s="1470"/>
      <c r="V145" s="1456"/>
      <c r="W145" s="1458"/>
      <c r="X145" s="208"/>
      <c r="Y145" s="1460"/>
      <c r="Z145" s="1462"/>
      <c r="AA145" s="204"/>
      <c r="AB145" s="1464"/>
      <c r="AC145" s="1474"/>
      <c r="AD145" s="1472"/>
      <c r="AE145" s="1472"/>
      <c r="AF145" s="1472"/>
      <c r="AG145" s="208"/>
      <c r="AH145" s="1466"/>
      <c r="AI145" s="1462"/>
      <c r="AJ145" s="204"/>
      <c r="AK145" s="1464"/>
      <c r="AL145" s="1472"/>
      <c r="AM145" s="1472"/>
      <c r="AN145" s="1472"/>
      <c r="AO145" s="1472"/>
      <c r="AP145" s="208"/>
      <c r="AQ145" s="222"/>
      <c r="AR145" s="218"/>
      <c r="AS145" s="204"/>
      <c r="AT145" s="204"/>
      <c r="AU145" s="224"/>
      <c r="AV145" s="224"/>
      <c r="AW145" s="224"/>
      <c r="AX145" s="224"/>
      <c r="AY145" s="208"/>
      <c r="AZ145" s="222"/>
      <c r="BA145" s="218"/>
      <c r="BB145" s="204"/>
      <c r="BC145" s="204"/>
      <c r="BD145" s="224"/>
      <c r="BE145" s="224"/>
      <c r="BF145" s="224"/>
      <c r="BG145" s="224"/>
      <c r="BH145" s="225"/>
      <c r="BI145" s="225"/>
      <c r="BJ145" s="225"/>
      <c r="BK145" s="225"/>
      <c r="BL145" s="225"/>
      <c r="BM145" s="225"/>
      <c r="BN145" s="225"/>
      <c r="BO145" s="225"/>
      <c r="BP145" s="214"/>
      <c r="BQ145" s="285">
        <v>31</v>
      </c>
      <c r="BR145" s="216">
        <f t="shared" si="59"/>
        <v>0</v>
      </c>
      <c r="BS145" s="1447"/>
      <c r="BT145" s="203">
        <f t="shared" si="58"/>
        <v>0</v>
      </c>
      <c r="BU145" s="204"/>
      <c r="BV145" s="204"/>
      <c r="BW145" s="204"/>
      <c r="BX145" s="204"/>
      <c r="BY145" s="204"/>
      <c r="BZ145" s="204"/>
      <c r="CA145" s="146"/>
      <c r="CB145" s="146"/>
      <c r="CC145" s="146"/>
      <c r="CD145" s="146"/>
      <c r="CE145" s="146"/>
      <c r="CF145" s="146"/>
      <c r="CG145" s="146"/>
      <c r="CH145" s="146"/>
      <c r="CI145" s="146"/>
      <c r="CJ145" s="146"/>
      <c r="CK145" s="146"/>
      <c r="CL145" s="146"/>
      <c r="CM145" s="146"/>
      <c r="CN145" s="146"/>
      <c r="CO145" s="146"/>
      <c r="CP145" s="146"/>
      <c r="CQ145" s="146"/>
      <c r="CR145" s="146"/>
      <c r="CS145" s="146"/>
      <c r="CT145" s="146"/>
      <c r="CU145" s="146"/>
      <c r="CV145" s="146"/>
      <c r="CW145" s="146"/>
      <c r="CX145" s="146"/>
      <c r="CY145" s="146"/>
      <c r="CZ145" s="146"/>
      <c r="DA145" s="146"/>
      <c r="DB145" s="146"/>
      <c r="DC145" s="146"/>
      <c r="DD145" s="146"/>
      <c r="DE145" s="146"/>
      <c r="DF145" s="146"/>
      <c r="DG145" s="146"/>
      <c r="DH145" s="146"/>
      <c r="DI145" s="146"/>
      <c r="DJ145" s="146"/>
      <c r="DK145" s="146"/>
      <c r="DL145" s="146"/>
      <c r="DM145" s="146"/>
      <c r="DN145" s="146"/>
      <c r="DO145" s="146"/>
      <c r="DP145" s="146"/>
      <c r="DQ145" s="146"/>
      <c r="DR145" s="146"/>
      <c r="DS145" s="146"/>
      <c r="DT145" s="146"/>
      <c r="DU145" s="146"/>
      <c r="DV145" s="146"/>
      <c r="DW145" s="146"/>
      <c r="DX145" s="146"/>
      <c r="DY145" s="146"/>
      <c r="DZ145" s="146"/>
      <c r="EA145" s="146"/>
      <c r="EB145" s="146"/>
      <c r="EC145" s="146"/>
      <c r="ED145" s="146"/>
      <c r="EE145" s="146"/>
      <c r="EF145" s="146"/>
      <c r="EG145" s="146"/>
      <c r="EH145" s="146"/>
      <c r="EI145" s="146"/>
      <c r="EJ145" s="146"/>
      <c r="EK145" s="146"/>
      <c r="EL145" s="146"/>
      <c r="EM145" s="146"/>
      <c r="EN145" s="146"/>
      <c r="EO145" s="146"/>
      <c r="EP145" s="146"/>
      <c r="EQ145" s="146"/>
      <c r="ER145" s="146"/>
      <c r="ES145" s="146"/>
      <c r="ET145" s="146"/>
      <c r="EU145" s="146"/>
      <c r="EV145" s="146"/>
      <c r="EW145" s="146"/>
      <c r="EX145" s="146"/>
      <c r="EY145" s="146"/>
      <c r="EZ145" s="146"/>
      <c r="FA145" s="146"/>
      <c r="FB145" s="146"/>
      <c r="FC145" s="146"/>
      <c r="FD145" s="146"/>
      <c r="FE145" s="146"/>
      <c r="FF145" s="146"/>
      <c r="FG145" s="146"/>
      <c r="FH145" s="146"/>
      <c r="FI145" s="146"/>
      <c r="FJ145" s="146"/>
      <c r="FK145" s="146"/>
      <c r="FL145" s="146"/>
      <c r="FM145" s="146"/>
      <c r="FN145" s="146"/>
      <c r="FO145" s="146"/>
      <c r="FP145" s="146"/>
      <c r="FQ145" s="146"/>
      <c r="FR145" s="146"/>
      <c r="FS145" s="146"/>
      <c r="FT145" s="146"/>
      <c r="FU145" s="146"/>
      <c r="FV145" s="146"/>
      <c r="FW145" s="146"/>
      <c r="FX145" s="146"/>
      <c r="FY145" s="146"/>
      <c r="FZ145" s="146"/>
      <c r="GA145" s="146"/>
      <c r="GB145" s="146"/>
      <c r="GC145" s="146"/>
      <c r="GD145" s="146"/>
      <c r="GE145" s="146"/>
      <c r="GF145" s="146"/>
      <c r="GG145" s="146"/>
      <c r="GH145" s="146"/>
      <c r="GI145" s="146"/>
      <c r="GJ145" s="146"/>
      <c r="GK145" s="146"/>
      <c r="GL145" s="146"/>
      <c r="GM145" s="146"/>
      <c r="GN145" s="146"/>
      <c r="GO145" s="146"/>
      <c r="GP145" s="146"/>
      <c r="GQ145" s="146"/>
      <c r="GR145" s="146"/>
      <c r="GS145" s="146"/>
      <c r="GT145" s="146"/>
      <c r="GU145" s="146"/>
      <c r="GV145" s="146"/>
      <c r="GW145" s="146"/>
      <c r="GX145" s="146"/>
      <c r="GY145" s="146"/>
      <c r="GZ145" s="146"/>
      <c r="HA145" s="146"/>
      <c r="HB145" s="146"/>
      <c r="HC145" s="146"/>
      <c r="HD145" s="146"/>
      <c r="HE145" s="146"/>
      <c r="HF145" s="146"/>
      <c r="HG145" s="146"/>
      <c r="HH145" s="146"/>
      <c r="HI145" s="146"/>
      <c r="HJ145" s="146"/>
      <c r="HK145" s="146"/>
      <c r="HL145" s="146"/>
      <c r="HM145" s="146"/>
      <c r="HN145" s="146"/>
      <c r="HO145" s="146"/>
      <c r="HP145" s="146"/>
      <c r="HQ145" s="146"/>
      <c r="HR145" s="146"/>
      <c r="HS145" s="146"/>
      <c r="HT145" s="146"/>
      <c r="HU145" s="146"/>
      <c r="HV145" s="146"/>
      <c r="HW145" s="146"/>
      <c r="HX145" s="146"/>
      <c r="HY145" s="146"/>
      <c r="HZ145" s="146"/>
      <c r="IA145" s="146"/>
    </row>
    <row r="146" spans="1:235" s="153" customFormat="1" ht="55.2" x14ac:dyDescent="0.3">
      <c r="A146" s="205">
        <v>11900</v>
      </c>
      <c r="B146" s="202" t="s">
        <v>349</v>
      </c>
      <c r="C146" s="206" t="s">
        <v>357</v>
      </c>
      <c r="D146" s="202" t="s">
        <v>146</v>
      </c>
      <c r="E146" s="1457" t="s">
        <v>719</v>
      </c>
      <c r="F146" s="1467" t="s">
        <v>704</v>
      </c>
      <c r="G146" s="1457" t="s">
        <v>123</v>
      </c>
      <c r="H146" s="224">
        <v>1</v>
      </c>
      <c r="I146" s="1457" t="s">
        <v>720</v>
      </c>
      <c r="J146" s="1467" t="s">
        <v>764</v>
      </c>
      <c r="K146" s="1461">
        <v>0</v>
      </c>
      <c r="L146" s="219">
        <v>1</v>
      </c>
      <c r="M146" s="1467" t="s">
        <v>46</v>
      </c>
      <c r="N146" s="1467" t="s">
        <v>74</v>
      </c>
      <c r="O146" s="1467" t="s">
        <v>21</v>
      </c>
      <c r="P146" s="1467" t="s">
        <v>36</v>
      </c>
      <c r="Q146" s="1467" t="s">
        <v>229</v>
      </c>
      <c r="R146" s="202" t="s">
        <v>706</v>
      </c>
      <c r="S146" s="202" t="s">
        <v>99</v>
      </c>
      <c r="T146" s="219">
        <v>1</v>
      </c>
      <c r="U146" s="1469" t="str">
        <f>+J146</f>
        <v>Adelantar proceso coactivo a partir de la  ejecutoria del acto administrativo que ordenó el cobro.</v>
      </c>
      <c r="V146" s="1455">
        <f t="shared" si="71"/>
        <v>0</v>
      </c>
      <c r="W146" s="1457" t="s">
        <v>117</v>
      </c>
      <c r="X146" s="224">
        <v>0.25</v>
      </c>
      <c r="Y146" s="1459" t="s">
        <v>764</v>
      </c>
      <c r="Z146" s="1461">
        <v>0</v>
      </c>
      <c r="AA146" s="204"/>
      <c r="AB146" s="1463"/>
      <c r="AC146" s="212">
        <f t="shared" si="72"/>
        <v>0</v>
      </c>
      <c r="AD146" s="224" t="e">
        <f t="shared" si="73"/>
        <v>#DIV/0!</v>
      </c>
      <c r="AE146" s="224">
        <f t="shared" si="60"/>
        <v>0</v>
      </c>
      <c r="AF146" s="224" t="e">
        <f t="shared" si="61"/>
        <v>#DIV/0!</v>
      </c>
      <c r="AG146" s="224">
        <v>0.25</v>
      </c>
      <c r="AH146" s="1465" t="s">
        <v>764</v>
      </c>
      <c r="AI146" s="218">
        <v>0</v>
      </c>
      <c r="AJ146" s="204"/>
      <c r="AK146" s="204"/>
      <c r="AL146" s="224">
        <f t="shared" si="74"/>
        <v>0</v>
      </c>
      <c r="AM146" s="224" t="e">
        <f t="shared" si="62"/>
        <v>#DIV/0!</v>
      </c>
      <c r="AN146" s="224">
        <f t="shared" si="63"/>
        <v>0</v>
      </c>
      <c r="AO146" s="224" t="e">
        <f t="shared" si="64"/>
        <v>#DIV/0!</v>
      </c>
      <c r="AP146" s="224">
        <v>0.25</v>
      </c>
      <c r="AQ146" s="222" t="s">
        <v>764</v>
      </c>
      <c r="AR146" s="218">
        <v>0</v>
      </c>
      <c r="AS146" s="204"/>
      <c r="AT146" s="204"/>
      <c r="AU146" s="224">
        <f t="shared" si="75"/>
        <v>0</v>
      </c>
      <c r="AV146" s="224" t="e">
        <f t="shared" si="76"/>
        <v>#DIV/0!</v>
      </c>
      <c r="AW146" s="224">
        <f t="shared" si="77"/>
        <v>0</v>
      </c>
      <c r="AX146" s="224" t="e">
        <f t="shared" si="78"/>
        <v>#DIV/0!</v>
      </c>
      <c r="AY146" s="224">
        <v>0.25</v>
      </c>
      <c r="AZ146" s="222" t="s">
        <v>764</v>
      </c>
      <c r="BA146" s="218">
        <v>0</v>
      </c>
      <c r="BB146" s="204"/>
      <c r="BC146" s="204"/>
      <c r="BD146" s="224">
        <f t="shared" si="79"/>
        <v>0</v>
      </c>
      <c r="BE146" s="224" t="e">
        <f t="shared" si="80"/>
        <v>#DIV/0!</v>
      </c>
      <c r="BF146" s="224">
        <f t="shared" si="81"/>
        <v>0</v>
      </c>
      <c r="BG146" s="224" t="e">
        <f t="shared" si="82"/>
        <v>#DIV/0!</v>
      </c>
      <c r="BH146" s="225">
        <f t="shared" si="65"/>
        <v>0</v>
      </c>
      <c r="BI146" s="225" t="str">
        <f t="shared" si="66"/>
        <v>No Prog ni Ejec</v>
      </c>
      <c r="BJ146" s="225">
        <f t="shared" si="67"/>
        <v>0</v>
      </c>
      <c r="BK146" s="225" t="str">
        <f t="shared" si="68"/>
        <v>No Prog ni Ejec</v>
      </c>
      <c r="BL146" s="225">
        <f t="shared" si="83"/>
        <v>0</v>
      </c>
      <c r="BM146" s="225" t="str">
        <f t="shared" si="84"/>
        <v>No Prog ni Ejec</v>
      </c>
      <c r="BN146" s="225">
        <f t="shared" si="69"/>
        <v>0</v>
      </c>
      <c r="BO146" s="225" t="str">
        <f t="shared" si="70"/>
        <v>No Prog ni Ejec</v>
      </c>
      <c r="BP146" s="214"/>
      <c r="BQ146" s="285">
        <v>31</v>
      </c>
      <c r="BR146" s="216">
        <f t="shared" si="59"/>
        <v>0.58333333333333337</v>
      </c>
      <c r="BS146" s="1447" t="str">
        <f t="shared" si="85"/>
        <v>Adelantar proceso coactivo a partir de la  ejecutoria del acto administrativo que ordenó el cobro.</v>
      </c>
      <c r="BT146" s="203">
        <f t="shared" si="58"/>
        <v>0</v>
      </c>
      <c r="BU146" s="204"/>
      <c r="BV146" s="204"/>
      <c r="BW146" s="204"/>
      <c r="BX146" s="204"/>
      <c r="BY146" s="204"/>
      <c r="BZ146" s="204"/>
      <c r="CA146" s="146"/>
      <c r="CB146" s="146"/>
      <c r="CC146" s="146"/>
      <c r="CD146" s="146"/>
      <c r="CE146" s="146"/>
      <c r="CF146" s="146"/>
      <c r="CG146" s="146"/>
      <c r="CH146" s="146"/>
      <c r="CI146" s="146"/>
      <c r="CJ146" s="146"/>
      <c r="CK146" s="146"/>
      <c r="CL146" s="146"/>
      <c r="CM146" s="146"/>
      <c r="CN146" s="146"/>
      <c r="CO146" s="146"/>
      <c r="CP146" s="146"/>
      <c r="CQ146" s="146"/>
      <c r="CR146" s="146"/>
      <c r="CS146" s="146"/>
      <c r="CT146" s="146"/>
      <c r="CU146" s="146"/>
      <c r="CV146" s="146"/>
      <c r="CW146" s="146"/>
      <c r="CX146" s="146"/>
      <c r="CY146" s="146"/>
      <c r="CZ146" s="146"/>
      <c r="DA146" s="146"/>
      <c r="DB146" s="146"/>
      <c r="DC146" s="146"/>
      <c r="DD146" s="146"/>
      <c r="DE146" s="146"/>
      <c r="DF146" s="146"/>
      <c r="DG146" s="146"/>
      <c r="DH146" s="146"/>
      <c r="DI146" s="146"/>
      <c r="DJ146" s="146"/>
      <c r="DK146" s="146"/>
      <c r="DL146" s="146"/>
      <c r="DM146" s="146"/>
      <c r="DN146" s="146"/>
      <c r="DO146" s="146"/>
      <c r="DP146" s="146"/>
      <c r="DQ146" s="146"/>
      <c r="DR146" s="146"/>
      <c r="DS146" s="146"/>
      <c r="DT146" s="146"/>
      <c r="DU146" s="146"/>
      <c r="DV146" s="146"/>
      <c r="DW146" s="146"/>
      <c r="DX146" s="146"/>
      <c r="DY146" s="146"/>
      <c r="DZ146" s="146"/>
      <c r="EA146" s="146"/>
      <c r="EB146" s="146"/>
      <c r="EC146" s="146"/>
      <c r="ED146" s="146"/>
      <c r="EE146" s="146"/>
      <c r="EF146" s="146"/>
      <c r="EG146" s="146"/>
      <c r="EH146" s="146"/>
      <c r="EI146" s="146"/>
      <c r="EJ146" s="146"/>
      <c r="EK146" s="146"/>
      <c r="EL146" s="146"/>
      <c r="EM146" s="146"/>
      <c r="EN146" s="146"/>
      <c r="EO146" s="146"/>
      <c r="EP146" s="146"/>
      <c r="EQ146" s="146"/>
      <c r="ER146" s="146"/>
      <c r="ES146" s="146"/>
      <c r="ET146" s="146"/>
      <c r="EU146" s="146"/>
      <c r="EV146" s="146"/>
      <c r="EW146" s="146"/>
      <c r="EX146" s="146"/>
      <c r="EY146" s="146"/>
      <c r="EZ146" s="146"/>
      <c r="FA146" s="146"/>
      <c r="FB146" s="146"/>
      <c r="FC146" s="146"/>
      <c r="FD146" s="146"/>
      <c r="FE146" s="146"/>
      <c r="FF146" s="146"/>
      <c r="FG146" s="146"/>
      <c r="FH146" s="146"/>
      <c r="FI146" s="146"/>
      <c r="FJ146" s="146"/>
      <c r="FK146" s="146"/>
      <c r="FL146" s="146"/>
      <c r="FM146" s="146"/>
      <c r="FN146" s="146"/>
      <c r="FO146" s="146"/>
      <c r="FP146" s="146"/>
      <c r="FQ146" s="146"/>
      <c r="FR146" s="146"/>
      <c r="FS146" s="146"/>
      <c r="FT146" s="146"/>
      <c r="FU146" s="146"/>
      <c r="FV146" s="146"/>
      <c r="FW146" s="146"/>
      <c r="FX146" s="146"/>
      <c r="FY146" s="146"/>
      <c r="FZ146" s="146"/>
      <c r="GA146" s="146"/>
      <c r="GB146" s="146"/>
      <c r="GC146" s="146"/>
      <c r="GD146" s="146"/>
      <c r="GE146" s="146"/>
      <c r="GF146" s="146"/>
      <c r="GG146" s="146"/>
      <c r="GH146" s="146"/>
      <c r="GI146" s="146"/>
      <c r="GJ146" s="146"/>
      <c r="GK146" s="146"/>
      <c r="GL146" s="146"/>
      <c r="GM146" s="146"/>
      <c r="GN146" s="146"/>
      <c r="GO146" s="146"/>
      <c r="GP146" s="146"/>
      <c r="GQ146" s="146"/>
      <c r="GR146" s="146"/>
      <c r="GS146" s="146"/>
      <c r="GT146" s="146"/>
      <c r="GU146" s="146"/>
      <c r="GV146" s="146"/>
      <c r="GW146" s="146"/>
      <c r="GX146" s="146"/>
      <c r="GY146" s="146"/>
      <c r="GZ146" s="146"/>
      <c r="HA146" s="146"/>
      <c r="HB146" s="146"/>
      <c r="HC146" s="146"/>
      <c r="HD146" s="146"/>
      <c r="HE146" s="146"/>
      <c r="HF146" s="146"/>
      <c r="HG146" s="146"/>
      <c r="HH146" s="146"/>
      <c r="HI146" s="146"/>
      <c r="HJ146" s="146"/>
      <c r="HK146" s="146"/>
      <c r="HL146" s="146"/>
      <c r="HM146" s="146"/>
      <c r="HN146" s="146"/>
      <c r="HO146" s="146"/>
      <c r="HP146" s="146"/>
      <c r="HQ146" s="146"/>
      <c r="HR146" s="146"/>
      <c r="HS146" s="146"/>
      <c r="HT146" s="146"/>
      <c r="HU146" s="146"/>
      <c r="HV146" s="146"/>
      <c r="HW146" s="146"/>
      <c r="HX146" s="146"/>
      <c r="HY146" s="146"/>
      <c r="HZ146" s="146"/>
      <c r="IA146" s="146"/>
    </row>
    <row r="147" spans="1:235" s="153" customFormat="1" ht="124.2" x14ac:dyDescent="0.3">
      <c r="A147" s="205">
        <v>11900</v>
      </c>
      <c r="B147" s="202" t="s">
        <v>349</v>
      </c>
      <c r="C147" s="206" t="s">
        <v>357</v>
      </c>
      <c r="D147" s="202" t="s">
        <v>146</v>
      </c>
      <c r="E147" s="1458"/>
      <c r="F147" s="1468"/>
      <c r="G147" s="1458"/>
      <c r="H147" s="208"/>
      <c r="I147" s="1458"/>
      <c r="J147" s="1468"/>
      <c r="K147" s="1462"/>
      <c r="L147" s="210"/>
      <c r="M147" s="1468"/>
      <c r="N147" s="1468"/>
      <c r="O147" s="1468"/>
      <c r="P147" s="1468"/>
      <c r="Q147" s="1468"/>
      <c r="R147" s="209" t="s">
        <v>844</v>
      </c>
      <c r="S147" s="202" t="s">
        <v>99</v>
      </c>
      <c r="T147" s="210"/>
      <c r="U147" s="1470"/>
      <c r="V147" s="1456"/>
      <c r="W147" s="1458"/>
      <c r="X147" s="208"/>
      <c r="Y147" s="1460"/>
      <c r="Z147" s="1462"/>
      <c r="AA147" s="204"/>
      <c r="AB147" s="1464"/>
      <c r="AC147" s="212"/>
      <c r="AD147" s="224"/>
      <c r="AE147" s="224"/>
      <c r="AF147" s="224"/>
      <c r="AG147" s="208"/>
      <c r="AH147" s="1466"/>
      <c r="AI147" s="218"/>
      <c r="AJ147" s="204"/>
      <c r="AK147" s="204"/>
      <c r="AL147" s="224"/>
      <c r="AM147" s="224"/>
      <c r="AN147" s="224"/>
      <c r="AO147" s="224"/>
      <c r="AP147" s="208"/>
      <c r="AQ147" s="222"/>
      <c r="AR147" s="218"/>
      <c r="AS147" s="204"/>
      <c r="AT147" s="204"/>
      <c r="AU147" s="224"/>
      <c r="AV147" s="224"/>
      <c r="AW147" s="224"/>
      <c r="AX147" s="224"/>
      <c r="AY147" s="208"/>
      <c r="AZ147" s="222"/>
      <c r="BA147" s="218"/>
      <c r="BB147" s="204"/>
      <c r="BC147" s="204"/>
      <c r="BD147" s="224"/>
      <c r="BE147" s="224"/>
      <c r="BF147" s="224"/>
      <c r="BG147" s="224"/>
      <c r="BH147" s="225"/>
      <c r="BI147" s="225"/>
      <c r="BJ147" s="225"/>
      <c r="BK147" s="225"/>
      <c r="BL147" s="225"/>
      <c r="BM147" s="225"/>
      <c r="BN147" s="225"/>
      <c r="BO147" s="225"/>
      <c r="BP147" s="214"/>
      <c r="BQ147" s="285">
        <v>31</v>
      </c>
      <c r="BR147" s="216">
        <f t="shared" si="59"/>
        <v>0</v>
      </c>
      <c r="BS147" s="1447"/>
      <c r="BT147" s="203">
        <f t="shared" si="58"/>
        <v>0</v>
      </c>
      <c r="BU147" s="204"/>
      <c r="BV147" s="204"/>
      <c r="BW147" s="204"/>
      <c r="BX147" s="204"/>
      <c r="BY147" s="204"/>
      <c r="BZ147" s="204"/>
      <c r="CA147" s="146"/>
      <c r="CB147" s="146"/>
      <c r="CC147" s="146"/>
      <c r="CD147" s="146"/>
      <c r="CE147" s="146"/>
      <c r="CF147" s="146"/>
      <c r="CG147" s="146"/>
      <c r="CH147" s="146"/>
      <c r="CI147" s="146"/>
      <c r="CJ147" s="146"/>
      <c r="CK147" s="146"/>
      <c r="CL147" s="146"/>
      <c r="CM147" s="146"/>
      <c r="CN147" s="146"/>
      <c r="CO147" s="146"/>
      <c r="CP147" s="146"/>
      <c r="CQ147" s="146"/>
      <c r="CR147" s="146"/>
      <c r="CS147" s="146"/>
      <c r="CT147" s="146"/>
      <c r="CU147" s="146"/>
      <c r="CV147" s="146"/>
      <c r="CW147" s="146"/>
      <c r="CX147" s="146"/>
      <c r="CY147" s="146"/>
      <c r="CZ147" s="146"/>
      <c r="DA147" s="146"/>
      <c r="DB147" s="146"/>
      <c r="DC147" s="146"/>
      <c r="DD147" s="146"/>
      <c r="DE147" s="146"/>
      <c r="DF147" s="146"/>
      <c r="DG147" s="146"/>
      <c r="DH147" s="146"/>
      <c r="DI147" s="146"/>
      <c r="DJ147" s="146"/>
      <c r="DK147" s="146"/>
      <c r="DL147" s="146"/>
      <c r="DM147" s="146"/>
      <c r="DN147" s="146"/>
      <c r="DO147" s="146"/>
      <c r="DP147" s="146"/>
      <c r="DQ147" s="146"/>
      <c r="DR147" s="146"/>
      <c r="DS147" s="146"/>
      <c r="DT147" s="146"/>
      <c r="DU147" s="146"/>
      <c r="DV147" s="146"/>
      <c r="DW147" s="146"/>
      <c r="DX147" s="146"/>
      <c r="DY147" s="146"/>
      <c r="DZ147" s="146"/>
      <c r="EA147" s="146"/>
      <c r="EB147" s="146"/>
      <c r="EC147" s="146"/>
      <c r="ED147" s="146"/>
      <c r="EE147" s="146"/>
      <c r="EF147" s="146"/>
      <c r="EG147" s="146"/>
      <c r="EH147" s="146"/>
      <c r="EI147" s="146"/>
      <c r="EJ147" s="146"/>
      <c r="EK147" s="146"/>
      <c r="EL147" s="146"/>
      <c r="EM147" s="146"/>
      <c r="EN147" s="146"/>
      <c r="EO147" s="146"/>
      <c r="EP147" s="146"/>
      <c r="EQ147" s="146"/>
      <c r="ER147" s="146"/>
      <c r="ES147" s="146"/>
      <c r="ET147" s="146"/>
      <c r="EU147" s="146"/>
      <c r="EV147" s="146"/>
      <c r="EW147" s="146"/>
      <c r="EX147" s="146"/>
      <c r="EY147" s="146"/>
      <c r="EZ147" s="146"/>
      <c r="FA147" s="146"/>
      <c r="FB147" s="146"/>
      <c r="FC147" s="146"/>
      <c r="FD147" s="146"/>
      <c r="FE147" s="146"/>
      <c r="FF147" s="146"/>
      <c r="FG147" s="146"/>
      <c r="FH147" s="146"/>
      <c r="FI147" s="146"/>
      <c r="FJ147" s="146"/>
      <c r="FK147" s="146"/>
      <c r="FL147" s="146"/>
      <c r="FM147" s="146"/>
      <c r="FN147" s="146"/>
      <c r="FO147" s="146"/>
      <c r="FP147" s="146"/>
      <c r="FQ147" s="146"/>
      <c r="FR147" s="146"/>
      <c r="FS147" s="146"/>
      <c r="FT147" s="146"/>
      <c r="FU147" s="146"/>
      <c r="FV147" s="146"/>
      <c r="FW147" s="146"/>
      <c r="FX147" s="146"/>
      <c r="FY147" s="146"/>
      <c r="FZ147" s="146"/>
      <c r="GA147" s="146"/>
      <c r="GB147" s="146"/>
      <c r="GC147" s="146"/>
      <c r="GD147" s="146"/>
      <c r="GE147" s="146"/>
      <c r="GF147" s="146"/>
      <c r="GG147" s="146"/>
      <c r="GH147" s="146"/>
      <c r="GI147" s="146"/>
      <c r="GJ147" s="146"/>
      <c r="GK147" s="146"/>
      <c r="GL147" s="146"/>
      <c r="GM147" s="146"/>
      <c r="GN147" s="146"/>
      <c r="GO147" s="146"/>
      <c r="GP147" s="146"/>
      <c r="GQ147" s="146"/>
      <c r="GR147" s="146"/>
      <c r="GS147" s="146"/>
      <c r="GT147" s="146"/>
      <c r="GU147" s="146"/>
      <c r="GV147" s="146"/>
      <c r="GW147" s="146"/>
      <c r="GX147" s="146"/>
      <c r="GY147" s="146"/>
      <c r="GZ147" s="146"/>
      <c r="HA147" s="146"/>
      <c r="HB147" s="146"/>
      <c r="HC147" s="146"/>
      <c r="HD147" s="146"/>
      <c r="HE147" s="146"/>
      <c r="HF147" s="146"/>
      <c r="HG147" s="146"/>
      <c r="HH147" s="146"/>
      <c r="HI147" s="146"/>
      <c r="HJ147" s="146"/>
      <c r="HK147" s="146"/>
      <c r="HL147" s="146"/>
      <c r="HM147" s="146"/>
      <c r="HN147" s="146"/>
      <c r="HO147" s="146"/>
      <c r="HP147" s="146"/>
      <c r="HQ147" s="146"/>
      <c r="HR147" s="146"/>
      <c r="HS147" s="146"/>
      <c r="HT147" s="146"/>
      <c r="HU147" s="146"/>
      <c r="HV147" s="146"/>
      <c r="HW147" s="146"/>
      <c r="HX147" s="146"/>
      <c r="HY147" s="146"/>
      <c r="HZ147" s="146"/>
      <c r="IA147" s="146"/>
    </row>
    <row r="148" spans="1:235" s="152" customFormat="1" ht="193.2" x14ac:dyDescent="0.3">
      <c r="A148" s="205">
        <v>11900</v>
      </c>
      <c r="B148" s="202" t="s">
        <v>349</v>
      </c>
      <c r="C148" s="206" t="s">
        <v>357</v>
      </c>
      <c r="D148" s="202" t="s">
        <v>146</v>
      </c>
      <c r="E148" s="206" t="s">
        <v>701</v>
      </c>
      <c r="F148" s="202" t="s">
        <v>712</v>
      </c>
      <c r="G148" s="217" t="s">
        <v>123</v>
      </c>
      <c r="H148" s="224">
        <v>1</v>
      </c>
      <c r="I148" s="206" t="s">
        <v>707</v>
      </c>
      <c r="J148" s="202" t="s">
        <v>468</v>
      </c>
      <c r="K148" s="218">
        <v>150000000</v>
      </c>
      <c r="L148" s="219">
        <v>1</v>
      </c>
      <c r="M148" s="202" t="s">
        <v>46</v>
      </c>
      <c r="N148" s="202" t="s">
        <v>74</v>
      </c>
      <c r="O148" s="202" t="s">
        <v>21</v>
      </c>
      <c r="P148" s="202" t="s">
        <v>36</v>
      </c>
      <c r="Q148" s="202" t="s">
        <v>229</v>
      </c>
      <c r="R148" s="202" t="s">
        <v>182</v>
      </c>
      <c r="S148" s="202" t="s">
        <v>99</v>
      </c>
      <c r="T148" s="219">
        <v>1</v>
      </c>
      <c r="U148" s="220" t="str">
        <f t="shared" si="71"/>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V148" s="221">
        <f t="shared" si="71"/>
        <v>150000000</v>
      </c>
      <c r="W148" s="230" t="s">
        <v>114</v>
      </c>
      <c r="X148" s="224">
        <v>0.25</v>
      </c>
      <c r="Y148" s="222" t="s">
        <v>468</v>
      </c>
      <c r="Z148" s="218">
        <f>+V148*X148</f>
        <v>37500000</v>
      </c>
      <c r="AA148" s="204"/>
      <c r="AB148" s="204"/>
      <c r="AC148" s="212">
        <f t="shared" si="72"/>
        <v>0</v>
      </c>
      <c r="AD148" s="224">
        <f t="shared" si="73"/>
        <v>0</v>
      </c>
      <c r="AE148" s="224">
        <f t="shared" si="60"/>
        <v>0</v>
      </c>
      <c r="AF148" s="224">
        <f t="shared" si="61"/>
        <v>0</v>
      </c>
      <c r="AG148" s="224">
        <v>0.25</v>
      </c>
      <c r="AH148" s="222" t="s">
        <v>468</v>
      </c>
      <c r="AI148" s="218">
        <v>37500000</v>
      </c>
      <c r="AJ148" s="204"/>
      <c r="AK148" s="204"/>
      <c r="AL148" s="224">
        <f t="shared" si="74"/>
        <v>0</v>
      </c>
      <c r="AM148" s="224">
        <f t="shared" si="62"/>
        <v>0</v>
      </c>
      <c r="AN148" s="224">
        <f t="shared" si="63"/>
        <v>0</v>
      </c>
      <c r="AO148" s="224">
        <f t="shared" si="64"/>
        <v>0</v>
      </c>
      <c r="AP148" s="224">
        <v>0.25</v>
      </c>
      <c r="AQ148" s="222" t="s">
        <v>468</v>
      </c>
      <c r="AR148" s="218">
        <v>37500000</v>
      </c>
      <c r="AS148" s="204"/>
      <c r="AT148" s="204"/>
      <c r="AU148" s="224">
        <f t="shared" si="75"/>
        <v>0</v>
      </c>
      <c r="AV148" s="224">
        <f t="shared" si="76"/>
        <v>0</v>
      </c>
      <c r="AW148" s="224">
        <f t="shared" si="77"/>
        <v>0</v>
      </c>
      <c r="AX148" s="224">
        <f t="shared" si="78"/>
        <v>0</v>
      </c>
      <c r="AY148" s="224">
        <v>0.25</v>
      </c>
      <c r="AZ148" s="222" t="s">
        <v>468</v>
      </c>
      <c r="BA148" s="218">
        <v>37500000</v>
      </c>
      <c r="BB148" s="204"/>
      <c r="BC148" s="204"/>
      <c r="BD148" s="224">
        <f t="shared" si="79"/>
        <v>0</v>
      </c>
      <c r="BE148" s="224">
        <f t="shared" si="80"/>
        <v>0</v>
      </c>
      <c r="BF148" s="224">
        <f t="shared" si="81"/>
        <v>0</v>
      </c>
      <c r="BG148" s="224">
        <f t="shared" si="82"/>
        <v>0</v>
      </c>
      <c r="BH148" s="251">
        <f t="shared" si="65"/>
        <v>0</v>
      </c>
      <c r="BI148" s="251">
        <f t="shared" si="66"/>
        <v>0</v>
      </c>
      <c r="BJ148" s="251">
        <f t="shared" si="67"/>
        <v>0</v>
      </c>
      <c r="BK148" s="251">
        <f t="shared" si="68"/>
        <v>0</v>
      </c>
      <c r="BL148" s="251">
        <f t="shared" si="83"/>
        <v>0</v>
      </c>
      <c r="BM148" s="251">
        <f t="shared" si="84"/>
        <v>0</v>
      </c>
      <c r="BN148" s="251">
        <f t="shared" si="69"/>
        <v>0</v>
      </c>
      <c r="BO148" s="251">
        <f t="shared" si="70"/>
        <v>0</v>
      </c>
      <c r="BP148" s="214"/>
      <c r="BQ148" s="285">
        <v>32</v>
      </c>
      <c r="BR148" s="216">
        <f t="shared" si="59"/>
        <v>0.58333333333333337</v>
      </c>
      <c r="BS148" s="227" t="str">
        <f t="shared" si="85"/>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BT148" s="203">
        <f t="shared" si="58"/>
        <v>87500000</v>
      </c>
      <c r="BU148" s="204"/>
      <c r="BV148" s="204"/>
      <c r="BW148" s="204"/>
      <c r="BX148" s="204"/>
      <c r="BY148" s="204"/>
      <c r="BZ148" s="204"/>
      <c r="CA148" s="146"/>
      <c r="CB148" s="146"/>
      <c r="CC148" s="146"/>
      <c r="CD148" s="146"/>
      <c r="CE148" s="146"/>
      <c r="CF148" s="146"/>
      <c r="CG148" s="146"/>
      <c r="CH148" s="146"/>
      <c r="CI148" s="146"/>
      <c r="CJ148" s="146"/>
      <c r="CK148" s="146"/>
      <c r="CL148" s="146"/>
      <c r="CM148" s="146"/>
      <c r="CN148" s="146"/>
      <c r="CO148" s="146"/>
      <c r="CP148" s="146"/>
      <c r="CQ148" s="146"/>
      <c r="CR148" s="146"/>
      <c r="CS148" s="146"/>
      <c r="CT148" s="146"/>
      <c r="CU148" s="146"/>
      <c r="CV148" s="146"/>
      <c r="CW148" s="146"/>
      <c r="CX148" s="146"/>
      <c r="CY148" s="146"/>
      <c r="CZ148" s="146"/>
      <c r="DA148" s="146"/>
      <c r="DB148" s="146"/>
      <c r="DC148" s="146"/>
      <c r="DD148" s="146"/>
      <c r="DE148" s="146"/>
      <c r="DF148" s="146"/>
      <c r="DG148" s="146"/>
      <c r="DH148" s="146"/>
      <c r="DI148" s="146"/>
      <c r="DJ148" s="146"/>
      <c r="DK148" s="146"/>
      <c r="DL148" s="146"/>
      <c r="DM148" s="146"/>
      <c r="DN148" s="146"/>
      <c r="DO148" s="146"/>
      <c r="DP148" s="146"/>
      <c r="DQ148" s="146"/>
      <c r="DR148" s="146"/>
      <c r="DS148" s="146"/>
      <c r="DT148" s="146"/>
      <c r="DU148" s="146"/>
      <c r="DV148" s="146"/>
      <c r="DW148" s="146"/>
      <c r="DX148" s="146"/>
      <c r="DY148" s="146"/>
      <c r="DZ148" s="146"/>
      <c r="EA148" s="146"/>
      <c r="EB148" s="146"/>
      <c r="EC148" s="146"/>
      <c r="ED148" s="146"/>
      <c r="EE148" s="146"/>
      <c r="EF148" s="146"/>
      <c r="EG148" s="146"/>
      <c r="EH148" s="146"/>
      <c r="EI148" s="146"/>
      <c r="EJ148" s="146"/>
      <c r="EK148" s="146"/>
      <c r="EL148" s="146"/>
      <c r="EM148" s="146"/>
      <c r="EN148" s="146"/>
      <c r="EO148" s="146"/>
      <c r="EP148" s="146"/>
      <c r="EQ148" s="146"/>
      <c r="ER148" s="146"/>
      <c r="ES148" s="146"/>
      <c r="ET148" s="146"/>
      <c r="EU148" s="146"/>
      <c r="EV148" s="146"/>
      <c r="EW148" s="146"/>
      <c r="EX148" s="146"/>
      <c r="EY148" s="146"/>
      <c r="EZ148" s="146"/>
      <c r="FA148" s="146"/>
      <c r="FB148" s="146"/>
      <c r="FC148" s="146"/>
      <c r="FD148" s="146"/>
      <c r="FE148" s="146"/>
      <c r="FF148" s="146"/>
      <c r="FG148" s="146"/>
      <c r="FH148" s="146"/>
      <c r="FI148" s="146"/>
      <c r="FJ148" s="146"/>
      <c r="FK148" s="146"/>
      <c r="FL148" s="146"/>
      <c r="FM148" s="146"/>
      <c r="FN148" s="146"/>
      <c r="FO148" s="146"/>
      <c r="FP148" s="146"/>
      <c r="FQ148" s="146"/>
      <c r="FR148" s="146"/>
      <c r="FS148" s="146"/>
      <c r="FT148" s="146"/>
      <c r="FU148" s="146"/>
      <c r="FV148" s="146"/>
      <c r="FW148" s="146"/>
      <c r="FX148" s="146"/>
      <c r="FY148" s="146"/>
      <c r="FZ148" s="146"/>
      <c r="GA148" s="146"/>
      <c r="GB148" s="146"/>
      <c r="GC148" s="146"/>
      <c r="GD148" s="146"/>
      <c r="GE148" s="146"/>
      <c r="GF148" s="146"/>
      <c r="GG148" s="146"/>
      <c r="GH148" s="146"/>
      <c r="GI148" s="146"/>
      <c r="GJ148" s="146"/>
      <c r="GK148" s="146"/>
      <c r="GL148" s="146"/>
      <c r="GM148" s="146"/>
      <c r="GN148" s="146"/>
      <c r="GO148" s="146"/>
      <c r="GP148" s="146"/>
      <c r="GQ148" s="146"/>
      <c r="GR148" s="146"/>
      <c r="GS148" s="146"/>
      <c r="GT148" s="146"/>
      <c r="GU148" s="146"/>
      <c r="GV148" s="146"/>
      <c r="GW148" s="146"/>
      <c r="GX148" s="146"/>
      <c r="GY148" s="146"/>
      <c r="GZ148" s="146"/>
      <c r="HA148" s="146"/>
      <c r="HB148" s="146"/>
      <c r="HC148" s="146"/>
      <c r="HD148" s="146"/>
      <c r="HE148" s="146"/>
      <c r="HF148" s="146"/>
      <c r="HG148" s="146"/>
      <c r="HH148" s="146"/>
      <c r="HI148" s="146"/>
      <c r="HJ148" s="146"/>
      <c r="HK148" s="146"/>
      <c r="HL148" s="146"/>
      <c r="HM148" s="146"/>
      <c r="HN148" s="146"/>
      <c r="HO148" s="146"/>
      <c r="HP148" s="146"/>
      <c r="HQ148" s="146"/>
      <c r="HR148" s="146"/>
      <c r="HS148" s="146"/>
      <c r="HT148" s="146"/>
      <c r="HU148" s="146"/>
      <c r="HV148" s="146"/>
      <c r="HW148" s="146"/>
      <c r="HX148" s="146"/>
      <c r="HY148" s="146"/>
      <c r="HZ148" s="146"/>
      <c r="IA148" s="146"/>
    </row>
    <row r="149" spans="1:235" s="152" customFormat="1" ht="179.4" x14ac:dyDescent="0.3">
      <c r="A149" s="205">
        <v>11900</v>
      </c>
      <c r="B149" s="202" t="s">
        <v>349</v>
      </c>
      <c r="C149" s="206" t="s">
        <v>357</v>
      </c>
      <c r="D149" s="202" t="s">
        <v>146</v>
      </c>
      <c r="E149" s="206" t="s">
        <v>721</v>
      </c>
      <c r="F149" s="202" t="s">
        <v>709</v>
      </c>
      <c r="G149" s="217" t="s">
        <v>123</v>
      </c>
      <c r="H149" s="224">
        <v>1</v>
      </c>
      <c r="I149" s="206" t="s">
        <v>708</v>
      </c>
      <c r="J149" s="202" t="s">
        <v>374</v>
      </c>
      <c r="K149" s="218">
        <v>144328579</v>
      </c>
      <c r="L149" s="219">
        <v>1</v>
      </c>
      <c r="M149" s="202" t="s">
        <v>46</v>
      </c>
      <c r="N149" s="202" t="s">
        <v>74</v>
      </c>
      <c r="O149" s="202" t="s">
        <v>21</v>
      </c>
      <c r="P149" s="202" t="s">
        <v>36</v>
      </c>
      <c r="Q149" s="202" t="s">
        <v>229</v>
      </c>
      <c r="R149" s="202" t="s">
        <v>182</v>
      </c>
      <c r="S149" s="202" t="s">
        <v>99</v>
      </c>
      <c r="T149" s="219">
        <v>1</v>
      </c>
      <c r="U149" s="220" t="str">
        <f t="shared" si="71"/>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V149" s="221">
        <f t="shared" si="71"/>
        <v>144328579</v>
      </c>
      <c r="W149" s="230" t="s">
        <v>114</v>
      </c>
      <c r="X149" s="224">
        <v>0.25</v>
      </c>
      <c r="Y149" s="222" t="s">
        <v>374</v>
      </c>
      <c r="Z149" s="218">
        <f>+V149*X149</f>
        <v>36082144.75</v>
      </c>
      <c r="AA149" s="204"/>
      <c r="AB149" s="204"/>
      <c r="AC149" s="212">
        <f t="shared" si="72"/>
        <v>0</v>
      </c>
      <c r="AD149" s="224">
        <f t="shared" si="73"/>
        <v>0</v>
      </c>
      <c r="AE149" s="224">
        <f t="shared" si="60"/>
        <v>0</v>
      </c>
      <c r="AF149" s="224">
        <f t="shared" si="61"/>
        <v>0</v>
      </c>
      <c r="AG149" s="224">
        <v>0.25</v>
      </c>
      <c r="AH149" s="222" t="s">
        <v>374</v>
      </c>
      <c r="AI149" s="218">
        <v>36082144.75</v>
      </c>
      <c r="AJ149" s="204"/>
      <c r="AK149" s="204"/>
      <c r="AL149" s="224">
        <f>+(AJ149/AG149)</f>
        <v>0</v>
      </c>
      <c r="AM149" s="224">
        <f>+(AK149/AI149)</f>
        <v>0</v>
      </c>
      <c r="AN149" s="224">
        <f>+(AJ149+AA149)/T149</f>
        <v>0</v>
      </c>
      <c r="AO149" s="224">
        <f>+(AK149+AB149)/V149</f>
        <v>0</v>
      </c>
      <c r="AP149" s="224">
        <v>0.25</v>
      </c>
      <c r="AQ149" s="222" t="s">
        <v>374</v>
      </c>
      <c r="AR149" s="218">
        <v>36082144.75</v>
      </c>
      <c r="AS149" s="204"/>
      <c r="AT149" s="204"/>
      <c r="AU149" s="224">
        <f t="shared" si="75"/>
        <v>0</v>
      </c>
      <c r="AV149" s="224">
        <f t="shared" si="76"/>
        <v>0</v>
      </c>
      <c r="AW149" s="224">
        <f t="shared" si="77"/>
        <v>0</v>
      </c>
      <c r="AX149" s="224">
        <f t="shared" si="78"/>
        <v>0</v>
      </c>
      <c r="AY149" s="224">
        <v>0.25</v>
      </c>
      <c r="AZ149" s="222" t="s">
        <v>374</v>
      </c>
      <c r="BA149" s="218">
        <v>36082144.75</v>
      </c>
      <c r="BB149" s="204"/>
      <c r="BC149" s="204"/>
      <c r="BD149" s="224">
        <f t="shared" si="79"/>
        <v>0</v>
      </c>
      <c r="BE149" s="224">
        <f t="shared" si="80"/>
        <v>0</v>
      </c>
      <c r="BF149" s="224">
        <f t="shared" si="81"/>
        <v>0</v>
      </c>
      <c r="BG149" s="224">
        <f t="shared" si="82"/>
        <v>0</v>
      </c>
      <c r="BH149" s="251">
        <f t="shared" si="65"/>
        <v>0</v>
      </c>
      <c r="BI149" s="251">
        <f t="shared" si="66"/>
        <v>0</v>
      </c>
      <c r="BJ149" s="251">
        <f t="shared" si="67"/>
        <v>0</v>
      </c>
      <c r="BK149" s="251">
        <f t="shared" si="68"/>
        <v>0</v>
      </c>
      <c r="BL149" s="251">
        <f t="shared" si="83"/>
        <v>0</v>
      </c>
      <c r="BM149" s="251">
        <f t="shared" si="84"/>
        <v>0</v>
      </c>
      <c r="BN149" s="251">
        <f t="shared" si="69"/>
        <v>0</v>
      </c>
      <c r="BO149" s="251">
        <f t="shared" si="70"/>
        <v>0</v>
      </c>
      <c r="BP149" s="214"/>
      <c r="BQ149" s="285">
        <v>32</v>
      </c>
      <c r="BR149" s="216">
        <f t="shared" si="59"/>
        <v>0.58333333333333337</v>
      </c>
      <c r="BS149" s="227" t="str">
        <f t="shared" si="85"/>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BT149" s="203">
        <f t="shared" si="58"/>
        <v>84191671.083333328</v>
      </c>
      <c r="BU149" s="204"/>
      <c r="BV149" s="204"/>
      <c r="BW149" s="204"/>
      <c r="BX149" s="204"/>
      <c r="BY149" s="204"/>
      <c r="BZ149" s="204"/>
      <c r="CA149" s="146"/>
      <c r="CB149" s="146"/>
      <c r="CC149" s="146"/>
      <c r="CD149" s="146"/>
      <c r="CE149" s="146"/>
      <c r="CF149" s="146"/>
      <c r="CG149" s="146"/>
      <c r="CH149" s="146"/>
      <c r="CI149" s="146"/>
      <c r="CJ149" s="146"/>
      <c r="CK149" s="146"/>
      <c r="CL149" s="146"/>
      <c r="CM149" s="146"/>
      <c r="CN149" s="146"/>
      <c r="CO149" s="146"/>
      <c r="CP149" s="146"/>
      <c r="CQ149" s="146"/>
      <c r="CR149" s="146"/>
      <c r="CS149" s="146"/>
      <c r="CT149" s="146"/>
      <c r="CU149" s="146"/>
      <c r="CV149" s="146"/>
      <c r="CW149" s="146"/>
      <c r="CX149" s="146"/>
      <c r="CY149" s="146"/>
      <c r="CZ149" s="146"/>
      <c r="DA149" s="146"/>
      <c r="DB149" s="146"/>
      <c r="DC149" s="146"/>
      <c r="DD149" s="146"/>
      <c r="DE149" s="146"/>
      <c r="DF149" s="146"/>
      <c r="DG149" s="146"/>
      <c r="DH149" s="146"/>
      <c r="DI149" s="146"/>
      <c r="DJ149" s="146"/>
      <c r="DK149" s="146"/>
      <c r="DL149" s="146"/>
      <c r="DM149" s="146"/>
      <c r="DN149" s="146"/>
      <c r="DO149" s="146"/>
      <c r="DP149" s="146"/>
      <c r="DQ149" s="146"/>
      <c r="DR149" s="146"/>
      <c r="DS149" s="146"/>
      <c r="DT149" s="146"/>
      <c r="DU149" s="146"/>
      <c r="DV149" s="146"/>
      <c r="DW149" s="146"/>
      <c r="DX149" s="146"/>
      <c r="DY149" s="146"/>
      <c r="DZ149" s="146"/>
      <c r="EA149" s="146"/>
      <c r="EB149" s="146"/>
      <c r="EC149" s="146"/>
      <c r="ED149" s="146"/>
      <c r="EE149" s="146"/>
      <c r="EF149" s="146"/>
      <c r="EG149" s="146"/>
      <c r="EH149" s="146"/>
      <c r="EI149" s="146"/>
      <c r="EJ149" s="146"/>
      <c r="EK149" s="146"/>
      <c r="EL149" s="146"/>
      <c r="EM149" s="146"/>
      <c r="EN149" s="146"/>
      <c r="EO149" s="146"/>
      <c r="EP149" s="146"/>
      <c r="EQ149" s="146"/>
      <c r="ER149" s="146"/>
      <c r="ES149" s="146"/>
      <c r="ET149" s="146"/>
      <c r="EU149" s="146"/>
      <c r="EV149" s="146"/>
      <c r="EW149" s="146"/>
      <c r="EX149" s="146"/>
      <c r="EY149" s="146"/>
      <c r="EZ149" s="146"/>
      <c r="FA149" s="146"/>
      <c r="FB149" s="146"/>
      <c r="FC149" s="146"/>
      <c r="FD149" s="146"/>
      <c r="FE149" s="146"/>
      <c r="FF149" s="146"/>
      <c r="FG149" s="146"/>
      <c r="FH149" s="146"/>
      <c r="FI149" s="146"/>
      <c r="FJ149" s="146"/>
      <c r="FK149" s="146"/>
      <c r="FL149" s="146"/>
      <c r="FM149" s="146"/>
      <c r="FN149" s="146"/>
      <c r="FO149" s="146"/>
      <c r="FP149" s="146"/>
      <c r="FQ149" s="146"/>
      <c r="FR149" s="146"/>
      <c r="FS149" s="146"/>
      <c r="FT149" s="146"/>
      <c r="FU149" s="146"/>
      <c r="FV149" s="146"/>
      <c r="FW149" s="146"/>
      <c r="FX149" s="146"/>
      <c r="FY149" s="146"/>
      <c r="FZ149" s="146"/>
      <c r="GA149" s="146"/>
      <c r="GB149" s="146"/>
      <c r="GC149" s="146"/>
      <c r="GD149" s="146"/>
      <c r="GE149" s="146"/>
      <c r="GF149" s="146"/>
      <c r="GG149" s="146"/>
      <c r="GH149" s="146"/>
      <c r="GI149" s="146"/>
      <c r="GJ149" s="146"/>
      <c r="GK149" s="146"/>
      <c r="GL149" s="146"/>
      <c r="GM149" s="146"/>
      <c r="GN149" s="146"/>
      <c r="GO149" s="146"/>
      <c r="GP149" s="146"/>
      <c r="GQ149" s="146"/>
      <c r="GR149" s="146"/>
      <c r="GS149" s="146"/>
      <c r="GT149" s="146"/>
      <c r="GU149" s="146"/>
      <c r="GV149" s="146"/>
      <c r="GW149" s="146"/>
      <c r="GX149" s="146"/>
      <c r="GY149" s="146"/>
      <c r="GZ149" s="146"/>
      <c r="HA149" s="146"/>
      <c r="HB149" s="146"/>
      <c r="HC149" s="146"/>
      <c r="HD149" s="146"/>
      <c r="HE149" s="146"/>
      <c r="HF149" s="146"/>
      <c r="HG149" s="146"/>
      <c r="HH149" s="146"/>
      <c r="HI149" s="146"/>
      <c r="HJ149" s="146"/>
      <c r="HK149" s="146"/>
      <c r="HL149" s="146"/>
      <c r="HM149" s="146"/>
      <c r="HN149" s="146"/>
      <c r="HO149" s="146"/>
      <c r="HP149" s="146"/>
      <c r="HQ149" s="146"/>
      <c r="HR149" s="146"/>
      <c r="HS149" s="146"/>
      <c r="HT149" s="146"/>
      <c r="HU149" s="146"/>
      <c r="HV149" s="146"/>
      <c r="HW149" s="146"/>
      <c r="HX149" s="146"/>
      <c r="HY149" s="146"/>
      <c r="HZ149" s="146"/>
      <c r="IA149" s="146"/>
    </row>
    <row r="150" spans="1:235" s="155" customFormat="1" ht="123.75" customHeight="1" thickBot="1" x14ac:dyDescent="0.35">
      <c r="A150" s="257">
        <v>11900</v>
      </c>
      <c r="B150" s="258" t="s">
        <v>349</v>
      </c>
      <c r="C150" s="259" t="s">
        <v>357</v>
      </c>
      <c r="D150" s="258" t="s">
        <v>146</v>
      </c>
      <c r="E150" s="259" t="s">
        <v>710</v>
      </c>
      <c r="F150" s="258" t="s">
        <v>713</v>
      </c>
      <c r="G150" s="260" t="s">
        <v>123</v>
      </c>
      <c r="H150" s="261">
        <v>1</v>
      </c>
      <c r="I150" s="259" t="s">
        <v>711</v>
      </c>
      <c r="J150" s="258" t="s">
        <v>375</v>
      </c>
      <c r="K150" s="262">
        <v>163716856</v>
      </c>
      <c r="L150" s="263">
        <v>1</v>
      </c>
      <c r="M150" s="258" t="s">
        <v>46</v>
      </c>
      <c r="N150" s="258" t="s">
        <v>74</v>
      </c>
      <c r="O150" s="258" t="s">
        <v>21</v>
      </c>
      <c r="P150" s="258" t="s">
        <v>36</v>
      </c>
      <c r="Q150" s="258" t="s">
        <v>229</v>
      </c>
      <c r="R150" s="258" t="s">
        <v>714</v>
      </c>
      <c r="S150" s="258" t="s">
        <v>99</v>
      </c>
      <c r="T150" s="263">
        <v>1</v>
      </c>
      <c r="U150" s="264" t="str">
        <f t="shared" si="71"/>
        <v>Ejercer la representación judicial en los procesos penales en que sea parte la Administradora de los Recursos del Sistema General de Seguridad Social en Salud – Administradora de los Recursos del Sistema General de Seguridad Social en Salud - ADRES.</v>
      </c>
      <c r="V150" s="265">
        <f t="shared" si="71"/>
        <v>163716856</v>
      </c>
      <c r="W150" s="230" t="s">
        <v>114</v>
      </c>
      <c r="X150" s="261">
        <v>0.25</v>
      </c>
      <c r="Y150" s="266" t="s">
        <v>375</v>
      </c>
      <c r="Z150" s="262">
        <f>+X150*V150</f>
        <v>40929214</v>
      </c>
      <c r="AA150" s="267"/>
      <c r="AB150" s="267"/>
      <c r="AC150" s="268">
        <f t="shared" si="72"/>
        <v>0</v>
      </c>
      <c r="AD150" s="261">
        <f t="shared" si="73"/>
        <v>0</v>
      </c>
      <c r="AE150" s="261">
        <f t="shared" si="60"/>
        <v>0</v>
      </c>
      <c r="AF150" s="261">
        <f t="shared" si="61"/>
        <v>0</v>
      </c>
      <c r="AG150" s="261">
        <v>0.25</v>
      </c>
      <c r="AH150" s="266" t="s">
        <v>375</v>
      </c>
      <c r="AI150" s="262">
        <v>40929214</v>
      </c>
      <c r="AJ150" s="267"/>
      <c r="AK150" s="267"/>
      <c r="AL150" s="261">
        <f t="shared" si="74"/>
        <v>0</v>
      </c>
      <c r="AM150" s="261">
        <f t="shared" si="62"/>
        <v>0</v>
      </c>
      <c r="AN150" s="261">
        <f t="shared" si="63"/>
        <v>0</v>
      </c>
      <c r="AO150" s="261">
        <f t="shared" si="64"/>
        <v>0</v>
      </c>
      <c r="AP150" s="261">
        <v>0.25</v>
      </c>
      <c r="AQ150" s="266" t="s">
        <v>375</v>
      </c>
      <c r="AR150" s="262">
        <v>40929214</v>
      </c>
      <c r="AS150" s="267"/>
      <c r="AT150" s="267"/>
      <c r="AU150" s="261">
        <f t="shared" si="75"/>
        <v>0</v>
      </c>
      <c r="AV150" s="261">
        <f t="shared" si="76"/>
        <v>0</v>
      </c>
      <c r="AW150" s="261">
        <f t="shared" si="77"/>
        <v>0</v>
      </c>
      <c r="AX150" s="261">
        <f t="shared" si="78"/>
        <v>0</v>
      </c>
      <c r="AY150" s="261">
        <v>0.25</v>
      </c>
      <c r="AZ150" s="266" t="s">
        <v>375</v>
      </c>
      <c r="BA150" s="262">
        <v>40929214</v>
      </c>
      <c r="BB150" s="267"/>
      <c r="BC150" s="267"/>
      <c r="BD150" s="261">
        <f t="shared" si="79"/>
        <v>0</v>
      </c>
      <c r="BE150" s="261">
        <f t="shared" si="80"/>
        <v>0</v>
      </c>
      <c r="BF150" s="261">
        <f t="shared" si="81"/>
        <v>0</v>
      </c>
      <c r="BG150" s="261">
        <f t="shared" si="82"/>
        <v>0</v>
      </c>
      <c r="BH150" s="269">
        <f t="shared" si="65"/>
        <v>0</v>
      </c>
      <c r="BI150" s="269">
        <f t="shared" si="66"/>
        <v>0</v>
      </c>
      <c r="BJ150" s="269">
        <f t="shared" si="67"/>
        <v>0</v>
      </c>
      <c r="BK150" s="269">
        <f t="shared" si="68"/>
        <v>0</v>
      </c>
      <c r="BL150" s="269">
        <f t="shared" si="83"/>
        <v>0</v>
      </c>
      <c r="BM150" s="269">
        <f t="shared" si="84"/>
        <v>0</v>
      </c>
      <c r="BN150" s="269">
        <f t="shared" si="69"/>
        <v>0</v>
      </c>
      <c r="BO150" s="269">
        <f t="shared" si="70"/>
        <v>0</v>
      </c>
      <c r="BP150" s="270"/>
      <c r="BQ150" s="285">
        <v>32</v>
      </c>
      <c r="BR150" s="216">
        <f t="shared" si="59"/>
        <v>0.58333333333333337</v>
      </c>
      <c r="BS150" s="227" t="str">
        <f t="shared" si="85"/>
        <v>Ejercer la representación judicial en los procesos penales en que sea parte la Administradora de los Recursos del Sistema General de Seguridad Social en Salud – Administradora de los Recursos del Sistema General de Seguridad Social en Salud - ADRES.</v>
      </c>
      <c r="BT150" s="203">
        <f t="shared" si="58"/>
        <v>95501499.333333328</v>
      </c>
      <c r="BU150" s="204"/>
      <c r="BV150" s="204"/>
      <c r="BW150" s="204"/>
      <c r="BX150" s="204"/>
      <c r="BY150" s="204"/>
      <c r="BZ150" s="204"/>
      <c r="CA150" s="146"/>
      <c r="CB150" s="146"/>
      <c r="CC150" s="146"/>
      <c r="CD150" s="146"/>
      <c r="CE150" s="146"/>
      <c r="CF150" s="146"/>
      <c r="CG150" s="146"/>
      <c r="CH150" s="146"/>
      <c r="CI150" s="146"/>
      <c r="CJ150" s="146"/>
      <c r="CK150" s="146"/>
      <c r="CL150" s="146"/>
      <c r="CM150" s="146"/>
      <c r="CN150" s="146"/>
      <c r="CO150" s="146"/>
      <c r="CP150" s="146"/>
      <c r="CQ150" s="146"/>
      <c r="CR150" s="146"/>
      <c r="CS150" s="146"/>
      <c r="CT150" s="146"/>
      <c r="CU150" s="146"/>
      <c r="CV150" s="146"/>
      <c r="CW150" s="146"/>
      <c r="CX150" s="146"/>
      <c r="CY150" s="146"/>
      <c r="CZ150" s="146"/>
      <c r="DA150" s="146"/>
      <c r="DB150" s="146"/>
      <c r="DC150" s="146"/>
      <c r="DD150" s="146"/>
      <c r="DE150" s="146"/>
      <c r="DF150" s="146"/>
      <c r="DG150" s="146"/>
      <c r="DH150" s="146"/>
      <c r="DI150" s="146"/>
      <c r="DJ150" s="146"/>
      <c r="DK150" s="146"/>
      <c r="DL150" s="146"/>
      <c r="DM150" s="146"/>
      <c r="DN150" s="146"/>
      <c r="DO150" s="146"/>
      <c r="DP150" s="146"/>
      <c r="DQ150" s="146"/>
      <c r="DR150" s="146"/>
      <c r="DS150" s="146"/>
      <c r="DT150" s="146"/>
      <c r="DU150" s="146"/>
      <c r="DV150" s="146"/>
      <c r="DW150" s="146"/>
      <c r="DX150" s="146"/>
      <c r="DY150" s="146"/>
      <c r="DZ150" s="146"/>
      <c r="EA150" s="146"/>
      <c r="EB150" s="146"/>
      <c r="EC150" s="146"/>
      <c r="ED150" s="146"/>
      <c r="EE150" s="146"/>
      <c r="EF150" s="146"/>
      <c r="EG150" s="146"/>
      <c r="EH150" s="146"/>
      <c r="EI150" s="146"/>
      <c r="EJ150" s="146"/>
      <c r="EK150" s="146"/>
      <c r="EL150" s="146"/>
      <c r="EM150" s="146"/>
      <c r="EN150" s="146"/>
      <c r="EO150" s="146"/>
      <c r="EP150" s="146"/>
      <c r="EQ150" s="146"/>
      <c r="ER150" s="146"/>
      <c r="ES150" s="146"/>
      <c r="ET150" s="146"/>
      <c r="EU150" s="146"/>
      <c r="EV150" s="146"/>
      <c r="EW150" s="146"/>
      <c r="EX150" s="146"/>
      <c r="EY150" s="146"/>
      <c r="EZ150" s="146"/>
      <c r="FA150" s="146"/>
      <c r="FB150" s="146"/>
      <c r="FC150" s="146"/>
      <c r="FD150" s="146"/>
      <c r="FE150" s="146"/>
      <c r="FF150" s="146"/>
      <c r="FG150" s="146"/>
      <c r="FH150" s="146"/>
      <c r="FI150" s="146"/>
      <c r="FJ150" s="146"/>
      <c r="FK150" s="146"/>
      <c r="FL150" s="146"/>
      <c r="FM150" s="146"/>
      <c r="FN150" s="146"/>
      <c r="FO150" s="146"/>
      <c r="FP150" s="146"/>
      <c r="FQ150" s="146"/>
      <c r="FR150" s="146"/>
      <c r="FS150" s="146"/>
      <c r="FT150" s="146"/>
      <c r="FU150" s="146"/>
      <c r="FV150" s="146"/>
      <c r="FW150" s="146"/>
      <c r="FX150" s="146"/>
      <c r="FY150" s="146"/>
      <c r="FZ150" s="146"/>
      <c r="GA150" s="146"/>
      <c r="GB150" s="146"/>
      <c r="GC150" s="146"/>
      <c r="GD150" s="146"/>
      <c r="GE150" s="146"/>
      <c r="GF150" s="146"/>
      <c r="GG150" s="146"/>
      <c r="GH150" s="146"/>
      <c r="GI150" s="146"/>
      <c r="GJ150" s="146"/>
      <c r="GK150" s="146"/>
      <c r="GL150" s="146"/>
      <c r="GM150" s="146"/>
      <c r="GN150" s="146"/>
      <c r="GO150" s="146"/>
      <c r="GP150" s="146"/>
      <c r="GQ150" s="146"/>
      <c r="GR150" s="146"/>
      <c r="GS150" s="146"/>
      <c r="GT150" s="146"/>
      <c r="GU150" s="146"/>
      <c r="GV150" s="146"/>
      <c r="GW150" s="146"/>
      <c r="GX150" s="146"/>
      <c r="GY150" s="146"/>
      <c r="GZ150" s="146"/>
      <c r="HA150" s="146"/>
      <c r="HB150" s="146"/>
      <c r="HC150" s="146"/>
      <c r="HD150" s="146"/>
      <c r="HE150" s="146"/>
      <c r="HF150" s="146"/>
      <c r="HG150" s="146"/>
      <c r="HH150" s="146"/>
      <c r="HI150" s="146"/>
      <c r="HJ150" s="146"/>
      <c r="HK150" s="146"/>
      <c r="HL150" s="146"/>
      <c r="HM150" s="146"/>
      <c r="HN150" s="146"/>
      <c r="HO150" s="146"/>
      <c r="HP150" s="146"/>
      <c r="HQ150" s="146"/>
      <c r="HR150" s="146"/>
      <c r="HS150" s="146"/>
      <c r="HT150" s="146"/>
      <c r="HU150" s="146"/>
      <c r="HV150" s="146"/>
      <c r="HW150" s="146"/>
      <c r="HX150" s="146"/>
      <c r="HY150" s="146"/>
      <c r="HZ150" s="146"/>
      <c r="IA150" s="146"/>
    </row>
    <row r="151" spans="1:235" x14ac:dyDescent="0.3">
      <c r="A151" s="173"/>
      <c r="B151" s="173"/>
      <c r="C151" s="173"/>
      <c r="D151" s="173"/>
      <c r="E151" s="173"/>
      <c r="F151" s="173"/>
      <c r="G151" s="271"/>
      <c r="H151" s="173"/>
      <c r="I151" s="173"/>
      <c r="J151" s="173"/>
      <c r="K151" s="272"/>
      <c r="L151" s="173"/>
      <c r="M151" s="173"/>
      <c r="N151" s="173"/>
      <c r="O151" s="173"/>
      <c r="P151" s="173"/>
      <c r="Q151" s="173"/>
      <c r="R151" s="173"/>
      <c r="S151" s="173"/>
      <c r="T151" s="173"/>
      <c r="U151" s="173"/>
      <c r="V151" s="173"/>
      <c r="W151" s="173"/>
      <c r="X151" s="273"/>
      <c r="Y151" s="273"/>
      <c r="Z151" s="273"/>
      <c r="AA151" s="273"/>
      <c r="AB151" s="273"/>
      <c r="AC151" s="273"/>
      <c r="AD151" s="273"/>
      <c r="AE151" s="273"/>
      <c r="AF151" s="273"/>
      <c r="AG151" s="273"/>
      <c r="AH151" s="296"/>
      <c r="AI151" s="273"/>
      <c r="AJ151" s="273"/>
      <c r="AK151" s="273"/>
      <c r="AL151" s="273"/>
      <c r="AM151" s="273"/>
      <c r="AN151" s="273"/>
      <c r="AO151" s="273"/>
      <c r="AP151" s="273"/>
      <c r="AQ151" s="273"/>
      <c r="AR151" s="273"/>
      <c r="AS151" s="273"/>
      <c r="AT151" s="273"/>
      <c r="AU151" s="273"/>
      <c r="AV151" s="273"/>
      <c r="AW151" s="273"/>
      <c r="AX151" s="273"/>
      <c r="AY151" s="273"/>
      <c r="AZ151" s="273"/>
      <c r="BA151" s="273"/>
      <c r="BB151" s="273"/>
      <c r="BC151" s="273"/>
      <c r="BD151" s="273"/>
      <c r="BE151" s="273"/>
      <c r="BF151" s="273"/>
      <c r="BG151" s="273"/>
      <c r="BH151" s="273"/>
      <c r="BI151" s="273"/>
      <c r="BJ151" s="273"/>
      <c r="BK151" s="273"/>
      <c r="BL151" s="273"/>
      <c r="BM151" s="273"/>
      <c r="BN151" s="273"/>
      <c r="BO151" s="273"/>
      <c r="BP151" s="273"/>
      <c r="BQ151" s="273"/>
      <c r="BR151" s="273"/>
      <c r="BS151" s="273"/>
      <c r="BT151" s="273"/>
      <c r="BU151" s="273"/>
      <c r="BV151" s="273"/>
      <c r="BW151" s="273"/>
      <c r="BX151" s="273"/>
      <c r="BY151" s="273"/>
      <c r="BZ151" s="273"/>
    </row>
    <row r="152" spans="1:235" x14ac:dyDescent="0.3">
      <c r="A152" s="176" t="s">
        <v>855</v>
      </c>
      <c r="B152" s="173"/>
      <c r="C152" s="173"/>
      <c r="D152" s="173"/>
      <c r="E152" s="173"/>
      <c r="F152" s="173"/>
      <c r="G152" s="271"/>
      <c r="H152" s="173"/>
      <c r="I152" s="173"/>
      <c r="J152" s="173"/>
      <c r="K152" s="272"/>
      <c r="L152" s="173"/>
      <c r="M152" s="173"/>
      <c r="N152" s="173"/>
      <c r="O152" s="173"/>
      <c r="P152" s="173"/>
      <c r="Q152" s="173"/>
      <c r="R152" s="173"/>
      <c r="S152" s="173"/>
      <c r="T152" s="173"/>
      <c r="U152" s="173"/>
      <c r="V152" s="173"/>
      <c r="W152" s="1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3"/>
      <c r="AW152" s="273"/>
      <c r="AX152" s="273"/>
      <c r="AY152" s="273"/>
      <c r="AZ152" s="273"/>
      <c r="BA152" s="273"/>
      <c r="BB152" s="273"/>
      <c r="BC152" s="273"/>
      <c r="BD152" s="273"/>
      <c r="BE152" s="273"/>
      <c r="BF152" s="273"/>
      <c r="BG152" s="273"/>
      <c r="BH152" s="1448" t="s">
        <v>739</v>
      </c>
      <c r="BI152" s="1449"/>
      <c r="BJ152" s="1449"/>
      <c r="BK152" s="1449"/>
      <c r="BL152" s="1449"/>
      <c r="BM152" s="1450"/>
      <c r="BN152" s="273"/>
      <c r="BO152" s="273"/>
      <c r="BP152" s="273"/>
      <c r="BQ152" s="273"/>
      <c r="BR152" s="273"/>
      <c r="BS152" s="273"/>
      <c r="BT152" s="273"/>
      <c r="BU152" s="273"/>
      <c r="BV152" s="273"/>
      <c r="BW152" s="273"/>
      <c r="BX152" s="273"/>
      <c r="BY152" s="273"/>
      <c r="BZ152" s="273"/>
    </row>
    <row r="153" spans="1:235" ht="15" thickBot="1" x14ac:dyDescent="0.35">
      <c r="A153" s="173"/>
      <c r="B153" s="173"/>
      <c r="C153" s="173"/>
      <c r="D153" s="173"/>
      <c r="E153" s="173"/>
      <c r="F153" s="173"/>
      <c r="G153" s="271"/>
      <c r="H153" s="173"/>
      <c r="I153" s="173"/>
      <c r="J153" s="173"/>
      <c r="K153" s="272"/>
      <c r="L153" s="173"/>
      <c r="M153" s="173"/>
      <c r="N153" s="173"/>
      <c r="O153" s="173"/>
      <c r="P153" s="173"/>
      <c r="Q153" s="173"/>
      <c r="R153" s="173"/>
      <c r="S153" s="173"/>
      <c r="T153" s="173"/>
      <c r="U153" s="173"/>
      <c r="V153" s="173"/>
      <c r="W153" s="1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3"/>
      <c r="AW153" s="273"/>
      <c r="AX153" s="273"/>
      <c r="AY153" s="273"/>
      <c r="AZ153" s="273"/>
      <c r="BA153" s="273"/>
      <c r="BB153" s="273"/>
      <c r="BC153" s="273"/>
      <c r="BD153" s="273"/>
      <c r="BE153" s="273"/>
      <c r="BF153" s="273"/>
      <c r="BG153" s="273"/>
      <c r="BH153" s="1451" t="s">
        <v>740</v>
      </c>
      <c r="BI153" s="1452"/>
      <c r="BJ153" s="1442" t="s">
        <v>741</v>
      </c>
      <c r="BK153" s="1443"/>
      <c r="BL153" s="1443"/>
      <c r="BM153" s="1444"/>
      <c r="BN153" s="273"/>
      <c r="BO153" s="273"/>
      <c r="BP153" s="273"/>
      <c r="BQ153" s="273"/>
      <c r="BR153" s="273"/>
      <c r="BS153" s="273"/>
      <c r="BT153" s="273"/>
      <c r="BU153" s="273"/>
      <c r="BV153" s="273"/>
      <c r="BW153" s="273"/>
      <c r="BX153" s="273"/>
      <c r="BY153" s="273"/>
      <c r="BZ153" s="273"/>
    </row>
    <row r="154" spans="1:235" ht="17.25" customHeight="1" thickBot="1" x14ac:dyDescent="0.35">
      <c r="A154" s="1438" t="s">
        <v>856</v>
      </c>
      <c r="B154" s="1439"/>
      <c r="C154" s="282" t="s">
        <v>857</v>
      </c>
      <c r="D154" s="173"/>
      <c r="E154" s="173"/>
      <c r="F154" s="173"/>
      <c r="G154" s="271"/>
      <c r="H154" s="173"/>
      <c r="I154" s="173"/>
      <c r="J154" s="173"/>
      <c r="K154" s="173"/>
      <c r="L154" s="173"/>
      <c r="M154" s="173"/>
      <c r="N154" s="173"/>
      <c r="O154" s="173"/>
      <c r="P154" s="173"/>
      <c r="Q154" s="173"/>
      <c r="R154" s="173"/>
      <c r="S154" s="173"/>
      <c r="T154" s="173"/>
      <c r="U154" s="173"/>
      <c r="V154" s="173"/>
      <c r="W154" s="1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3"/>
      <c r="AW154" s="273"/>
      <c r="AX154" s="273"/>
      <c r="AY154" s="273"/>
      <c r="AZ154" s="273"/>
      <c r="BA154" s="273"/>
      <c r="BB154" s="273"/>
      <c r="BC154" s="273"/>
      <c r="BD154" s="273"/>
      <c r="BE154" s="273"/>
      <c r="BF154" s="273"/>
      <c r="BG154" s="273"/>
      <c r="BH154" s="1453" t="s">
        <v>778</v>
      </c>
      <c r="BI154" s="1454"/>
      <c r="BJ154" s="1442" t="s">
        <v>780</v>
      </c>
      <c r="BK154" s="1443"/>
      <c r="BL154" s="1443"/>
      <c r="BM154" s="1444"/>
      <c r="BN154" s="273"/>
      <c r="BO154" s="273"/>
      <c r="BP154" s="273"/>
      <c r="BQ154" s="273"/>
      <c r="BR154" s="273"/>
      <c r="BS154" s="273"/>
      <c r="BT154" s="273"/>
      <c r="BU154" s="273"/>
      <c r="BV154" s="273"/>
      <c r="BW154" s="273"/>
      <c r="BX154" s="273"/>
      <c r="BY154" s="273"/>
      <c r="BZ154" s="273"/>
    </row>
    <row r="155" spans="1:235" x14ac:dyDescent="0.3">
      <c r="A155" s="1414" t="s">
        <v>858</v>
      </c>
      <c r="B155" s="1415"/>
      <c r="C155" s="280">
        <v>1</v>
      </c>
      <c r="D155" s="173"/>
      <c r="E155" s="173"/>
      <c r="F155" s="173"/>
      <c r="G155" s="271"/>
      <c r="H155" s="173"/>
      <c r="I155" s="173"/>
      <c r="J155" s="173"/>
      <c r="K155" s="272"/>
      <c r="L155" s="173"/>
      <c r="M155" s="173"/>
      <c r="N155" s="173"/>
      <c r="O155" s="173"/>
      <c r="P155" s="173"/>
      <c r="Q155" s="173"/>
      <c r="R155" s="173"/>
      <c r="S155" s="173"/>
      <c r="T155" s="173"/>
      <c r="U155" s="173"/>
      <c r="V155" s="173"/>
      <c r="W155" s="173"/>
      <c r="X155" s="273"/>
      <c r="Y155" s="273"/>
      <c r="Z155" s="273"/>
      <c r="AA155" s="273"/>
      <c r="AB155" s="273"/>
      <c r="AC155" s="273"/>
      <c r="AD155" s="273"/>
      <c r="AE155" s="273"/>
      <c r="AF155" s="273"/>
      <c r="AG155" s="273"/>
      <c r="AH155" s="273"/>
      <c r="AI155" s="273"/>
      <c r="AJ155" s="273"/>
      <c r="AK155" s="273"/>
      <c r="AL155" s="273"/>
      <c r="AM155" s="273"/>
      <c r="AN155" s="273"/>
      <c r="AO155" s="273"/>
      <c r="AP155" s="273"/>
      <c r="AQ155" s="273"/>
      <c r="AR155" s="273"/>
      <c r="AS155" s="273"/>
      <c r="AT155" s="273"/>
      <c r="AU155" s="273"/>
      <c r="AV155" s="273"/>
      <c r="AW155" s="273"/>
      <c r="AX155" s="273"/>
      <c r="AY155" s="273"/>
      <c r="AZ155" s="273"/>
      <c r="BA155" s="273"/>
      <c r="BB155" s="273"/>
      <c r="BC155" s="273"/>
      <c r="BD155" s="273"/>
      <c r="BE155" s="273"/>
      <c r="BF155" s="273"/>
      <c r="BG155" s="273"/>
      <c r="BH155" s="1440" t="s">
        <v>776</v>
      </c>
      <c r="BI155" s="1441"/>
      <c r="BJ155" s="1442" t="s">
        <v>747</v>
      </c>
      <c r="BK155" s="1443"/>
      <c r="BL155" s="1443"/>
      <c r="BM155" s="1444"/>
      <c r="BN155" s="273"/>
      <c r="BO155" s="273"/>
      <c r="BP155" s="273"/>
      <c r="BQ155" s="273"/>
      <c r="BR155" s="273"/>
      <c r="BS155" s="273"/>
      <c r="BT155" s="273"/>
      <c r="BU155" s="273"/>
      <c r="BV155" s="273"/>
      <c r="BW155" s="273"/>
      <c r="BX155" s="273"/>
      <c r="BY155" s="273"/>
      <c r="BZ155" s="273"/>
    </row>
    <row r="156" spans="1:235" x14ac:dyDescent="0.3">
      <c r="A156" s="1414" t="s">
        <v>859</v>
      </c>
      <c r="B156" s="1415"/>
      <c r="C156" s="280">
        <v>2</v>
      </c>
      <c r="D156" s="173"/>
      <c r="E156" s="173"/>
      <c r="F156" s="173"/>
      <c r="G156" s="271"/>
      <c r="H156" s="173"/>
      <c r="I156" s="173"/>
      <c r="J156" s="173"/>
      <c r="K156" s="173"/>
      <c r="L156" s="173"/>
      <c r="M156" s="173"/>
      <c r="N156" s="173"/>
      <c r="O156" s="173"/>
      <c r="P156" s="173"/>
      <c r="Q156" s="173"/>
      <c r="R156" s="173"/>
      <c r="S156" s="173"/>
      <c r="T156" s="173"/>
      <c r="U156" s="173"/>
      <c r="V156" s="173"/>
      <c r="W156" s="173"/>
      <c r="X156" s="273"/>
      <c r="Y156" s="273"/>
      <c r="Z156" s="273"/>
      <c r="AA156" s="273"/>
      <c r="AB156" s="273"/>
      <c r="AC156" s="273"/>
      <c r="AD156" s="273"/>
      <c r="AE156" s="273"/>
      <c r="AF156" s="273"/>
      <c r="AG156" s="273"/>
      <c r="AH156" s="273"/>
      <c r="AI156" s="273"/>
      <c r="AJ156" s="273"/>
      <c r="AK156" s="273"/>
      <c r="AL156" s="273"/>
      <c r="AM156" s="273"/>
      <c r="AN156" s="273"/>
      <c r="AO156" s="273"/>
      <c r="AP156" s="273"/>
      <c r="AQ156" s="273"/>
      <c r="AR156" s="273"/>
      <c r="AS156" s="273"/>
      <c r="AT156" s="273"/>
      <c r="AU156" s="273"/>
      <c r="AV156" s="273"/>
      <c r="AW156" s="273"/>
      <c r="AX156" s="273"/>
      <c r="AY156" s="273"/>
      <c r="AZ156" s="273"/>
      <c r="BA156" s="273"/>
      <c r="BB156" s="273"/>
      <c r="BC156" s="273"/>
      <c r="BD156" s="273"/>
      <c r="BE156" s="273"/>
      <c r="BF156" s="273"/>
      <c r="BG156" s="273"/>
      <c r="BH156" s="1445" t="s">
        <v>852</v>
      </c>
      <c r="BI156" s="1446"/>
      <c r="BJ156" s="1442" t="s">
        <v>748</v>
      </c>
      <c r="BK156" s="1443"/>
      <c r="BL156" s="1443"/>
      <c r="BM156" s="1444"/>
      <c r="BN156" s="273"/>
      <c r="BO156" s="273"/>
      <c r="BP156" s="273"/>
      <c r="BQ156" s="273"/>
      <c r="BR156" s="273"/>
      <c r="BS156" s="273"/>
      <c r="BT156" s="273"/>
      <c r="BU156" s="273"/>
      <c r="BV156" s="273"/>
      <c r="BW156" s="273"/>
      <c r="BX156" s="273"/>
      <c r="BY156" s="273"/>
      <c r="BZ156" s="273"/>
    </row>
    <row r="157" spans="1:235" x14ac:dyDescent="0.3">
      <c r="A157" s="1414" t="s">
        <v>860</v>
      </c>
      <c r="B157" s="1415"/>
      <c r="C157" s="280">
        <v>31</v>
      </c>
      <c r="D157" s="173"/>
      <c r="E157" s="173"/>
      <c r="F157" s="173"/>
      <c r="G157" s="271"/>
      <c r="H157" s="173"/>
      <c r="I157" s="173"/>
      <c r="J157" s="173"/>
      <c r="K157" s="173"/>
      <c r="L157" s="173"/>
      <c r="M157" s="173"/>
      <c r="N157" s="173"/>
      <c r="O157" s="173"/>
      <c r="P157" s="173"/>
      <c r="Q157" s="173"/>
      <c r="R157" s="173"/>
      <c r="S157" s="173"/>
      <c r="T157" s="173"/>
      <c r="U157" s="173"/>
      <c r="V157" s="173"/>
      <c r="W157" s="173"/>
      <c r="X157" s="273"/>
      <c r="Y157" s="273"/>
      <c r="Z157" s="273"/>
      <c r="AA157" s="273"/>
      <c r="AB157" s="273"/>
      <c r="AC157" s="273"/>
      <c r="AD157" s="273"/>
      <c r="AE157" s="273"/>
      <c r="AF157" s="273"/>
      <c r="AG157" s="273"/>
      <c r="AH157" s="273"/>
      <c r="AI157" s="273"/>
      <c r="AJ157" s="273"/>
      <c r="AK157" s="273"/>
      <c r="AL157" s="273"/>
      <c r="AM157" s="273"/>
      <c r="AN157" s="273"/>
      <c r="AO157" s="273"/>
      <c r="AP157" s="273"/>
      <c r="AQ157" s="273"/>
      <c r="AR157" s="273"/>
      <c r="AS157" s="273"/>
      <c r="AT157" s="273"/>
      <c r="AU157" s="273"/>
      <c r="AV157" s="273"/>
      <c r="AW157" s="273"/>
      <c r="AX157" s="273"/>
      <c r="AY157" s="273"/>
      <c r="AZ157" s="273"/>
      <c r="BA157" s="273"/>
      <c r="BB157" s="273"/>
      <c r="BC157" s="273"/>
      <c r="BD157" s="273"/>
      <c r="BE157" s="273"/>
      <c r="BF157" s="273"/>
      <c r="BG157" s="273"/>
      <c r="BH157" s="1436" t="s">
        <v>749</v>
      </c>
      <c r="BI157" s="1436"/>
      <c r="BJ157" s="1437" t="s">
        <v>750</v>
      </c>
      <c r="BK157" s="1437"/>
      <c r="BL157" s="1437"/>
      <c r="BM157" s="1437"/>
      <c r="BN157" s="273"/>
      <c r="BO157" s="273"/>
      <c r="BP157" s="273"/>
      <c r="BQ157" s="273"/>
      <c r="BR157" s="273"/>
      <c r="BS157" s="273"/>
      <c r="BT157" s="273"/>
      <c r="BU157" s="273"/>
      <c r="BV157" s="273"/>
      <c r="BW157" s="273"/>
      <c r="BX157" s="273"/>
      <c r="BY157" s="273"/>
      <c r="BZ157" s="273"/>
    </row>
    <row r="158" spans="1:235" x14ac:dyDescent="0.3">
      <c r="A158" s="1414" t="s">
        <v>861</v>
      </c>
      <c r="B158" s="1415"/>
      <c r="C158" s="280">
        <v>32</v>
      </c>
      <c r="D158" s="173"/>
      <c r="E158" s="173"/>
      <c r="F158" s="173"/>
      <c r="G158" s="271"/>
      <c r="H158" s="173"/>
      <c r="I158" s="173"/>
      <c r="J158" s="173"/>
      <c r="K158" s="173"/>
      <c r="L158" s="173"/>
      <c r="M158" s="173"/>
      <c r="N158" s="173"/>
      <c r="O158" s="173"/>
      <c r="P158" s="173"/>
      <c r="Q158" s="173"/>
      <c r="R158" s="173"/>
      <c r="S158" s="173"/>
      <c r="T158" s="173"/>
      <c r="U158" s="173"/>
      <c r="V158" s="173"/>
      <c r="W158" s="173"/>
      <c r="X158" s="273"/>
      <c r="Y158" s="273"/>
      <c r="Z158" s="273"/>
      <c r="AA158" s="273"/>
      <c r="AB158" s="273"/>
      <c r="AC158" s="273"/>
      <c r="AD158" s="273"/>
      <c r="AE158" s="273"/>
      <c r="AF158" s="273"/>
      <c r="AG158" s="273"/>
      <c r="AH158" s="273"/>
      <c r="AI158" s="273"/>
      <c r="AJ158" s="273"/>
      <c r="AK158" s="273"/>
      <c r="AL158" s="273"/>
      <c r="AM158" s="273"/>
      <c r="AN158" s="273"/>
      <c r="AO158" s="273"/>
      <c r="AP158" s="273"/>
      <c r="AQ158" s="273"/>
      <c r="AR158" s="273"/>
      <c r="AS158" s="273"/>
      <c r="AT158" s="273"/>
      <c r="AU158" s="273"/>
      <c r="AV158" s="273"/>
      <c r="AW158" s="273"/>
      <c r="AX158" s="273"/>
      <c r="AY158" s="273"/>
      <c r="AZ158" s="273"/>
      <c r="BA158" s="273"/>
      <c r="BB158" s="273"/>
      <c r="BC158" s="273"/>
      <c r="BD158" s="273"/>
      <c r="BE158" s="273"/>
      <c r="BF158" s="273"/>
      <c r="BG158" s="273"/>
      <c r="BH158" s="273"/>
      <c r="BI158" s="273"/>
      <c r="BJ158" s="273"/>
      <c r="BK158" s="273"/>
      <c r="BL158" s="273"/>
      <c r="BM158" s="273"/>
      <c r="BN158" s="273"/>
      <c r="BO158" s="273"/>
      <c r="BP158" s="273"/>
      <c r="BQ158" s="273"/>
      <c r="BR158" s="273"/>
      <c r="BS158" s="273"/>
      <c r="BT158" s="273"/>
      <c r="BU158" s="273"/>
      <c r="BV158" s="273"/>
      <c r="BW158" s="273"/>
      <c r="BX158" s="273"/>
      <c r="BY158" s="273"/>
      <c r="BZ158" s="273"/>
    </row>
    <row r="159" spans="1:235" x14ac:dyDescent="0.3">
      <c r="A159" s="1414" t="s">
        <v>862</v>
      </c>
      <c r="B159" s="1415"/>
      <c r="C159" s="280">
        <v>4</v>
      </c>
      <c r="D159" s="173"/>
      <c r="E159" s="173"/>
      <c r="F159" s="173"/>
      <c r="G159" s="271"/>
      <c r="H159" s="173"/>
      <c r="I159" s="173"/>
      <c r="J159" s="173"/>
      <c r="K159" s="173"/>
      <c r="L159" s="173"/>
      <c r="M159" s="173"/>
      <c r="N159" s="173"/>
      <c r="O159" s="173"/>
      <c r="P159" s="173"/>
      <c r="Q159" s="173"/>
      <c r="R159" s="173"/>
      <c r="S159" s="173"/>
      <c r="T159" s="173"/>
      <c r="U159" s="173"/>
      <c r="V159" s="173"/>
      <c r="W159" s="173"/>
      <c r="X159" s="273"/>
      <c r="Y159" s="273"/>
      <c r="Z159" s="273"/>
      <c r="AA159" s="273"/>
      <c r="AB159" s="273"/>
      <c r="AC159" s="273"/>
      <c r="AD159" s="273"/>
      <c r="AE159" s="273"/>
      <c r="AF159" s="273"/>
      <c r="AG159" s="273"/>
      <c r="AH159" s="273"/>
      <c r="AI159" s="273"/>
      <c r="AJ159" s="273"/>
      <c r="AK159" s="273"/>
      <c r="AL159" s="273"/>
      <c r="AM159" s="273"/>
      <c r="AN159" s="273"/>
      <c r="AO159" s="273"/>
      <c r="AP159" s="273"/>
      <c r="AQ159" s="273"/>
      <c r="AR159" s="273"/>
      <c r="AS159" s="273"/>
      <c r="AT159" s="273"/>
      <c r="AU159" s="273"/>
      <c r="AV159" s="273"/>
      <c r="AW159" s="273"/>
      <c r="AX159" s="273"/>
      <c r="AY159" s="273"/>
      <c r="AZ159" s="273"/>
      <c r="BA159" s="273"/>
      <c r="BB159" s="273"/>
      <c r="BC159" s="273"/>
      <c r="BD159" s="273"/>
      <c r="BE159" s="273"/>
      <c r="BF159" s="273"/>
      <c r="BG159" s="273"/>
      <c r="BH159" s="273"/>
      <c r="BI159" s="273"/>
      <c r="BJ159" s="273"/>
      <c r="BK159" s="273"/>
      <c r="BL159" s="273"/>
      <c r="BM159" s="273"/>
      <c r="BN159" s="273"/>
      <c r="BO159" s="273"/>
      <c r="BP159" s="273"/>
      <c r="BQ159" s="273"/>
      <c r="BR159" s="273"/>
      <c r="BS159" s="273"/>
      <c r="BT159" s="273"/>
      <c r="BU159" s="273"/>
      <c r="BV159" s="273"/>
      <c r="BW159" s="273"/>
      <c r="BX159" s="273"/>
      <c r="BY159" s="273"/>
      <c r="BZ159" s="273"/>
    </row>
    <row r="160" spans="1:235" x14ac:dyDescent="0.3">
      <c r="A160" s="1414" t="s">
        <v>863</v>
      </c>
      <c r="B160" s="1415"/>
      <c r="C160" s="280">
        <v>5</v>
      </c>
      <c r="D160" s="173"/>
      <c r="E160" s="173"/>
      <c r="F160" s="173"/>
      <c r="G160" s="271"/>
      <c r="H160" s="173"/>
      <c r="I160" s="173"/>
      <c r="J160" s="173"/>
      <c r="K160" s="173"/>
      <c r="L160" s="173"/>
      <c r="M160" s="173"/>
      <c r="N160" s="173"/>
      <c r="O160" s="173"/>
      <c r="P160" s="173"/>
      <c r="Q160" s="173"/>
      <c r="R160" s="173"/>
      <c r="S160" s="173"/>
      <c r="T160" s="173"/>
      <c r="U160" s="173"/>
      <c r="V160" s="173"/>
      <c r="W160" s="173"/>
      <c r="X160" s="273"/>
      <c r="Y160" s="273"/>
      <c r="Z160" s="273"/>
      <c r="AA160" s="273"/>
      <c r="AB160" s="273"/>
      <c r="AC160" s="273"/>
      <c r="AD160" s="273"/>
      <c r="AE160" s="273"/>
      <c r="AF160" s="273"/>
      <c r="AG160" s="273"/>
      <c r="AH160" s="273"/>
      <c r="AI160" s="273"/>
      <c r="AJ160" s="273"/>
      <c r="AK160" s="273"/>
      <c r="AL160" s="273"/>
      <c r="AM160" s="273"/>
      <c r="AN160" s="273"/>
      <c r="AO160" s="273"/>
      <c r="AP160" s="273"/>
      <c r="AQ160" s="273"/>
      <c r="AR160" s="273"/>
      <c r="AS160" s="273"/>
      <c r="AT160" s="273"/>
      <c r="AU160" s="273"/>
      <c r="AV160" s="273"/>
      <c r="AW160" s="273"/>
      <c r="AX160" s="273"/>
      <c r="AY160" s="273"/>
      <c r="AZ160" s="273"/>
      <c r="BA160" s="273"/>
      <c r="BB160" s="273"/>
      <c r="BC160" s="273"/>
      <c r="BD160" s="273"/>
      <c r="BE160" s="273"/>
      <c r="BF160" s="273"/>
      <c r="BG160" s="273"/>
      <c r="BH160" s="273"/>
      <c r="BI160" s="273"/>
      <c r="BJ160" s="273"/>
      <c r="BK160" s="273"/>
      <c r="BL160" s="273"/>
      <c r="BM160" s="273"/>
      <c r="BN160" s="273"/>
      <c r="BO160" s="273"/>
      <c r="BP160" s="273"/>
      <c r="BQ160" s="273"/>
      <c r="BR160" s="273"/>
      <c r="BS160" s="273"/>
      <c r="BT160" s="273"/>
      <c r="BU160" s="273"/>
      <c r="BV160" s="273"/>
      <c r="BW160" s="273"/>
      <c r="BX160" s="273"/>
      <c r="BY160" s="273"/>
      <c r="BZ160" s="273"/>
    </row>
    <row r="161" spans="1:78" x14ac:dyDescent="0.3">
      <c r="A161" s="1414" t="s">
        <v>864</v>
      </c>
      <c r="B161" s="1415"/>
      <c r="C161" s="280">
        <v>6</v>
      </c>
      <c r="D161" s="173"/>
      <c r="E161" s="173"/>
      <c r="F161" s="173"/>
      <c r="G161" s="271"/>
      <c r="H161" s="173"/>
      <c r="I161" s="173"/>
      <c r="J161" s="173"/>
      <c r="K161" s="173"/>
      <c r="L161" s="173"/>
      <c r="M161" s="173"/>
      <c r="N161" s="173"/>
      <c r="O161" s="173"/>
      <c r="P161" s="173"/>
      <c r="Q161" s="173"/>
      <c r="R161" s="173"/>
      <c r="S161" s="173"/>
      <c r="T161" s="173"/>
      <c r="U161" s="173"/>
      <c r="V161" s="173"/>
      <c r="W161" s="173"/>
      <c r="X161" s="273"/>
      <c r="Y161" s="273"/>
      <c r="Z161" s="273"/>
      <c r="AA161" s="273"/>
      <c r="AB161" s="273"/>
      <c r="AC161" s="273"/>
      <c r="AD161" s="273"/>
      <c r="AE161" s="273"/>
      <c r="AF161" s="273"/>
      <c r="AG161" s="273"/>
      <c r="AH161" s="273"/>
      <c r="AI161" s="273"/>
      <c r="AJ161" s="273"/>
      <c r="AK161" s="273"/>
      <c r="AL161" s="273"/>
      <c r="AM161" s="273"/>
      <c r="AN161" s="273"/>
      <c r="AO161" s="273"/>
      <c r="AP161" s="273"/>
      <c r="AQ161" s="273"/>
      <c r="AR161" s="273"/>
      <c r="AS161" s="273"/>
      <c r="AT161" s="273"/>
      <c r="AU161" s="273"/>
      <c r="AV161" s="273"/>
      <c r="AW161" s="273"/>
      <c r="AX161" s="273"/>
      <c r="AY161" s="273"/>
      <c r="AZ161" s="273"/>
      <c r="BA161" s="273"/>
      <c r="BB161" s="273"/>
      <c r="BC161" s="273"/>
      <c r="BD161" s="273"/>
      <c r="BE161" s="273"/>
      <c r="BF161" s="273"/>
      <c r="BG161" s="273"/>
      <c r="BH161" s="273"/>
      <c r="BI161" s="273"/>
      <c r="BJ161" s="273"/>
      <c r="BK161" s="273"/>
      <c r="BL161" s="273"/>
      <c r="BM161" s="273"/>
      <c r="BN161" s="273"/>
      <c r="BO161" s="273"/>
      <c r="BP161" s="273"/>
      <c r="BQ161" s="273"/>
      <c r="BR161" s="273"/>
      <c r="BS161" s="273"/>
      <c r="BT161" s="273"/>
      <c r="BU161" s="273"/>
      <c r="BV161" s="273"/>
      <c r="BW161" s="273"/>
      <c r="BX161" s="273"/>
      <c r="BY161" s="273"/>
      <c r="BZ161" s="273"/>
    </row>
    <row r="162" spans="1:78" x14ac:dyDescent="0.3">
      <c r="A162" s="1414" t="s">
        <v>865</v>
      </c>
      <c r="B162" s="1415"/>
      <c r="C162" s="280">
        <v>7</v>
      </c>
      <c r="D162" s="173"/>
      <c r="E162" s="173"/>
      <c r="F162" s="173"/>
      <c r="G162" s="271"/>
      <c r="H162" s="173"/>
      <c r="I162" s="173"/>
      <c r="J162" s="173"/>
      <c r="K162" s="173"/>
      <c r="L162" s="173"/>
      <c r="M162" s="173"/>
      <c r="N162" s="173"/>
      <c r="O162" s="173"/>
      <c r="P162" s="173"/>
      <c r="Q162" s="173"/>
      <c r="R162" s="173"/>
      <c r="S162" s="173"/>
      <c r="T162" s="173"/>
      <c r="U162" s="173"/>
      <c r="V162" s="173"/>
      <c r="W162" s="173"/>
      <c r="X162" s="273"/>
      <c r="Y162" s="273"/>
      <c r="Z162" s="273"/>
      <c r="AA162" s="273"/>
      <c r="AB162" s="273"/>
      <c r="AC162" s="273"/>
      <c r="AD162" s="273"/>
      <c r="AE162" s="273"/>
      <c r="AF162" s="273"/>
      <c r="AG162" s="273"/>
      <c r="AH162" s="273"/>
      <c r="AI162" s="273"/>
      <c r="AJ162" s="273"/>
      <c r="AK162" s="273"/>
      <c r="AL162" s="273"/>
      <c r="AM162" s="273"/>
      <c r="AN162" s="273"/>
      <c r="AO162" s="273"/>
      <c r="AP162" s="273"/>
      <c r="AQ162" s="273"/>
      <c r="AR162" s="273"/>
      <c r="AS162" s="273"/>
      <c r="AT162" s="273"/>
      <c r="AU162" s="273"/>
      <c r="AV162" s="273"/>
      <c r="AW162" s="273"/>
      <c r="AX162" s="273"/>
      <c r="AY162" s="273"/>
      <c r="AZ162" s="273"/>
      <c r="BA162" s="273"/>
      <c r="BB162" s="273"/>
      <c r="BC162" s="273"/>
      <c r="BD162" s="273"/>
      <c r="BE162" s="273"/>
      <c r="BF162" s="273"/>
      <c r="BG162" s="273"/>
      <c r="BH162" s="273"/>
      <c r="BI162" s="273"/>
      <c r="BJ162" s="273"/>
      <c r="BK162" s="273"/>
      <c r="BL162" s="273"/>
      <c r="BM162" s="273"/>
      <c r="BN162" s="273"/>
      <c r="BO162" s="273"/>
      <c r="BP162" s="273"/>
      <c r="BQ162" s="273"/>
      <c r="BR162" s="273"/>
      <c r="BS162" s="273"/>
      <c r="BT162" s="273"/>
      <c r="BU162" s="273"/>
      <c r="BV162" s="273"/>
      <c r="BW162" s="273"/>
      <c r="BX162" s="273"/>
      <c r="BY162" s="273"/>
      <c r="BZ162" s="273"/>
    </row>
    <row r="163" spans="1:78" x14ac:dyDescent="0.3">
      <c r="A163" s="1414" t="s">
        <v>866</v>
      </c>
      <c r="B163" s="1415"/>
      <c r="C163" s="280">
        <v>8</v>
      </c>
      <c r="D163" s="173"/>
      <c r="E163" s="173"/>
      <c r="F163" s="173"/>
      <c r="G163" s="271"/>
      <c r="H163" s="173"/>
      <c r="I163" s="173"/>
      <c r="J163" s="173"/>
      <c r="K163" s="173"/>
      <c r="L163" s="173"/>
      <c r="M163" s="173"/>
      <c r="N163" s="173"/>
      <c r="O163" s="173"/>
      <c r="P163" s="173"/>
      <c r="Q163" s="173"/>
      <c r="R163" s="173"/>
      <c r="S163" s="173"/>
      <c r="T163" s="173"/>
      <c r="U163" s="173"/>
      <c r="V163" s="173"/>
      <c r="W163" s="173"/>
      <c r="X163" s="273"/>
      <c r="Y163" s="273"/>
      <c r="Z163" s="273"/>
      <c r="AA163" s="273"/>
      <c r="AB163" s="273"/>
      <c r="AC163" s="273"/>
      <c r="AD163" s="273"/>
      <c r="AE163" s="273"/>
      <c r="AF163" s="273"/>
      <c r="AG163" s="273"/>
      <c r="AH163" s="273"/>
      <c r="AI163" s="273"/>
      <c r="AJ163" s="273"/>
      <c r="AK163" s="273"/>
      <c r="AL163" s="273"/>
      <c r="AM163" s="273"/>
      <c r="AN163" s="273"/>
      <c r="AO163" s="273"/>
      <c r="AP163" s="273"/>
      <c r="AQ163" s="273"/>
      <c r="AR163" s="273"/>
      <c r="AS163" s="273"/>
      <c r="AT163" s="273"/>
      <c r="AU163" s="273"/>
      <c r="AV163" s="273"/>
      <c r="AW163" s="273"/>
      <c r="AX163" s="273"/>
      <c r="AY163" s="273"/>
      <c r="AZ163" s="273"/>
      <c r="BA163" s="273"/>
      <c r="BB163" s="273"/>
      <c r="BC163" s="273"/>
      <c r="BD163" s="273"/>
      <c r="BE163" s="273"/>
      <c r="BF163" s="273"/>
      <c r="BG163" s="273"/>
      <c r="BH163" s="273"/>
      <c r="BI163" s="273"/>
      <c r="BJ163" s="273"/>
      <c r="BK163" s="273"/>
      <c r="BL163" s="273"/>
      <c r="BM163" s="273"/>
      <c r="BN163" s="273"/>
      <c r="BO163" s="273"/>
      <c r="BP163" s="273"/>
      <c r="BQ163" s="273"/>
      <c r="BR163" s="273"/>
      <c r="BS163" s="273"/>
      <c r="BT163" s="273"/>
      <c r="BU163" s="273"/>
      <c r="BV163" s="273"/>
      <c r="BW163" s="273"/>
      <c r="BX163" s="273"/>
      <c r="BY163" s="273"/>
      <c r="BZ163" s="273"/>
    </row>
    <row r="164" spans="1:78" x14ac:dyDescent="0.3">
      <c r="A164" s="1414" t="s">
        <v>867</v>
      </c>
      <c r="B164" s="1415"/>
      <c r="C164" s="280">
        <v>9</v>
      </c>
      <c r="D164" s="173"/>
      <c r="E164" s="173"/>
      <c r="F164" s="173"/>
      <c r="G164" s="271"/>
      <c r="H164" s="173"/>
      <c r="I164" s="173"/>
      <c r="J164" s="173"/>
      <c r="K164" s="173"/>
      <c r="L164" s="173"/>
      <c r="M164" s="173"/>
      <c r="N164" s="173"/>
      <c r="O164" s="173"/>
      <c r="P164" s="173"/>
      <c r="Q164" s="173"/>
      <c r="R164" s="173"/>
      <c r="S164" s="173"/>
      <c r="T164" s="173"/>
      <c r="U164" s="173"/>
      <c r="V164" s="173"/>
      <c r="W164" s="173"/>
      <c r="X164" s="273"/>
      <c r="Y164" s="273"/>
      <c r="Z164" s="273"/>
      <c r="AA164" s="273"/>
      <c r="AB164" s="273"/>
      <c r="AC164" s="273"/>
      <c r="AD164" s="273"/>
      <c r="AE164" s="273"/>
      <c r="AF164" s="273"/>
      <c r="AG164" s="273"/>
      <c r="AH164" s="273"/>
      <c r="AI164" s="273"/>
      <c r="AJ164" s="273"/>
      <c r="AK164" s="273"/>
      <c r="AL164" s="273"/>
      <c r="AM164" s="273"/>
      <c r="AN164" s="273"/>
      <c r="AO164" s="273"/>
      <c r="AP164" s="273"/>
      <c r="AQ164" s="273"/>
      <c r="AR164" s="273"/>
      <c r="AS164" s="273"/>
      <c r="AT164" s="273"/>
      <c r="AU164" s="273"/>
      <c r="AV164" s="273"/>
      <c r="AW164" s="273"/>
      <c r="AX164" s="273"/>
      <c r="AY164" s="273"/>
      <c r="AZ164" s="273"/>
      <c r="BA164" s="273"/>
      <c r="BB164" s="273"/>
      <c r="BC164" s="273"/>
      <c r="BD164" s="273"/>
      <c r="BE164" s="273"/>
      <c r="BF164" s="273"/>
      <c r="BG164" s="273"/>
      <c r="BH164" s="273"/>
      <c r="BI164" s="273"/>
      <c r="BJ164" s="273"/>
      <c r="BK164" s="273"/>
      <c r="BL164" s="273"/>
      <c r="BM164" s="273"/>
      <c r="BN164" s="273"/>
      <c r="BO164" s="273"/>
      <c r="BP164" s="273"/>
      <c r="BQ164" s="273"/>
      <c r="BR164" s="273"/>
      <c r="BS164" s="273"/>
      <c r="BT164" s="273"/>
      <c r="BU164" s="273"/>
      <c r="BV164" s="273"/>
      <c r="BW164" s="273"/>
      <c r="BX164" s="273"/>
      <c r="BY164" s="273"/>
      <c r="BZ164" s="273"/>
    </row>
    <row r="165" spans="1:78" x14ac:dyDescent="0.3">
      <c r="A165" s="1414" t="s">
        <v>868</v>
      </c>
      <c r="B165" s="1415"/>
      <c r="C165" s="280">
        <v>10</v>
      </c>
      <c r="D165" s="173"/>
      <c r="E165" s="173"/>
      <c r="F165" s="173"/>
      <c r="G165" s="271"/>
      <c r="H165" s="173"/>
      <c r="I165" s="173"/>
      <c r="J165" s="173"/>
      <c r="K165" s="173"/>
      <c r="L165" s="173"/>
      <c r="M165" s="173"/>
      <c r="N165" s="173"/>
      <c r="O165" s="173"/>
      <c r="P165" s="173"/>
      <c r="Q165" s="173"/>
      <c r="R165" s="173"/>
      <c r="S165" s="173"/>
      <c r="T165" s="173"/>
      <c r="U165" s="173"/>
      <c r="V165" s="173"/>
      <c r="W165" s="173"/>
      <c r="X165" s="273"/>
      <c r="Y165" s="273"/>
      <c r="Z165" s="273"/>
      <c r="AA165" s="273"/>
      <c r="AB165" s="273"/>
      <c r="AC165" s="273"/>
      <c r="AD165" s="273"/>
      <c r="AE165" s="273"/>
      <c r="AF165" s="273"/>
      <c r="AG165" s="273"/>
      <c r="AH165" s="273"/>
      <c r="AI165" s="273"/>
      <c r="AJ165" s="273"/>
      <c r="AK165" s="273"/>
      <c r="AL165" s="273"/>
      <c r="AM165" s="273"/>
      <c r="AN165" s="273"/>
      <c r="AO165" s="273"/>
      <c r="AP165" s="273"/>
      <c r="AQ165" s="273"/>
      <c r="AR165" s="273"/>
      <c r="AS165" s="273"/>
      <c r="AT165" s="273"/>
      <c r="AU165" s="273"/>
      <c r="AV165" s="273"/>
      <c r="AW165" s="273"/>
      <c r="AX165" s="273"/>
      <c r="AY165" s="273"/>
      <c r="AZ165" s="273"/>
      <c r="BA165" s="273"/>
      <c r="BB165" s="273"/>
      <c r="BC165" s="273"/>
      <c r="BD165" s="273"/>
      <c r="BE165" s="273"/>
      <c r="BF165" s="273"/>
      <c r="BG165" s="273"/>
      <c r="BH165" s="273"/>
      <c r="BI165" s="273"/>
      <c r="BJ165" s="273"/>
      <c r="BK165" s="273"/>
      <c r="BL165" s="273"/>
      <c r="BM165" s="273"/>
      <c r="BN165" s="273"/>
      <c r="BO165" s="273"/>
      <c r="BP165" s="273"/>
      <c r="BQ165" s="273"/>
      <c r="BR165" s="273"/>
      <c r="BS165" s="273"/>
      <c r="BT165" s="273"/>
      <c r="BU165" s="273"/>
      <c r="BV165" s="273"/>
      <c r="BW165" s="273"/>
      <c r="BX165" s="273"/>
      <c r="BY165" s="273"/>
      <c r="BZ165" s="273"/>
    </row>
    <row r="166" spans="1:78" x14ac:dyDescent="0.3">
      <c r="A166" s="1414" t="s">
        <v>869</v>
      </c>
      <c r="B166" s="1415"/>
      <c r="C166" s="280">
        <v>11</v>
      </c>
      <c r="D166" s="173"/>
      <c r="E166" s="173"/>
      <c r="F166" s="173"/>
      <c r="G166" s="271"/>
      <c r="H166" s="173"/>
      <c r="I166" s="173"/>
      <c r="J166" s="173"/>
      <c r="K166" s="173"/>
      <c r="L166" s="173"/>
      <c r="M166" s="173"/>
      <c r="N166" s="173"/>
      <c r="O166" s="173"/>
      <c r="P166" s="173"/>
      <c r="Q166" s="173"/>
      <c r="R166" s="173"/>
      <c r="S166" s="173"/>
      <c r="T166" s="173"/>
      <c r="U166" s="173"/>
      <c r="V166" s="173"/>
      <c r="W166" s="173"/>
      <c r="X166" s="273"/>
      <c r="Y166" s="273"/>
      <c r="Z166" s="273"/>
      <c r="AA166" s="273"/>
      <c r="AB166" s="273"/>
      <c r="AC166" s="273"/>
      <c r="AD166" s="273"/>
      <c r="AE166" s="273"/>
      <c r="AF166" s="273"/>
      <c r="AG166" s="273"/>
      <c r="AH166" s="273"/>
      <c r="AI166" s="273"/>
      <c r="AJ166" s="273"/>
      <c r="AK166" s="273"/>
      <c r="AL166" s="273"/>
      <c r="AM166" s="273"/>
      <c r="AN166" s="273"/>
      <c r="AO166" s="273"/>
      <c r="AP166" s="273"/>
      <c r="AQ166" s="273"/>
      <c r="AR166" s="273"/>
      <c r="AS166" s="273"/>
      <c r="AT166" s="273"/>
      <c r="AU166" s="273"/>
      <c r="AV166" s="273"/>
      <c r="AW166" s="273"/>
      <c r="AX166" s="273"/>
      <c r="AY166" s="273"/>
      <c r="AZ166" s="273"/>
      <c r="BA166" s="273"/>
      <c r="BB166" s="273"/>
      <c r="BC166" s="273"/>
      <c r="BD166" s="273"/>
      <c r="BE166" s="273"/>
      <c r="BF166" s="273"/>
      <c r="BG166" s="273"/>
      <c r="BH166" s="273"/>
      <c r="BI166" s="273"/>
      <c r="BJ166" s="273"/>
      <c r="BK166" s="273"/>
      <c r="BL166" s="273"/>
      <c r="BM166" s="273"/>
      <c r="BN166" s="273"/>
      <c r="BO166" s="273"/>
      <c r="BP166" s="273"/>
      <c r="BQ166" s="273"/>
      <c r="BR166" s="273"/>
      <c r="BS166" s="273"/>
      <c r="BT166" s="273"/>
      <c r="BU166" s="273"/>
      <c r="BV166" s="273"/>
      <c r="BW166" s="273"/>
      <c r="BX166" s="273"/>
      <c r="BY166" s="273"/>
      <c r="BZ166" s="273"/>
    </row>
    <row r="167" spans="1:78" ht="15" thickBot="1" x14ac:dyDescent="0.35">
      <c r="A167" s="1434" t="s">
        <v>870</v>
      </c>
      <c r="B167" s="1435"/>
      <c r="C167" s="162">
        <v>12</v>
      </c>
    </row>
  </sheetData>
  <autoFilter ref="A7:BR150" xr:uid="{00000000-0009-0000-0000-00000A000000}"/>
  <mergeCells count="134">
    <mergeCell ref="D5:M5"/>
    <mergeCell ref="X6:AF6"/>
    <mergeCell ref="AG6:AO6"/>
    <mergeCell ref="AP6:AX6"/>
    <mergeCell ref="AY6:BG6"/>
    <mergeCell ref="BH6:BO6"/>
    <mergeCell ref="P9:P11"/>
    <mergeCell ref="Q9:Q11"/>
    <mergeCell ref="U9:U11"/>
    <mergeCell ref="V9:V11"/>
    <mergeCell ref="W9:W11"/>
    <mergeCell ref="Y9:Y11"/>
    <mergeCell ref="BK9:BK11"/>
    <mergeCell ref="BM9:BM11"/>
    <mergeCell ref="BO9:BO11"/>
    <mergeCell ref="BR6:BZ6"/>
    <mergeCell ref="E9:E11"/>
    <mergeCell ref="F9:F11"/>
    <mergeCell ref="I9:I11"/>
    <mergeCell ref="J9:J11"/>
    <mergeCell ref="K9:K11"/>
    <mergeCell ref="L9:L11"/>
    <mergeCell ref="M9:M11"/>
    <mergeCell ref="N9:N11"/>
    <mergeCell ref="O9:O11"/>
    <mergeCell ref="AK9:AK11"/>
    <mergeCell ref="AM9:AM11"/>
    <mergeCell ref="AO9:AO11"/>
    <mergeCell ref="AQ9:AQ11"/>
    <mergeCell ref="AR9:AR11"/>
    <mergeCell ref="AT9:AT11"/>
    <mergeCell ref="Z9:Z11"/>
    <mergeCell ref="AB9:AB11"/>
    <mergeCell ref="AD9:AD11"/>
    <mergeCell ref="AF9:AF11"/>
    <mergeCell ref="AH9:AH11"/>
    <mergeCell ref="AI9:AI11"/>
    <mergeCell ref="BG9:BG11"/>
    <mergeCell ref="BI9:BI11"/>
    <mergeCell ref="BS9:BS11"/>
    <mergeCell ref="AV9:AV11"/>
    <mergeCell ref="AX9:AX11"/>
    <mergeCell ref="AZ9:AZ11"/>
    <mergeCell ref="BA9:BA11"/>
    <mergeCell ref="BC9:BC11"/>
    <mergeCell ref="BE9:BE11"/>
    <mergeCell ref="K125:K129"/>
    <mergeCell ref="L125:L129"/>
    <mergeCell ref="K130:K132"/>
    <mergeCell ref="L130:L132"/>
    <mergeCell ref="E135:E136"/>
    <mergeCell ref="F135:F136"/>
    <mergeCell ref="G135:G136"/>
    <mergeCell ref="I135:I136"/>
    <mergeCell ref="J135:J136"/>
    <mergeCell ref="K135:K136"/>
    <mergeCell ref="M135:M136"/>
    <mergeCell ref="N135:N136"/>
    <mergeCell ref="O135:O136"/>
    <mergeCell ref="P135:P136"/>
    <mergeCell ref="Q135:Q136"/>
    <mergeCell ref="E144:E145"/>
    <mergeCell ref="F144:F145"/>
    <mergeCell ref="G144:G145"/>
    <mergeCell ref="I144:I145"/>
    <mergeCell ref="J144:J145"/>
    <mergeCell ref="U144:U145"/>
    <mergeCell ref="V144:V145"/>
    <mergeCell ref="W144:W145"/>
    <mergeCell ref="Y144:Y145"/>
    <mergeCell ref="Z144:Z145"/>
    <mergeCell ref="AB144:AB145"/>
    <mergeCell ref="K144:K145"/>
    <mergeCell ref="M144:M145"/>
    <mergeCell ref="N144:N145"/>
    <mergeCell ref="O144:O145"/>
    <mergeCell ref="P144:P145"/>
    <mergeCell ref="Q144:Q145"/>
    <mergeCell ref="AK144:AK145"/>
    <mergeCell ref="AL144:AL145"/>
    <mergeCell ref="AM144:AM145"/>
    <mergeCell ref="AN144:AN145"/>
    <mergeCell ref="AO144:AO145"/>
    <mergeCell ref="BS144:BS145"/>
    <mergeCell ref="AC144:AC145"/>
    <mergeCell ref="AD144:AD145"/>
    <mergeCell ref="AE144:AE145"/>
    <mergeCell ref="AF144:AF145"/>
    <mergeCell ref="AH144:AH145"/>
    <mergeCell ref="AI144:AI145"/>
    <mergeCell ref="M146:M147"/>
    <mergeCell ref="N146:N147"/>
    <mergeCell ref="O146:O147"/>
    <mergeCell ref="P146:P147"/>
    <mergeCell ref="Q146:Q147"/>
    <mergeCell ref="U146:U147"/>
    <mergeCell ref="E146:E147"/>
    <mergeCell ref="F146:F147"/>
    <mergeCell ref="G146:G147"/>
    <mergeCell ref="I146:I147"/>
    <mergeCell ref="J146:J147"/>
    <mergeCell ref="K146:K147"/>
    <mergeCell ref="BS146:BS147"/>
    <mergeCell ref="BH152:BM152"/>
    <mergeCell ref="BH153:BI153"/>
    <mergeCell ref="BJ153:BM153"/>
    <mergeCell ref="BH154:BI154"/>
    <mergeCell ref="BJ154:BM154"/>
    <mergeCell ref="V146:V147"/>
    <mergeCell ref="W146:W147"/>
    <mergeCell ref="Y146:Y147"/>
    <mergeCell ref="Z146:Z147"/>
    <mergeCell ref="AB146:AB147"/>
    <mergeCell ref="AH146:AH147"/>
    <mergeCell ref="BH157:BI157"/>
    <mergeCell ref="BJ157:BM157"/>
    <mergeCell ref="A154:B154"/>
    <mergeCell ref="A155:B155"/>
    <mergeCell ref="A156:B156"/>
    <mergeCell ref="A158:B158"/>
    <mergeCell ref="A157:B157"/>
    <mergeCell ref="BH155:BI155"/>
    <mergeCell ref="BJ155:BM155"/>
    <mergeCell ref="BH156:BI156"/>
    <mergeCell ref="BJ156:BM156"/>
    <mergeCell ref="A165:B165"/>
    <mergeCell ref="A166:B166"/>
    <mergeCell ref="A167:B167"/>
    <mergeCell ref="A159:B159"/>
    <mergeCell ref="A160:B160"/>
    <mergeCell ref="A161:B161"/>
    <mergeCell ref="A162:B162"/>
    <mergeCell ref="A163:B163"/>
    <mergeCell ref="A164:B164"/>
  </mergeCells>
  <conditionalFormatting sqref="BH8:BO9 BH12:BO150 BH10:BH11 BJ10:BJ11 BL10:BL11 BN10:BN11">
    <cfRule type="cellIs" dxfId="5" priority="1" operator="equal">
      <formula>#REF!</formula>
    </cfRule>
    <cfRule type="cellIs" dxfId="4" priority="2" operator="greaterThan">
      <formula>1</formula>
    </cfRule>
    <cfRule type="cellIs" dxfId="3" priority="3" operator="equal">
      <formula>100%</formula>
    </cfRule>
    <cfRule type="cellIs" dxfId="2" priority="4" operator="between">
      <formula>80%</formula>
      <formula>99%</formula>
    </cfRule>
    <cfRule type="cellIs" dxfId="1" priority="5" operator="between">
      <formula>0%</formula>
      <formula>79%</formula>
    </cfRule>
  </conditionalFormatting>
  <dataValidations count="3">
    <dataValidation type="list" allowBlank="1" showInputMessage="1" showErrorMessage="1" sqref="R104 R111 R136:R137 R147:R150" xr:uid="{00000000-0002-0000-0A00-000000000000}">
      <formula1>$S$3:$S$70</formula1>
    </dataValidation>
    <dataValidation type="list" allowBlank="1" showInputMessage="1" showErrorMessage="1" sqref="R121:R123 R133:R134" xr:uid="{00000000-0002-0000-0A00-000001000000}">
      <formula1>$S$3:$S$69</formula1>
    </dataValidation>
    <dataValidation type="list" allowBlank="1" showInputMessage="1" showErrorMessage="1" sqref="R46:R63 R100:R103 R113:R120 R138:R141 R88:R91 R94:R97 R8 R12:R44" xr:uid="{00000000-0002-0000-0A00-000002000000}">
      <formula1>$S$3:$S$57</formula1>
    </dataValidation>
  </dataValidations>
  <pageMargins left="0.7" right="0.7" top="0.75" bottom="0.75" header="0.3" footer="0.3"/>
  <pageSetup paperSize="41" scale="64"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6" operator="containsText" id="{F71A8AE0-20F7-404B-82A7-72A3409050E0}">
            <xm:f>NOT(ISERROR(SEARCH(#REF!,BH8)))</xm:f>
            <xm:f>#REF!</xm:f>
            <x14:dxf>
              <font>
                <color theme="4"/>
              </font>
              <fill>
                <patternFill>
                  <bgColor theme="5" tint="0.59996337778862885"/>
                </patternFill>
              </fill>
            </x14:dxf>
          </x14:cfRule>
          <xm:sqref>BH8:BO9 BH12:BO150 BH10:BH11 BJ10:BJ11 BL10:BL11 BN10:BN11</xm:sqref>
        </x14:conditionalFormatting>
      </x14:conditionalFormattings>
    </ext>
    <ext xmlns:x14="http://schemas.microsoft.com/office/spreadsheetml/2009/9/main" uri="{CCE6A557-97BC-4b89-ADB6-D9C93CAAB3DF}">
      <x14:dataValidations xmlns:xm="http://schemas.microsoft.com/office/excel/2006/main" count="27">
        <x14:dataValidation type="list" allowBlank="1" showInputMessage="1" showErrorMessage="1" xr:uid="{00000000-0002-0000-0A00-000003000000}">
          <x14:formula1>
            <xm:f>'D:\Users\Alicia.benitez\Documents\PLAN DE ACCION\[Contratacion.xlsx]TAB. REF. PA'!#REF!</xm:f>
          </x14:formula1>
          <xm:sqref>R98:R99</xm:sqref>
        </x14:dataValidation>
        <x14:dataValidation type="list" allowBlank="1" showInputMessage="1" showErrorMessage="1" xr:uid="{00000000-0002-0000-0A00-000004000000}">
          <x14:formula1>
            <xm:f>'D:\Users\magdiela.delacarrera\Documents\PLAN DE ACCIÓN GRUPO COBRO COACTIVO\[Copia de Plan Accion ADRES Vigencia 2018 Cobro Coactivo 15-01-18 remitido x Ricardo.xlsx]TAB. REF. PA'!#REF!</xm:f>
          </x14:formula1>
          <xm:sqref>R135:R137 D137 A137 S144:S150 S136:S137 M137:Q137 D144:D150 M144:R144 W144 A144:A150 M148:Q150 M146:R146 W146</xm:sqref>
        </x14:dataValidation>
        <x14:dataValidation type="list" allowBlank="1" showInputMessage="1" showErrorMessage="1" xr:uid="{00000000-0002-0000-0A00-000005000000}">
          <x14:formula1>
            <xm:f>'C:\Users\norela.briceno\AppData\Local\Microsoft\Windows\INetCache\Content.Outlook\FBI6K8AZ\[Plan Accion ADRES Vigencia 2018 ADRES 26-01-18 JCB.xlsx]TAB. REF. PA'!#REF!</xm:f>
          </x14:formula1>
          <xm:sqref>R107:S107</xm:sqref>
        </x14:dataValidation>
        <x14:dataValidation type="list" allowBlank="1" showInputMessage="1" showErrorMessage="1" xr:uid="{00000000-0002-0000-0A00-000006000000}">
          <x14:formula1>
            <xm:f>'C:\Users\norela.briceno\Documents\Plan de acción\[Plan Accion ADRES - DAF y OAJ.xlsx]TAB. REF. PA'!#REF!</xm:f>
          </x14:formula1>
          <xm:sqref>R106 D92:D93 A121:A137 S121:S137 W134:W136 M92:S93 R124:R132 A92:A93 W121:W123 D121:D137 M121:Q135 M137:Q137</xm:sqref>
        </x14:dataValidation>
        <x14:dataValidation type="list" allowBlank="1" showInputMessage="1" showErrorMessage="1" xr:uid="{00000000-0002-0000-0A00-000007000000}">
          <x14:formula1>
            <xm:f>'C:\Users\norela.briceno\AppData\Local\Microsoft\Windows\INetCache\Content.Outlook\FBI6K8AZ\[PLAN DE ACCION TALENTO HUMANO OK.xlsx]TAB. REF. PA'!#REF!</xm:f>
          </x14:formula1>
          <xm:sqref>S104 S142:S143 R105</xm:sqref>
        </x14:dataValidation>
        <x14:dataValidation type="list" allowBlank="1" showInputMessage="1" showErrorMessage="1" xr:uid="{00000000-0002-0000-0A00-000008000000}">
          <x14:formula1>
            <xm:f>'D:\Users\Alicia.benitez\Documents\PLAN DE ACCION\[Apoyo Logistico.xlsx]TAB. REF. PA'!#REF!</xm:f>
          </x14:formula1>
          <xm:sqref>R142:R143</xm:sqref>
        </x14:dataValidation>
        <x14:dataValidation type="list" allowBlank="1" showInputMessage="1" showErrorMessage="1" xr:uid="{00000000-0002-0000-0A00-000009000000}">
          <x14:formula1>
            <xm:f>'D:\Users\Alicia.benitez\Documents\PLAN DE ACCION\[Atencion al Ciudadano.XLSX]TAB. REF. PA'!#REF!</xm:f>
          </x14:formula1>
          <xm:sqref>S110</xm:sqref>
        </x14:dataValidation>
        <x14:dataValidation type="list" allowBlank="1" showInputMessage="1" showErrorMessage="1" xr:uid="{00000000-0002-0000-0A00-00000A000000}">
          <x14:formula1>
            <xm:f>'C:\Users\norela.briceno\Documents\Plan de acción\Plan Accion 2018\[Plan Accion ADRES Vigencia 2018 26-01-18 Atención al Ciudadano.xlsx]TAB. REF. PA'!#REF!</xm:f>
          </x14:formula1>
          <xm:sqref>D110:D111 S111 A110:A111 R110</xm:sqref>
        </x14:dataValidation>
        <x14:dataValidation type="list" allowBlank="1" showInputMessage="1" showErrorMessage="1" xr:uid="{00000000-0002-0000-0A00-00000B000000}">
          <x14:formula1>
            <xm:f>'C:\Users\norela.briceno\Documents\Plan de acción\Plan Accion 2018\[Plan Accion ADRES - DAF Gestión Documental.xlsx]TAB. REF. PA'!#REF!</xm:f>
          </x14:formula1>
          <xm:sqref>M109:S109 M112:S112 A109 A112 A142:A143 D109 D112 D142:D143</xm:sqref>
        </x14:dataValidation>
        <x14:dataValidation type="list" allowBlank="1" showInputMessage="1" showErrorMessage="1" xr:uid="{00000000-0002-0000-0A00-00000C000000}">
          <x14:formula1>
            <xm:f>'C:\Users\norela.briceno\Documents\Plan de acción\[Plan Accion ADRES Vigencia 2018 Preliminar DTIC ADRES 25-01-18.xlsx]TAB. REF. PA'!#REF!</xm:f>
          </x14:formula1>
          <xm:sqref>D75:D87 M75:S87 W78 W75:W76 A75:A87</xm:sqref>
        </x14:dataValidation>
        <x14:dataValidation type="list" allowBlank="1" showInputMessage="1" showErrorMessage="1" xr:uid="{00000000-0002-0000-0A00-00000D000000}">
          <x14:formula1>
            <xm:f>'TAB. REF. PA'!$A$3:$A$14</xm:f>
          </x14:formula1>
          <xm:sqref>A94:A108 A113:A120 A138:A141 A88:A91 A8:A74</xm:sqref>
        </x14:dataValidation>
        <x14:dataValidation type="list" allowBlank="1" showInputMessage="1" showErrorMessage="1" xr:uid="{00000000-0002-0000-0A00-00000E000000}">
          <x14:formula1>
            <xm:f>'TAB. REF. PA'!$U$3:$U$24</xm:f>
          </x14:formula1>
          <xm:sqref>S94:S103 S108 S105:S106 S113:S120 S138:S141 S88:S91 S8:S74</xm:sqref>
        </x14:dataValidation>
        <x14:dataValidation type="list" allowBlank="1" showInputMessage="1" showErrorMessage="1" xr:uid="{00000000-0002-0000-0A00-00000F000000}">
          <x14:formula1>
            <xm:f>'TAB. REF. PA'!$N$3:$N$25</xm:f>
          </x14:formula1>
          <xm:sqref>Q94:Q108 Q110:Q111 Q113:Q120 Q138:Q143 Q88:Q91 Q8:Q9 Q12:Q74</xm:sqref>
        </x14:dataValidation>
        <x14:dataValidation type="list" allowBlank="1" showInputMessage="1" showErrorMessage="1" xr:uid="{00000000-0002-0000-0A00-000010000000}">
          <x14:formula1>
            <xm:f>'TAB. REF. PA'!$L$3:$L$11</xm:f>
          </x14:formula1>
          <xm:sqref>P94:P108 P110:P111 P113:P120 P138:P143 P88:P91 P8:P9 P12:P74</xm:sqref>
        </x14:dataValidation>
        <x14:dataValidation type="list" allowBlank="1" showInputMessage="1" showErrorMessage="1" xr:uid="{00000000-0002-0000-0A00-000011000000}">
          <x14:formula1>
            <xm:f>'TAB. REF. PA'!$J$3:$J$6</xm:f>
          </x14:formula1>
          <xm:sqref>O94:O108 O110:O111 O113:O120 O138:O143 O88:O91 O8:O9 O12:O74</xm:sqref>
        </x14:dataValidation>
        <x14:dataValidation type="list" allowBlank="1" showInputMessage="1" showErrorMessage="1" xr:uid="{00000000-0002-0000-0A00-000012000000}">
          <x14:formula1>
            <xm:f>'TAB. REF. PA'!$H$3:$H$21</xm:f>
          </x14:formula1>
          <xm:sqref>N94:N108 N110:N111 N113:N120 N138:N143 N88:N91 N8:N9 N12:N74</xm:sqref>
        </x14:dataValidation>
        <x14:dataValidation type="list" allowBlank="1" showInputMessage="1" showErrorMessage="1" xr:uid="{00000000-0002-0000-0A00-000013000000}">
          <x14:formula1>
            <xm:f>'TAB. REF. PA'!$F$3:$F$10</xm:f>
          </x14:formula1>
          <xm:sqref>M94:M108 M110:M111 M113:M120 M138:M143 M88:M91 M8:M9 M12:M74</xm:sqref>
        </x14:dataValidation>
        <x14:dataValidation type="list" allowBlank="1" showInputMessage="1" showErrorMessage="1" xr:uid="{00000000-0002-0000-0A00-000014000000}">
          <x14:formula1>
            <xm:f>'TAB. REF. PA'!$W$3:$W$7</xm:f>
          </x14:formula1>
          <xm:sqref>W79:W120 W77 W137:W143 W124:W133 W148:W150 W8:W9 W12:W74</xm:sqref>
        </x14:dataValidation>
        <x14:dataValidation type="list" allowBlank="1" showInputMessage="1" showErrorMessage="1" xr:uid="{00000000-0002-0000-0A00-000015000000}">
          <x14:formula1>
            <xm:f>'C:\Users\Ricardo.triana\AppData\Local\Microsoft\Windows\INetCache\Content.Outlook\NSJG1V0A\[Plan Accion ADRES DOP 24-01-2018.xlsx]TAB. REF. PA'!#REF!</xm:f>
          </x14:formula1>
          <xm:sqref>D64:D74</xm:sqref>
        </x14:dataValidation>
        <x14:dataValidation type="list" allowBlank="1" showInputMessage="1" showErrorMessage="1" xr:uid="{00000000-0002-0000-0A00-000016000000}">
          <x14:formula1>
            <xm:f>'D:\Users\ricardo.triana\Documents\ADRES\Plan de Accion\Plan Accion 2018\[Plan Accion ADRES Vigencia 2018 DLG 17-01-18.xlsx]TAB. REF. PA'!#REF!</xm:f>
          </x14:formula1>
          <xm:sqref>D45:D63</xm:sqref>
        </x14:dataValidation>
        <x14:dataValidation type="list" allowBlank="1" showInputMessage="1" showErrorMessage="1" xr:uid="{00000000-0002-0000-0A00-000017000000}">
          <x14:formula1>
            <xm:f>'D:\Users\ricardo.triana\Documents\ADRES\Plan de Accion\Plan Accion 2018\[Plan Accion ADRES Vigencia 2018 DGRFS 17-01-18.xlsx]TAB. REF. PA'!#REF!</xm:f>
          </x14:formula1>
          <xm:sqref>D12:D44</xm:sqref>
        </x14:dataValidation>
        <x14:dataValidation type="list" allowBlank="1" showInputMessage="1" showErrorMessage="1" xr:uid="{00000000-0002-0000-0A00-000018000000}">
          <x14:formula1>
            <xm:f>'TAB. REF. PA'!$D$3:$D$9</xm:f>
          </x14:formula1>
          <xm:sqref>D94:D108 D113:D120 D138:D141 D88:D91 D8:D11</xm:sqref>
        </x14:dataValidation>
        <x14:dataValidation type="list" allowBlank="1" showInputMessage="1" showErrorMessage="1" xr:uid="{00000000-0002-0000-0A00-000019000000}">
          <x14:formula1>
            <xm:f>'TAB. REF. PA'!$S$3:$S$80</xm:f>
          </x14:formula1>
          <xm:sqref>R9:R11</xm:sqref>
        </x14:dataValidation>
        <x14:dataValidation type="list" allowBlank="1" showInputMessage="1" showErrorMessage="1" xr:uid="{00000000-0002-0000-0A00-00001A000000}">
          <x14:formula1>
            <xm:f>'TAB. REF. PA'!$S$3:$S$76</xm:f>
          </x14:formula1>
          <xm:sqref>R145</xm:sqref>
        </x14:dataValidation>
        <x14:dataValidation type="list" allowBlank="1" showInputMessage="1" showErrorMessage="1" xr:uid="{00000000-0002-0000-0A00-00001B000000}">
          <x14:formula1>
            <xm:f>'TAB. REF. PA'!$S$3:$S$77</xm:f>
          </x14:formula1>
          <xm:sqref>R45</xm:sqref>
        </x14:dataValidation>
        <x14:dataValidation type="list" allowBlank="1" showInputMessage="1" showErrorMessage="1" xr:uid="{00000000-0002-0000-0A00-00001C000000}">
          <x14:formula1>
            <xm:f>'TAB. REF. PA'!$S$3:$S$78</xm:f>
          </x14:formula1>
          <xm:sqref>R64:R74</xm:sqref>
        </x14:dataValidation>
        <x14:dataValidation type="list" allowBlank="1" showInputMessage="1" showErrorMessage="1" xr:uid="{00000000-0002-0000-0A00-00001D000000}">
          <x14:formula1>
            <xm:f>'TAB. REF. PA'!$S$3:$S$62</xm:f>
          </x14:formula1>
          <xm:sqref>R108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H21"/>
  <sheetViews>
    <sheetView topLeftCell="B4" workbookViewId="0">
      <selection activeCell="G13" sqref="G13:H14"/>
    </sheetView>
  </sheetViews>
  <sheetFormatPr baseColWidth="10" defaultRowHeight="14.4" x14ac:dyDescent="0.3"/>
  <cols>
    <col min="1" max="1" width="48.109375" customWidth="1"/>
    <col min="2" max="2" width="16.33203125" style="20" customWidth="1"/>
    <col min="4" max="4" width="34.33203125" bestFit="1" customWidth="1"/>
    <col min="5" max="5" width="15.109375" style="20" bestFit="1" customWidth="1"/>
    <col min="6" max="6" width="33.88671875" customWidth="1"/>
    <col min="7" max="7" width="15.109375" style="20" bestFit="1" customWidth="1"/>
    <col min="8" max="8" width="14.109375" bestFit="1" customWidth="1"/>
  </cols>
  <sheetData>
    <row r="2" spans="1:8" x14ac:dyDescent="0.3">
      <c r="D2" s="1507"/>
      <c r="E2" s="1508"/>
      <c r="F2" s="1509" t="s">
        <v>734</v>
      </c>
      <c r="G2" s="1510"/>
      <c r="H2" s="1511"/>
    </row>
    <row r="3" spans="1:8" ht="15" thickBot="1" x14ac:dyDescent="0.35">
      <c r="A3" t="s">
        <v>722</v>
      </c>
      <c r="B3" s="20" t="s">
        <v>735</v>
      </c>
      <c r="D3" t="s">
        <v>3</v>
      </c>
      <c r="E3" s="20">
        <f>+GETPIVOTDATA("Valor total estimado ",$A$3,"Dependencia ADRES","Dirección General")</f>
        <v>500000000</v>
      </c>
      <c r="F3" s="131" t="s">
        <v>3</v>
      </c>
      <c r="G3" s="132">
        <v>500000000</v>
      </c>
      <c r="H3" s="133">
        <f>+E3-G3</f>
        <v>0</v>
      </c>
    </row>
    <row r="4" spans="1:8" x14ac:dyDescent="0.3">
      <c r="A4" s="128" t="s">
        <v>29</v>
      </c>
      <c r="B4" s="20">
        <v>3793739894.5</v>
      </c>
      <c r="D4" s="128" t="s">
        <v>29</v>
      </c>
      <c r="E4" s="20">
        <f>+GETPIVOTDATA("Valor total estimado ",$A$3,"Dependencia ADRES","Dirección Administrativa y Financiera")+GETPIVOTDATA("Valor total estimado ",$A$3,"Dependencia ADRES","Dirección Administrativa y Financiera - Grupo de Contratación")+GETPIVOTDATA("Valor total estimado ",$A$3,"Dependencia ADRES","Dirección Administrativa y Financiera - Grupo de Talento Humano")</f>
        <v>5154732198.5</v>
      </c>
      <c r="F4" s="131" t="s">
        <v>29</v>
      </c>
      <c r="G4" s="132">
        <v>5129672798.5</v>
      </c>
      <c r="H4" s="134">
        <f t="shared" ref="H4:H11" si="0">+E4-G4</f>
        <v>25059400</v>
      </c>
    </row>
    <row r="5" spans="1:8" x14ac:dyDescent="0.3">
      <c r="A5" s="128" t="s">
        <v>470</v>
      </c>
      <c r="B5" s="20">
        <v>321766980</v>
      </c>
      <c r="D5" s="128" t="s">
        <v>4</v>
      </c>
      <c r="E5" s="20">
        <f>+GETPIVOTDATA("Valor total estimado ",$A$3,"Dependencia ADRES","Dirección de Gestión de Recursos Financieros de Salud")</f>
        <v>1490946380</v>
      </c>
      <c r="F5" s="131" t="s">
        <v>4</v>
      </c>
      <c r="G5" s="132">
        <v>1184794516</v>
      </c>
      <c r="H5" s="135">
        <f t="shared" si="0"/>
        <v>306151864</v>
      </c>
    </row>
    <row r="6" spans="1:8" x14ac:dyDescent="0.3">
      <c r="A6" s="128" t="s">
        <v>546</v>
      </c>
      <c r="B6" s="20">
        <v>1039225324</v>
      </c>
      <c r="D6" s="128" t="s">
        <v>6</v>
      </c>
      <c r="E6" s="20">
        <f>+GETPIVOTDATA("Valor total estimado ",$A$3,"Dependencia ADRES","Dirección de Gestión de Tecnología de la Información y la Comunicación")</f>
        <v>6222584634</v>
      </c>
      <c r="F6" s="131" t="s">
        <v>6</v>
      </c>
      <c r="G6" s="132">
        <v>5965245278</v>
      </c>
      <c r="H6" s="135">
        <f t="shared" si="0"/>
        <v>257339356</v>
      </c>
    </row>
    <row r="7" spans="1:8" x14ac:dyDescent="0.3">
      <c r="A7" s="128" t="s">
        <v>4</v>
      </c>
      <c r="B7" s="20">
        <v>1490946380</v>
      </c>
      <c r="D7" s="128" t="s">
        <v>26</v>
      </c>
      <c r="E7" s="20">
        <f>+GETPIVOTDATA("Valor total estimado ",$A$3,"Dependencia ADRES","Dirección de Liquidaciones y Garantías - Subdirección de Garantías")+GETPIVOTDATA("Valor total estimado ",$A$3,"Dependencia ADRES","Dirección de Liquidaciones y Garantías - Subdirección de Liquidaciones del Aseguramiento")</f>
        <v>368855224</v>
      </c>
      <c r="F7" s="131" t="s">
        <v>26</v>
      </c>
      <c r="G7" s="132">
        <v>274573156</v>
      </c>
      <c r="H7" s="135">
        <f t="shared" si="0"/>
        <v>94282068</v>
      </c>
    </row>
    <row r="8" spans="1:8" x14ac:dyDescent="0.3">
      <c r="A8" s="128" t="s">
        <v>6</v>
      </c>
      <c r="B8" s="20">
        <v>6222584634</v>
      </c>
      <c r="D8" t="s">
        <v>465</v>
      </c>
      <c r="E8" s="20">
        <f>+GETPIVOTDATA("Valor total estimado ",$A$3,"Dependencia ADRES","Dirección Otras Prestaciones")</f>
        <v>31126827540</v>
      </c>
      <c r="F8" s="131" t="s">
        <v>465</v>
      </c>
      <c r="G8" s="132">
        <v>31045227540</v>
      </c>
      <c r="H8" s="135">
        <f>+E8-G8</f>
        <v>81600000</v>
      </c>
    </row>
    <row r="9" spans="1:8" x14ac:dyDescent="0.3">
      <c r="A9" s="128" t="s">
        <v>456</v>
      </c>
      <c r="B9" s="20">
        <v>86009020</v>
      </c>
      <c r="D9" t="s">
        <v>454</v>
      </c>
      <c r="E9" s="20">
        <f>+GETPIVOTDATA("Valor total estimado ",$A$3,"Dependencia ADRES","Oficina Asesora de Planeación y Control de Riesgo")</f>
        <v>41094712</v>
      </c>
      <c r="F9" s="131" t="s">
        <v>454</v>
      </c>
      <c r="G9" s="132">
        <v>41094712</v>
      </c>
      <c r="H9" s="135">
        <f t="shared" si="0"/>
        <v>0</v>
      </c>
    </row>
    <row r="10" spans="1:8" ht="15" thickBot="1" x14ac:dyDescent="0.35">
      <c r="A10" s="128" t="s">
        <v>455</v>
      </c>
      <c r="B10" s="20">
        <v>282846204</v>
      </c>
      <c r="D10" s="128" t="s">
        <v>349</v>
      </c>
      <c r="E10" s="20">
        <f>+GETPIVOTDATA("Valor total estimado ",$A$3,"Dependencia ADRES","Oficina Asesora Jurídica")+GETPIVOTDATA("Valor total estimado ",$A$3,"Dependencia ADRES","Oficina Asesora Jurídica - Grupo de Acciones Constitucionales y Tutelas")+GETPIVOTDATA("Valor total estimado ",$A$3,"Dependencia ADRES","Oficina Asesora Jurídica - Grupo de Cobro Coactivo")+GETPIVOTDATA("Valor total estimado ",$A$3,"Dependencia ADRES","Oficina Asesora Jurídica - Grupo de Representación Judicial")</f>
        <v>2202188951</v>
      </c>
      <c r="F10" s="131" t="s">
        <v>349</v>
      </c>
      <c r="G10" s="132">
        <v>1203517459</v>
      </c>
      <c r="H10" s="136">
        <f t="shared" si="0"/>
        <v>998671492</v>
      </c>
    </row>
    <row r="11" spans="1:8" x14ac:dyDescent="0.3">
      <c r="A11" s="128" t="s">
        <v>3</v>
      </c>
      <c r="B11" s="20">
        <v>500000000</v>
      </c>
      <c r="D11" s="128" t="s">
        <v>736</v>
      </c>
      <c r="E11" s="20">
        <v>200000000</v>
      </c>
      <c r="F11" s="137" t="s">
        <v>736</v>
      </c>
      <c r="G11" s="138">
        <v>200000000</v>
      </c>
      <c r="H11" s="139">
        <f t="shared" si="0"/>
        <v>0</v>
      </c>
    </row>
    <row r="12" spans="1:8" x14ac:dyDescent="0.3">
      <c r="A12" s="128" t="s">
        <v>465</v>
      </c>
      <c r="B12" s="20">
        <v>31126827540</v>
      </c>
    </row>
    <row r="13" spans="1:8" x14ac:dyDescent="0.3">
      <c r="A13" s="128" t="s">
        <v>454</v>
      </c>
      <c r="B13" s="20">
        <v>41094712</v>
      </c>
      <c r="E13" s="20">
        <f>+SUM(E3:E11)</f>
        <v>47307229639.5</v>
      </c>
      <c r="G13" s="20">
        <f>SUM(G3:G11)</f>
        <v>45544125459.5</v>
      </c>
      <c r="H13" s="48">
        <f>E13-G13</f>
        <v>1763104180</v>
      </c>
    </row>
    <row r="14" spans="1:8" x14ac:dyDescent="0.3">
      <c r="A14" s="128" t="s">
        <v>349</v>
      </c>
      <c r="B14" s="20">
        <v>542477052</v>
      </c>
    </row>
    <row r="15" spans="1:8" x14ac:dyDescent="0.3">
      <c r="A15" s="128" t="s">
        <v>466</v>
      </c>
      <c r="B15" s="20">
        <v>307607868</v>
      </c>
    </row>
    <row r="16" spans="1:8" x14ac:dyDescent="0.3">
      <c r="A16" s="128" t="s">
        <v>469</v>
      </c>
      <c r="B16" s="20">
        <v>55760808</v>
      </c>
    </row>
    <row r="17" spans="1:2" x14ac:dyDescent="0.3">
      <c r="A17" s="128" t="s">
        <v>467</v>
      </c>
      <c r="B17" s="20">
        <v>1296343223</v>
      </c>
    </row>
    <row r="18" spans="1:2" x14ac:dyDescent="0.3">
      <c r="A18" s="128" t="s">
        <v>737</v>
      </c>
      <c r="B18" s="20">
        <v>47532004351.5</v>
      </c>
    </row>
    <row r="19" spans="1:2" x14ac:dyDescent="0.3">
      <c r="A19" s="128" t="s">
        <v>723</v>
      </c>
      <c r="B19" s="20">
        <v>94639233991</v>
      </c>
    </row>
    <row r="21" spans="1:2" x14ac:dyDescent="0.3">
      <c r="B21" s="20">
        <f>+GETPIVOTDATA("Valor total estimado ",$A$3,"Dependencia ADRES",)-E13</f>
        <v>224774712</v>
      </c>
    </row>
  </sheetData>
  <mergeCells count="2">
    <mergeCell ref="D2:E2"/>
    <mergeCell ref="F2:H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dimension ref="A1:Y83"/>
  <sheetViews>
    <sheetView workbookViewId="0">
      <selection activeCell="S8" sqref="S8"/>
    </sheetView>
  </sheetViews>
  <sheetFormatPr baseColWidth="10" defaultRowHeight="14.4" x14ac:dyDescent="0.3"/>
  <cols>
    <col min="1" max="1" width="16.5546875" bestFit="1" customWidth="1"/>
    <col min="2" max="2" width="65.44140625" bestFit="1" customWidth="1"/>
    <col min="3" max="3" width="5.109375" customWidth="1"/>
    <col min="4" max="4" width="43.44140625" customWidth="1"/>
    <col min="5" max="5" width="5.109375" customWidth="1"/>
    <col min="6" max="6" width="30.33203125" customWidth="1"/>
    <col min="7" max="7" width="4.5546875" customWidth="1"/>
    <col min="8" max="8" width="34.5546875" customWidth="1"/>
    <col min="9" max="9" width="4.88671875" customWidth="1"/>
    <col min="10" max="10" width="38.44140625" customWidth="1"/>
    <col min="11" max="11" width="5.5546875" customWidth="1"/>
    <col min="12" max="12" width="38.44140625" customWidth="1"/>
    <col min="13" max="13" width="5" customWidth="1"/>
    <col min="14" max="14" width="37.109375" customWidth="1"/>
    <col min="15" max="15" width="4.33203125" customWidth="1"/>
    <col min="16" max="16" width="15.6640625" customWidth="1"/>
    <col min="17" max="17" width="5.33203125" customWidth="1"/>
    <col min="18" max="18" width="15.5546875" customWidth="1"/>
    <col min="19" max="19" width="56" bestFit="1" customWidth="1"/>
    <col min="20" max="20" width="4.5546875" customWidth="1"/>
    <col min="21" max="21" width="57.33203125" customWidth="1"/>
    <col min="22" max="22" width="4.5546875" customWidth="1"/>
    <col min="23" max="23" width="19.88671875" customWidth="1"/>
    <col min="24" max="24" width="3.44140625" customWidth="1"/>
    <col min="25" max="25" width="32.109375" customWidth="1"/>
  </cols>
  <sheetData>
    <row r="1" spans="1:25" x14ac:dyDescent="0.3">
      <c r="A1" s="1521" t="s">
        <v>42</v>
      </c>
      <c r="B1" s="1521"/>
      <c r="F1" t="s">
        <v>43</v>
      </c>
      <c r="H1" t="s">
        <v>44</v>
      </c>
      <c r="J1" s="11" t="s">
        <v>65</v>
      </c>
      <c r="L1" s="11" t="s">
        <v>66</v>
      </c>
      <c r="N1" t="s">
        <v>76</v>
      </c>
      <c r="P1" t="s">
        <v>78</v>
      </c>
      <c r="S1" t="s">
        <v>84</v>
      </c>
      <c r="U1" t="s">
        <v>89</v>
      </c>
    </row>
    <row r="2" spans="1:25" s="9" customFormat="1" x14ac:dyDescent="0.3">
      <c r="A2" s="8" t="s">
        <v>25</v>
      </c>
      <c r="B2" s="8" t="s">
        <v>31</v>
      </c>
      <c r="D2" s="8" t="s">
        <v>141</v>
      </c>
      <c r="F2" s="10" t="s">
        <v>53</v>
      </c>
      <c r="H2" s="10" t="s">
        <v>52</v>
      </c>
      <c r="J2" s="10" t="s">
        <v>32</v>
      </c>
      <c r="L2" s="10" t="s">
        <v>33</v>
      </c>
      <c r="N2" s="10" t="s">
        <v>67</v>
      </c>
      <c r="P2" s="10" t="s">
        <v>77</v>
      </c>
      <c r="Q2" s="22"/>
      <c r="S2" s="10" t="s">
        <v>79</v>
      </c>
      <c r="U2" s="10" t="s">
        <v>1</v>
      </c>
      <c r="W2" s="10" t="s">
        <v>113</v>
      </c>
      <c r="Y2" s="10" t="s">
        <v>965</v>
      </c>
    </row>
    <row r="3" spans="1:25" x14ac:dyDescent="0.3">
      <c r="A3" s="1"/>
      <c r="B3" s="1"/>
      <c r="D3" s="1"/>
      <c r="F3" s="1"/>
      <c r="H3" s="1"/>
      <c r="J3" s="1"/>
      <c r="L3" s="1"/>
      <c r="N3" s="1"/>
      <c r="P3" s="1"/>
      <c r="Q3" s="23"/>
      <c r="S3" s="3" t="s">
        <v>570</v>
      </c>
      <c r="U3" s="1"/>
      <c r="W3" s="1" t="s">
        <v>122</v>
      </c>
      <c r="Y3" s="1" t="s">
        <v>964</v>
      </c>
    </row>
    <row r="4" spans="1:25" ht="57.6" x14ac:dyDescent="0.3">
      <c r="A4" s="2">
        <v>11200</v>
      </c>
      <c r="B4" s="2" t="s">
        <v>3</v>
      </c>
      <c r="D4" s="3" t="s">
        <v>144</v>
      </c>
      <c r="F4" s="3" t="s">
        <v>45</v>
      </c>
      <c r="H4" s="3" t="s">
        <v>54</v>
      </c>
      <c r="J4" s="3" t="s">
        <v>34</v>
      </c>
      <c r="L4" s="3" t="s">
        <v>35</v>
      </c>
      <c r="N4" s="3" t="s">
        <v>75</v>
      </c>
      <c r="P4" s="1"/>
      <c r="Q4" s="23"/>
      <c r="S4" s="3" t="s">
        <v>137</v>
      </c>
      <c r="U4" s="3" t="s">
        <v>92</v>
      </c>
      <c r="W4" s="1" t="s">
        <v>117</v>
      </c>
      <c r="Y4" s="1" t="s">
        <v>966</v>
      </c>
    </row>
    <row r="5" spans="1:25" ht="43.8" thickBot="1" x14ac:dyDescent="0.35">
      <c r="A5" s="2">
        <v>11300</v>
      </c>
      <c r="B5" s="2" t="s">
        <v>4</v>
      </c>
      <c r="D5" s="3" t="s">
        <v>145</v>
      </c>
      <c r="F5" s="3" t="s">
        <v>51</v>
      </c>
      <c r="H5" s="3" t="s">
        <v>55</v>
      </c>
      <c r="J5" s="3" t="s">
        <v>21</v>
      </c>
      <c r="K5" s="9"/>
      <c r="L5" s="3" t="s">
        <v>36</v>
      </c>
      <c r="N5" s="3" t="s">
        <v>210</v>
      </c>
      <c r="P5" s="1"/>
      <c r="Q5" s="23"/>
      <c r="S5" s="24" t="s">
        <v>182</v>
      </c>
      <c r="U5" s="3" t="s">
        <v>93</v>
      </c>
      <c r="W5" s="1" t="s">
        <v>114</v>
      </c>
      <c r="Y5" s="532" t="s">
        <v>967</v>
      </c>
    </row>
    <row r="6" spans="1:25" ht="28.8" x14ac:dyDescent="0.3">
      <c r="A6" s="2">
        <v>11400</v>
      </c>
      <c r="B6" s="2" t="s">
        <v>26</v>
      </c>
      <c r="D6" s="3" t="s">
        <v>146</v>
      </c>
      <c r="F6" s="3" t="s">
        <v>46</v>
      </c>
      <c r="H6" s="3" t="s">
        <v>56</v>
      </c>
      <c r="J6" s="3" t="s">
        <v>37</v>
      </c>
      <c r="L6" s="3" t="s">
        <v>22</v>
      </c>
      <c r="N6" s="3" t="s">
        <v>211</v>
      </c>
      <c r="P6" s="1"/>
      <c r="Q6" s="23"/>
      <c r="R6" s="1522" t="s">
        <v>511</v>
      </c>
      <c r="S6" s="28" t="s">
        <v>898</v>
      </c>
      <c r="U6" s="3" t="s">
        <v>94</v>
      </c>
      <c r="W6" s="1" t="s">
        <v>115</v>
      </c>
      <c r="Y6" s="532" t="s">
        <v>968</v>
      </c>
    </row>
    <row r="7" spans="1:25" ht="43.2" x14ac:dyDescent="0.3">
      <c r="A7" s="2">
        <v>11420</v>
      </c>
      <c r="B7" s="2" t="s">
        <v>27</v>
      </c>
      <c r="D7" s="3" t="s">
        <v>147</v>
      </c>
      <c r="F7" s="3" t="s">
        <v>47</v>
      </c>
      <c r="H7" s="3" t="s">
        <v>57</v>
      </c>
      <c r="L7" s="3" t="s">
        <v>23</v>
      </c>
      <c r="N7" s="3" t="s">
        <v>212</v>
      </c>
      <c r="P7" s="1"/>
      <c r="Q7" s="23"/>
      <c r="R7" s="1523"/>
      <c r="S7" s="29" t="s">
        <v>899</v>
      </c>
      <c r="U7" s="3" t="s">
        <v>95</v>
      </c>
      <c r="W7" s="1" t="s">
        <v>116</v>
      </c>
      <c r="Y7" s="532" t="s">
        <v>969</v>
      </c>
    </row>
    <row r="8" spans="1:25" ht="72" x14ac:dyDescent="0.3">
      <c r="A8" s="2">
        <v>11430</v>
      </c>
      <c r="B8" s="2" t="s">
        <v>2</v>
      </c>
      <c r="D8" s="19" t="s">
        <v>256</v>
      </c>
      <c r="F8" s="6" t="s">
        <v>48</v>
      </c>
      <c r="H8" s="7" t="s">
        <v>68</v>
      </c>
      <c r="K8" s="9"/>
      <c r="L8" s="1" t="s">
        <v>39</v>
      </c>
      <c r="N8" s="3" t="s">
        <v>213</v>
      </c>
      <c r="P8" s="1"/>
      <c r="Q8" s="23"/>
      <c r="R8" s="1523"/>
      <c r="S8" s="29" t="s">
        <v>900</v>
      </c>
      <c r="U8" s="3" t="s">
        <v>96</v>
      </c>
      <c r="Y8" s="532" t="s">
        <v>1434</v>
      </c>
    </row>
    <row r="9" spans="1:25" ht="43.2" x14ac:dyDescent="0.3">
      <c r="A9" s="2">
        <v>11500</v>
      </c>
      <c r="B9" s="2" t="s">
        <v>28</v>
      </c>
      <c r="D9" s="19" t="s">
        <v>153</v>
      </c>
      <c r="F9" s="6" t="s">
        <v>49</v>
      </c>
      <c r="H9" s="7" t="s">
        <v>69</v>
      </c>
      <c r="L9" s="6" t="s">
        <v>38</v>
      </c>
      <c r="N9" s="3" t="s">
        <v>214</v>
      </c>
      <c r="P9" s="1"/>
      <c r="Q9" s="23"/>
      <c r="R9" s="1523"/>
      <c r="S9" s="29" t="s">
        <v>235</v>
      </c>
      <c r="U9" s="3" t="s">
        <v>97</v>
      </c>
      <c r="Y9" s="532" t="s">
        <v>970</v>
      </c>
    </row>
    <row r="10" spans="1:25" ht="28.8" x14ac:dyDescent="0.3">
      <c r="A10" s="2">
        <v>11600</v>
      </c>
      <c r="B10" s="2" t="s">
        <v>6</v>
      </c>
      <c r="F10" s="6" t="s">
        <v>50</v>
      </c>
      <c r="H10" s="6" t="s">
        <v>73</v>
      </c>
      <c r="L10" s="6" t="s">
        <v>40</v>
      </c>
      <c r="N10" s="3" t="s">
        <v>215</v>
      </c>
      <c r="P10" s="1"/>
      <c r="Q10" s="23"/>
      <c r="R10" s="1523"/>
      <c r="S10" s="29" t="s">
        <v>236</v>
      </c>
      <c r="U10" s="3" t="s">
        <v>98</v>
      </c>
      <c r="Y10" s="532" t="s">
        <v>971</v>
      </c>
    </row>
    <row r="11" spans="1:25" ht="43.2" x14ac:dyDescent="0.3">
      <c r="A11" s="2">
        <v>11700</v>
      </c>
      <c r="B11" s="2" t="s">
        <v>29</v>
      </c>
      <c r="H11" s="6" t="s">
        <v>58</v>
      </c>
      <c r="K11" s="9"/>
      <c r="L11" s="6" t="s">
        <v>41</v>
      </c>
      <c r="N11" s="3" t="s">
        <v>216</v>
      </c>
      <c r="P11" s="1"/>
      <c r="Q11" s="23"/>
      <c r="R11" s="1523"/>
      <c r="S11" s="29" t="s">
        <v>474</v>
      </c>
      <c r="U11" s="3" t="s">
        <v>99</v>
      </c>
      <c r="Y11" s="532" t="s">
        <v>972</v>
      </c>
    </row>
    <row r="12" spans="1:25" ht="43.2" x14ac:dyDescent="0.3">
      <c r="A12" s="2">
        <v>11800</v>
      </c>
      <c r="B12" s="2" t="s">
        <v>5</v>
      </c>
      <c r="H12" s="6" t="s">
        <v>74</v>
      </c>
      <c r="N12" s="3" t="s">
        <v>217</v>
      </c>
      <c r="P12" s="1"/>
      <c r="Q12" s="23"/>
      <c r="R12" s="1523"/>
      <c r="S12" s="29" t="s">
        <v>475</v>
      </c>
      <c r="U12" s="3" t="s">
        <v>100</v>
      </c>
      <c r="Y12" s="532" t="s">
        <v>973</v>
      </c>
    </row>
    <row r="13" spans="1:25" ht="28.8" x14ac:dyDescent="0.3">
      <c r="A13" s="2">
        <v>11900</v>
      </c>
      <c r="B13" s="2" t="s">
        <v>349</v>
      </c>
      <c r="H13" s="6" t="s">
        <v>59</v>
      </c>
      <c r="N13" s="3" t="s">
        <v>218</v>
      </c>
      <c r="P13" s="1"/>
      <c r="Q13" s="23"/>
      <c r="R13" s="1523"/>
      <c r="S13" s="29" t="s">
        <v>238</v>
      </c>
      <c r="U13" s="3" t="s">
        <v>101</v>
      </c>
      <c r="Y13" s="532" t="s">
        <v>974</v>
      </c>
    </row>
    <row r="14" spans="1:25" ht="43.2" x14ac:dyDescent="0.3">
      <c r="A14" s="2">
        <v>12000</v>
      </c>
      <c r="B14" s="2" t="s">
        <v>30</v>
      </c>
      <c r="H14" s="6" t="s">
        <v>70</v>
      </c>
      <c r="N14" s="3" t="s">
        <v>219</v>
      </c>
      <c r="P14" s="1"/>
      <c r="Q14" s="23"/>
      <c r="R14" s="1523"/>
      <c r="S14" s="29" t="s">
        <v>507</v>
      </c>
      <c r="U14" s="3" t="s">
        <v>102</v>
      </c>
    </row>
    <row r="15" spans="1:25" ht="28.8" x14ac:dyDescent="0.3">
      <c r="H15" s="6" t="s">
        <v>71</v>
      </c>
      <c r="N15" s="3" t="s">
        <v>220</v>
      </c>
      <c r="P15" s="1"/>
      <c r="Q15" s="23"/>
      <c r="R15" s="1523"/>
      <c r="S15" s="29" t="s">
        <v>238</v>
      </c>
      <c r="U15" s="3" t="s">
        <v>103</v>
      </c>
    </row>
    <row r="16" spans="1:25" ht="28.8" x14ac:dyDescent="0.3">
      <c r="H16" s="6" t="s">
        <v>72</v>
      </c>
      <c r="N16" s="3" t="s">
        <v>221</v>
      </c>
      <c r="P16" s="1"/>
      <c r="Q16" s="23"/>
      <c r="R16" s="1523"/>
      <c r="S16" s="29" t="s">
        <v>508</v>
      </c>
      <c r="U16" s="3" t="s">
        <v>104</v>
      </c>
    </row>
    <row r="17" spans="8:21" ht="28.8" x14ac:dyDescent="0.3">
      <c r="H17" s="6" t="s">
        <v>60</v>
      </c>
      <c r="N17" s="3" t="s">
        <v>222</v>
      </c>
      <c r="P17" s="1"/>
      <c r="Q17" s="23"/>
      <c r="R17" s="1523"/>
      <c r="S17" s="29" t="s">
        <v>509</v>
      </c>
      <c r="U17" s="3" t="s">
        <v>105</v>
      </c>
    </row>
    <row r="18" spans="8:21" ht="29.4" thickBot="1" x14ac:dyDescent="0.35">
      <c r="H18" s="6" t="s">
        <v>61</v>
      </c>
      <c r="N18" s="3" t="s">
        <v>223</v>
      </c>
      <c r="P18" s="1"/>
      <c r="Q18" s="23"/>
      <c r="R18" s="1524"/>
      <c r="S18" s="30" t="s">
        <v>510</v>
      </c>
      <c r="U18" s="3" t="s">
        <v>106</v>
      </c>
    </row>
    <row r="19" spans="8:21" ht="45" customHeight="1" x14ac:dyDescent="0.3">
      <c r="H19" s="6" t="s">
        <v>62</v>
      </c>
      <c r="N19" s="3" t="s">
        <v>224</v>
      </c>
      <c r="P19" s="1"/>
      <c r="Q19" s="23"/>
      <c r="R19" s="1515" t="s">
        <v>4</v>
      </c>
      <c r="S19" s="25" t="s">
        <v>594</v>
      </c>
      <c r="U19" s="3" t="s">
        <v>107</v>
      </c>
    </row>
    <row r="20" spans="8:21" ht="28.8" x14ac:dyDescent="0.3">
      <c r="H20" s="6" t="s">
        <v>63</v>
      </c>
      <c r="N20" s="3" t="s">
        <v>225</v>
      </c>
      <c r="P20" s="1"/>
      <c r="Q20" s="23"/>
      <c r="R20" s="1516"/>
      <c r="S20" s="26" t="s">
        <v>249</v>
      </c>
      <c r="U20" s="3" t="s">
        <v>108</v>
      </c>
    </row>
    <row r="21" spans="8:21" ht="28.8" x14ac:dyDescent="0.3">
      <c r="H21" s="6" t="s">
        <v>64</v>
      </c>
      <c r="N21" s="3" t="s">
        <v>226</v>
      </c>
      <c r="P21" s="1"/>
      <c r="Q21" s="23"/>
      <c r="R21" s="1516"/>
      <c r="S21" s="29" t="s">
        <v>626</v>
      </c>
      <c r="U21" s="3" t="s">
        <v>109</v>
      </c>
    </row>
    <row r="22" spans="8:21" ht="30" customHeight="1" x14ac:dyDescent="0.3">
      <c r="N22" s="3" t="s">
        <v>227</v>
      </c>
      <c r="P22" s="1"/>
      <c r="Q22" s="23"/>
      <c r="R22" s="1516"/>
      <c r="S22" s="29" t="s">
        <v>595</v>
      </c>
      <c r="U22" s="3" t="s">
        <v>110</v>
      </c>
    </row>
    <row r="23" spans="8:21" x14ac:dyDescent="0.3">
      <c r="N23" s="3" t="s">
        <v>228</v>
      </c>
      <c r="P23" s="1"/>
      <c r="Q23" s="23"/>
      <c r="R23" s="1516"/>
      <c r="S23" s="29" t="s">
        <v>596</v>
      </c>
      <c r="U23" s="3" t="s">
        <v>111</v>
      </c>
    </row>
    <row r="24" spans="8:21" ht="45" customHeight="1" x14ac:dyDescent="0.3">
      <c r="N24" s="3" t="s">
        <v>229</v>
      </c>
      <c r="P24" s="1"/>
      <c r="Q24" s="23"/>
      <c r="R24" s="1516"/>
      <c r="S24" s="33" t="s">
        <v>627</v>
      </c>
      <c r="U24" s="3" t="s">
        <v>112</v>
      </c>
    </row>
    <row r="25" spans="8:21" ht="45" customHeight="1" x14ac:dyDescent="0.3">
      <c r="N25" s="3" t="s">
        <v>230</v>
      </c>
      <c r="R25" s="1516"/>
      <c r="S25" s="27"/>
    </row>
    <row r="26" spans="8:21" x14ac:dyDescent="0.3">
      <c r="R26" s="1525"/>
      <c r="S26" s="33"/>
    </row>
    <row r="27" spans="8:21" ht="45.75" customHeight="1" x14ac:dyDescent="0.3">
      <c r="R27" s="1526" t="s">
        <v>29</v>
      </c>
      <c r="S27" s="7" t="s">
        <v>398</v>
      </c>
    </row>
    <row r="28" spans="8:21" ht="45" customHeight="1" x14ac:dyDescent="0.3">
      <c r="R28" s="1526"/>
      <c r="S28" s="7" t="s">
        <v>402</v>
      </c>
    </row>
    <row r="29" spans="8:21" x14ac:dyDescent="0.3">
      <c r="R29" s="1526"/>
      <c r="S29" s="7" t="s">
        <v>406</v>
      </c>
    </row>
    <row r="30" spans="8:21" x14ac:dyDescent="0.3">
      <c r="R30" s="1526"/>
      <c r="S30" s="7" t="s">
        <v>410</v>
      </c>
    </row>
    <row r="31" spans="8:21" x14ac:dyDescent="0.3">
      <c r="R31" s="1526"/>
      <c r="S31" s="7" t="s">
        <v>664</v>
      </c>
    </row>
    <row r="32" spans="8:21" ht="28.8" x14ac:dyDescent="0.3">
      <c r="R32" s="1526"/>
      <c r="S32" s="7" t="s">
        <v>411</v>
      </c>
    </row>
    <row r="33" spans="2:19" x14ac:dyDescent="0.3">
      <c r="R33" s="1526"/>
      <c r="S33" s="7" t="s">
        <v>512</v>
      </c>
    </row>
    <row r="34" spans="2:19" x14ac:dyDescent="0.3">
      <c r="R34" s="1526"/>
      <c r="S34" s="7" t="s">
        <v>628</v>
      </c>
    </row>
    <row r="35" spans="2:19" ht="30" customHeight="1" x14ac:dyDescent="0.3">
      <c r="R35" s="1526"/>
      <c r="S35" s="19" t="s">
        <v>657</v>
      </c>
    </row>
    <row r="36" spans="2:19" x14ac:dyDescent="0.3">
      <c r="R36" s="1526"/>
      <c r="S36" s="19" t="s">
        <v>658</v>
      </c>
    </row>
    <row r="37" spans="2:19" x14ac:dyDescent="0.3">
      <c r="R37" s="1526"/>
      <c r="S37" s="19" t="s">
        <v>631</v>
      </c>
    </row>
    <row r="38" spans="2:19" ht="28.8" x14ac:dyDescent="0.3">
      <c r="R38" s="1526"/>
      <c r="S38" s="19" t="s">
        <v>827</v>
      </c>
    </row>
    <row r="39" spans="2:19" ht="28.8" x14ac:dyDescent="0.3">
      <c r="R39" s="1526"/>
      <c r="S39" s="19" t="s">
        <v>826</v>
      </c>
    </row>
    <row r="40" spans="2:19" x14ac:dyDescent="0.3">
      <c r="R40" s="1526"/>
      <c r="S40" s="19" t="s">
        <v>889</v>
      </c>
    </row>
    <row r="41" spans="2:19" ht="43.2" x14ac:dyDescent="0.3">
      <c r="R41" s="1526"/>
      <c r="S41" s="19" t="s">
        <v>897</v>
      </c>
    </row>
    <row r="42" spans="2:19" x14ac:dyDescent="0.3">
      <c r="R42" s="1526"/>
      <c r="S42" s="19" t="s">
        <v>891</v>
      </c>
    </row>
    <row r="43" spans="2:19" ht="43.2" x14ac:dyDescent="0.3">
      <c r="R43" s="1526"/>
      <c r="S43" s="19" t="s">
        <v>923</v>
      </c>
    </row>
    <row r="44" spans="2:19" ht="28.8" x14ac:dyDescent="0.3">
      <c r="R44" s="1526"/>
      <c r="S44" s="19" t="s">
        <v>932</v>
      </c>
    </row>
    <row r="45" spans="2:19" ht="28.8" x14ac:dyDescent="0.3">
      <c r="R45" s="1526"/>
      <c r="S45" s="19" t="s">
        <v>924</v>
      </c>
    </row>
    <row r="46" spans="2:19" x14ac:dyDescent="0.3">
      <c r="R46" s="1526"/>
      <c r="S46" s="19" t="s">
        <v>933</v>
      </c>
    </row>
    <row r="47" spans="2:19" x14ac:dyDescent="0.3">
      <c r="B47" s="5"/>
      <c r="R47" s="1526"/>
      <c r="S47" s="19" t="s">
        <v>672</v>
      </c>
    </row>
    <row r="48" spans="2:19" ht="28.8" x14ac:dyDescent="0.3">
      <c r="R48" s="1518" t="s">
        <v>5</v>
      </c>
      <c r="S48" s="60" t="s">
        <v>340</v>
      </c>
    </row>
    <row r="49" spans="18:19" x14ac:dyDescent="0.3">
      <c r="R49" s="1518"/>
      <c r="S49" s="26" t="s">
        <v>341</v>
      </c>
    </row>
    <row r="50" spans="18:19" ht="28.8" x14ac:dyDescent="0.3">
      <c r="R50" s="1518"/>
      <c r="S50" s="26" t="s">
        <v>342</v>
      </c>
    </row>
    <row r="51" spans="18:19" ht="28.8" x14ac:dyDescent="0.3">
      <c r="R51" s="1518"/>
      <c r="S51" s="26" t="s">
        <v>343</v>
      </c>
    </row>
    <row r="52" spans="18:19" ht="43.8" thickBot="1" x14ac:dyDescent="0.35">
      <c r="R52" s="1519"/>
      <c r="S52" s="32" t="s">
        <v>344</v>
      </c>
    </row>
    <row r="53" spans="18:19" ht="28.8" x14ac:dyDescent="0.3">
      <c r="R53" s="1520" t="s">
        <v>349</v>
      </c>
      <c r="S53" s="25" t="s">
        <v>360</v>
      </c>
    </row>
    <row r="54" spans="18:19" ht="28.8" x14ac:dyDescent="0.3">
      <c r="R54" s="1518"/>
      <c r="S54" s="26" t="s">
        <v>437</v>
      </c>
    </row>
    <row r="55" spans="18:19" ht="43.2" x14ac:dyDescent="0.3">
      <c r="R55" s="1518"/>
      <c r="S55" s="26" t="s">
        <v>370</v>
      </c>
    </row>
    <row r="56" spans="18:19" ht="28.8" x14ac:dyDescent="0.3">
      <c r="R56" s="1518"/>
      <c r="S56" s="26" t="s">
        <v>438</v>
      </c>
    </row>
    <row r="57" spans="18:19" ht="28.8" x14ac:dyDescent="0.3">
      <c r="R57" s="1518"/>
      <c r="S57" s="26" t="s">
        <v>440</v>
      </c>
    </row>
    <row r="58" spans="18:19" ht="57.6" x14ac:dyDescent="0.3">
      <c r="R58" s="1518"/>
      <c r="S58" s="26" t="s">
        <v>441</v>
      </c>
    </row>
    <row r="59" spans="18:19" ht="43.2" x14ac:dyDescent="0.3">
      <c r="R59" s="1518"/>
      <c r="S59" s="26" t="s">
        <v>442</v>
      </c>
    </row>
    <row r="60" spans="18:19" ht="43.2" x14ac:dyDescent="0.3">
      <c r="R60" s="1518"/>
      <c r="S60" s="26" t="s">
        <v>445</v>
      </c>
    </row>
    <row r="61" spans="18:19" ht="28.8" x14ac:dyDescent="0.3">
      <c r="R61" s="1518"/>
      <c r="S61" s="26" t="s">
        <v>446</v>
      </c>
    </row>
    <row r="62" spans="18:19" ht="43.2" x14ac:dyDescent="0.3">
      <c r="R62" s="1518"/>
      <c r="S62" s="26" t="s">
        <v>453</v>
      </c>
    </row>
    <row r="63" spans="18:19" ht="43.2" x14ac:dyDescent="0.3">
      <c r="R63" s="1518"/>
      <c r="S63" s="27" t="s">
        <v>714</v>
      </c>
    </row>
    <row r="64" spans="18:19" x14ac:dyDescent="0.3">
      <c r="R64" s="1518"/>
      <c r="S64" s="27" t="s">
        <v>765</v>
      </c>
    </row>
    <row r="65" spans="18:19" ht="28.8" x14ac:dyDescent="0.3">
      <c r="R65" s="1518"/>
      <c r="S65" s="27" t="s">
        <v>838</v>
      </c>
    </row>
    <row r="66" spans="18:19" ht="57.6" x14ac:dyDescent="0.3">
      <c r="R66" s="1518"/>
      <c r="S66" s="59" t="s">
        <v>845</v>
      </c>
    </row>
    <row r="67" spans="18:19" ht="72" x14ac:dyDescent="0.3">
      <c r="R67" s="1518"/>
      <c r="S67" s="59" t="s">
        <v>844</v>
      </c>
    </row>
    <row r="68" spans="18:19" ht="29.4" thickBot="1" x14ac:dyDescent="0.35">
      <c r="R68" s="1518"/>
      <c r="S68" s="59" t="s">
        <v>839</v>
      </c>
    </row>
    <row r="69" spans="18:19" x14ac:dyDescent="0.3">
      <c r="R69" s="1515" t="s">
        <v>625</v>
      </c>
      <c r="S69" s="25" t="s">
        <v>673</v>
      </c>
    </row>
    <row r="70" spans="18:19" ht="43.2" x14ac:dyDescent="0.3">
      <c r="R70" s="1516"/>
      <c r="S70" s="26" t="s">
        <v>674</v>
      </c>
    </row>
    <row r="71" spans="18:19" x14ac:dyDescent="0.3">
      <c r="R71" s="1516"/>
      <c r="S71" s="26" t="s">
        <v>675</v>
      </c>
    </row>
    <row r="72" spans="18:19" ht="28.8" x14ac:dyDescent="0.3">
      <c r="R72" s="1516"/>
      <c r="S72" s="26" t="s">
        <v>622</v>
      </c>
    </row>
    <row r="73" spans="18:19" x14ac:dyDescent="0.3">
      <c r="R73" s="1516"/>
      <c r="S73" s="26" t="s">
        <v>623</v>
      </c>
    </row>
    <row r="74" spans="18:19" ht="28.8" x14ac:dyDescent="0.3">
      <c r="R74" s="1516"/>
      <c r="S74" s="26" t="s">
        <v>624</v>
      </c>
    </row>
    <row r="75" spans="18:19" ht="43.2" x14ac:dyDescent="0.3">
      <c r="R75" s="1516"/>
      <c r="S75" s="26" t="s">
        <v>676</v>
      </c>
    </row>
    <row r="76" spans="18:19" ht="15" thickBot="1" x14ac:dyDescent="0.35">
      <c r="R76" s="1517"/>
      <c r="S76" s="31"/>
    </row>
    <row r="77" spans="18:19" ht="28.8" x14ac:dyDescent="0.3">
      <c r="R77" s="1512" t="s">
        <v>3</v>
      </c>
      <c r="S77" s="157" t="s">
        <v>886</v>
      </c>
    </row>
    <row r="78" spans="18:19" ht="43.2" x14ac:dyDescent="0.3">
      <c r="R78" s="1513"/>
      <c r="S78" s="158" t="s">
        <v>847</v>
      </c>
    </row>
    <row r="79" spans="18:19" ht="28.8" x14ac:dyDescent="0.3">
      <c r="R79" s="1513"/>
      <c r="S79" s="158" t="s">
        <v>888</v>
      </c>
    </row>
    <row r="80" spans="18:19" ht="43.8" thickBot="1" x14ac:dyDescent="0.35">
      <c r="R80" s="1514"/>
      <c r="S80" s="158" t="s">
        <v>883</v>
      </c>
    </row>
    <row r="82" spans="21:21" x14ac:dyDescent="0.3">
      <c r="U82">
        <f>15/10</f>
        <v>1.5</v>
      </c>
    </row>
    <row r="83" spans="21:21" x14ac:dyDescent="0.3">
      <c r="U83">
        <f>1-U82</f>
        <v>-0.5</v>
      </c>
    </row>
  </sheetData>
  <mergeCells count="8">
    <mergeCell ref="R77:R80"/>
    <mergeCell ref="R69:R76"/>
    <mergeCell ref="R48:R52"/>
    <mergeCell ref="R53:R68"/>
    <mergeCell ref="A1:B1"/>
    <mergeCell ref="R6:R18"/>
    <mergeCell ref="R19:R26"/>
    <mergeCell ref="R27:R47"/>
  </mergeCells>
  <dataValidations count="1">
    <dataValidation type="list" allowBlank="1" showInputMessage="1" showErrorMessage="1" sqref="S44" xr:uid="{00000000-0002-0000-0C00-000000000000}">
      <formula1>$S$3:$S$80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'C:\Users\norela.briceno\AppData\Local\Microsoft\Windows\INetCache\Content.Outlook\FBI6K8AZ\[Copia de Plan Accion ADRES Vigencia 2018 con Cuadro de Mando.xlsx]TAB. REF. PA'!#REF!</xm:f>
          </x14:formula1>
          <xm:sqref>S44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46"/>
  <sheetViews>
    <sheetView workbookViewId="0">
      <selection activeCell="C10" sqref="C10"/>
    </sheetView>
  </sheetViews>
  <sheetFormatPr baseColWidth="10" defaultRowHeight="14.4" x14ac:dyDescent="0.3"/>
  <cols>
    <col min="1" max="1" width="33.88671875" customWidth="1"/>
    <col min="2" max="2" width="26.109375" customWidth="1"/>
    <col min="3" max="3" width="25.44140625" customWidth="1"/>
  </cols>
  <sheetData>
    <row r="4" spans="1:3" x14ac:dyDescent="0.3">
      <c r="A4" t="s">
        <v>722</v>
      </c>
      <c r="C4" t="s">
        <v>733</v>
      </c>
    </row>
    <row r="5" spans="1:3" x14ac:dyDescent="0.3">
      <c r="A5" t="s">
        <v>29</v>
      </c>
      <c r="B5" t="s">
        <v>256</v>
      </c>
      <c r="C5" s="20">
        <v>36862182273.800003</v>
      </c>
    </row>
    <row r="7" spans="1:3" x14ac:dyDescent="0.3">
      <c r="A7" t="s">
        <v>724</v>
      </c>
      <c r="C7">
        <v>36862182273.800003</v>
      </c>
    </row>
    <row r="8" spans="1:3" x14ac:dyDescent="0.3">
      <c r="A8" t="s">
        <v>4</v>
      </c>
    </row>
    <row r="9" spans="1:3" x14ac:dyDescent="0.3">
      <c r="A9" t="s">
        <v>256</v>
      </c>
      <c r="C9">
        <v>0</v>
      </c>
    </row>
    <row r="10" spans="1:3" x14ac:dyDescent="0.3">
      <c r="A10" t="s">
        <v>145</v>
      </c>
      <c r="C10">
        <v>42728440868380</v>
      </c>
    </row>
    <row r="11" spans="1:3" x14ac:dyDescent="0.3">
      <c r="A11" t="s">
        <v>153</v>
      </c>
      <c r="C11">
        <v>0</v>
      </c>
    </row>
    <row r="12" spans="1:3" x14ac:dyDescent="0.3">
      <c r="A12" t="s">
        <v>725</v>
      </c>
      <c r="C12">
        <v>42728440868380</v>
      </c>
    </row>
    <row r="13" spans="1:3" x14ac:dyDescent="0.3">
      <c r="A13" t="s">
        <v>6</v>
      </c>
    </row>
    <row r="14" spans="1:3" x14ac:dyDescent="0.3">
      <c r="A14" t="s">
        <v>147</v>
      </c>
      <c r="C14">
        <v>9419435140</v>
      </c>
    </row>
    <row r="15" spans="1:3" x14ac:dyDescent="0.3">
      <c r="A15" t="s">
        <v>256</v>
      </c>
      <c r="C15">
        <v>0</v>
      </c>
    </row>
    <row r="16" spans="1:3" x14ac:dyDescent="0.3">
      <c r="A16" t="s">
        <v>153</v>
      </c>
      <c r="C16">
        <v>0</v>
      </c>
    </row>
    <row r="17" spans="1:3" x14ac:dyDescent="0.3">
      <c r="A17" t="s">
        <v>726</v>
      </c>
      <c r="C17">
        <v>9419435140</v>
      </c>
    </row>
    <row r="18" spans="1:3" x14ac:dyDescent="0.3">
      <c r="A18" t="s">
        <v>26</v>
      </c>
    </row>
    <row r="19" spans="1:3" x14ac:dyDescent="0.3">
      <c r="A19" t="s">
        <v>256</v>
      </c>
      <c r="C19">
        <v>0</v>
      </c>
    </row>
    <row r="20" spans="1:3" x14ac:dyDescent="0.3">
      <c r="A20" t="s">
        <v>144</v>
      </c>
      <c r="C20">
        <v>368855224</v>
      </c>
    </row>
    <row r="21" spans="1:3" x14ac:dyDescent="0.3">
      <c r="A21" t="s">
        <v>153</v>
      </c>
      <c r="C21">
        <v>0</v>
      </c>
    </row>
    <row r="22" spans="1:3" x14ac:dyDescent="0.3">
      <c r="A22" t="s">
        <v>727</v>
      </c>
      <c r="C22">
        <v>368855224</v>
      </c>
    </row>
    <row r="23" spans="1:3" x14ac:dyDescent="0.3">
      <c r="A23" t="s">
        <v>28</v>
      </c>
    </row>
    <row r="24" spans="1:3" x14ac:dyDescent="0.3">
      <c r="A24" t="s">
        <v>256</v>
      </c>
      <c r="C24">
        <v>0</v>
      </c>
    </row>
    <row r="25" spans="1:3" x14ac:dyDescent="0.3">
      <c r="A25" t="s">
        <v>144</v>
      </c>
      <c r="C25">
        <v>30930987540</v>
      </c>
    </row>
    <row r="26" spans="1:3" x14ac:dyDescent="0.3">
      <c r="A26" t="s">
        <v>146</v>
      </c>
      <c r="C26">
        <v>195840000</v>
      </c>
    </row>
    <row r="27" spans="1:3" x14ac:dyDescent="0.3">
      <c r="A27" t="s">
        <v>153</v>
      </c>
      <c r="C27">
        <v>0</v>
      </c>
    </row>
    <row r="28" spans="1:3" x14ac:dyDescent="0.3">
      <c r="A28" t="s">
        <v>728</v>
      </c>
      <c r="C28">
        <v>31126827540</v>
      </c>
    </row>
    <row r="29" spans="1:3" x14ac:dyDescent="0.3">
      <c r="A29" t="s">
        <v>3</v>
      </c>
    </row>
    <row r="30" spans="1:3" x14ac:dyDescent="0.3">
      <c r="A30" t="s">
        <v>256</v>
      </c>
      <c r="C30">
        <v>500000000</v>
      </c>
    </row>
    <row r="31" spans="1:3" x14ac:dyDescent="0.3">
      <c r="A31" t="s">
        <v>153</v>
      </c>
      <c r="C31">
        <v>0</v>
      </c>
    </row>
    <row r="32" spans="1:3" x14ac:dyDescent="0.3">
      <c r="A32" t="s">
        <v>729</v>
      </c>
      <c r="C32">
        <v>500000000</v>
      </c>
    </row>
    <row r="33" spans="1:3" x14ac:dyDescent="0.3">
      <c r="A33" t="s">
        <v>30</v>
      </c>
    </row>
    <row r="34" spans="1:3" x14ac:dyDescent="0.3">
      <c r="A34" t="s">
        <v>256</v>
      </c>
      <c r="C34">
        <v>61642068</v>
      </c>
    </row>
    <row r="35" spans="1:3" x14ac:dyDescent="0.3">
      <c r="A35" t="s">
        <v>153</v>
      </c>
      <c r="C35">
        <v>0</v>
      </c>
    </row>
    <row r="36" spans="1:3" x14ac:dyDescent="0.3">
      <c r="A36" t="s">
        <v>730</v>
      </c>
      <c r="C36">
        <v>61642068</v>
      </c>
    </row>
    <row r="37" spans="1:3" x14ac:dyDescent="0.3">
      <c r="A37" t="s">
        <v>349</v>
      </c>
    </row>
    <row r="38" spans="1:3" x14ac:dyDescent="0.3">
      <c r="A38" t="s">
        <v>256</v>
      </c>
      <c r="C38">
        <v>0</v>
      </c>
    </row>
    <row r="39" spans="1:3" x14ac:dyDescent="0.3">
      <c r="A39" t="s">
        <v>146</v>
      </c>
      <c r="C39">
        <v>2205388943</v>
      </c>
    </row>
    <row r="40" spans="1:3" x14ac:dyDescent="0.3">
      <c r="A40" t="s">
        <v>153</v>
      </c>
      <c r="C40">
        <v>0</v>
      </c>
    </row>
    <row r="41" spans="1:3" x14ac:dyDescent="0.3">
      <c r="A41" t="s">
        <v>731</v>
      </c>
      <c r="C41">
        <v>2205388943</v>
      </c>
    </row>
    <row r="42" spans="1:3" x14ac:dyDescent="0.3">
      <c r="A42" t="s">
        <v>5</v>
      </c>
    </row>
    <row r="43" spans="1:3" x14ac:dyDescent="0.3">
      <c r="A43" t="s">
        <v>256</v>
      </c>
      <c r="C43">
        <v>200000000</v>
      </c>
    </row>
    <row r="44" spans="1:3" x14ac:dyDescent="0.3">
      <c r="A44" t="s">
        <v>153</v>
      </c>
      <c r="C44">
        <v>0</v>
      </c>
    </row>
    <row r="45" spans="1:3" x14ac:dyDescent="0.3">
      <c r="A45" t="s">
        <v>732</v>
      </c>
      <c r="C45">
        <v>200000000</v>
      </c>
    </row>
    <row r="46" spans="1:3" x14ac:dyDescent="0.3">
      <c r="A46" t="s">
        <v>723</v>
      </c>
      <c r="C46">
        <v>42809185199568.797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ID325"/>
  <sheetViews>
    <sheetView showGridLines="0" tabSelected="1" topLeftCell="AD1" zoomScale="80" zoomScaleNormal="80" workbookViewId="0">
      <pane ySplit="7" topLeftCell="A8" activePane="bottomLeft" state="frozen"/>
      <selection pane="bottomLeft" activeCell="F9" sqref="F9:F11"/>
    </sheetView>
  </sheetViews>
  <sheetFormatPr baseColWidth="10" defaultColWidth="11.44140625" defaultRowHeight="14.4" x14ac:dyDescent="0.3"/>
  <cols>
    <col min="1" max="1" width="14.6640625" customWidth="1"/>
    <col min="2" max="3" width="25.33203125" customWidth="1"/>
    <col min="4" max="4" width="16.5546875" customWidth="1"/>
    <col min="5" max="5" width="40.5546875" customWidth="1"/>
    <col min="6" max="6" width="19.109375" customWidth="1"/>
    <col min="7" max="7" width="35.6640625" customWidth="1"/>
    <col min="8" max="8" width="12.88671875" style="14" customWidth="1"/>
    <col min="9" max="9" width="13" customWidth="1"/>
    <col min="10" max="10" width="20.6640625" customWidth="1"/>
    <col min="11" max="11" width="35.6640625" customWidth="1"/>
    <col min="12" max="12" width="29.6640625" customWidth="1"/>
    <col min="13" max="13" width="17.33203125" customWidth="1"/>
    <col min="14" max="14" width="21.44140625" customWidth="1"/>
    <col min="15" max="15" width="23.6640625" customWidth="1"/>
    <col min="16" max="16" width="25.6640625" customWidth="1"/>
    <col min="17" max="17" width="35" customWidth="1"/>
    <col min="18" max="18" width="19.109375" customWidth="1"/>
    <col min="19" max="19" width="31" customWidth="1"/>
    <col min="20" max="20" width="28.33203125" customWidth="1"/>
    <col min="21" max="21" width="13.33203125" customWidth="1"/>
    <col min="22" max="22" width="35.6640625" customWidth="1"/>
    <col min="23" max="23" width="27.6640625" customWidth="1"/>
    <col min="24" max="24" width="21.109375" customWidth="1"/>
    <col min="25" max="25" width="13.88671875" style="146" customWidth="1"/>
    <col min="26" max="26" width="35.6640625" style="146" customWidth="1"/>
    <col min="27" max="27" width="27.6640625" style="146" customWidth="1"/>
    <col min="28" max="28" width="13.5546875" style="146" customWidth="1"/>
    <col min="29" max="29" width="30.88671875" style="146" customWidth="1"/>
    <col min="30" max="30" width="11.44140625" style="146" customWidth="1"/>
    <col min="31" max="31" width="15.6640625" style="146" customWidth="1"/>
    <col min="32" max="32" width="11.44140625" style="146" customWidth="1"/>
    <col min="33" max="33" width="15.6640625" style="146" customWidth="1"/>
    <col min="34" max="34" width="50.6640625" style="146" customWidth="1"/>
    <col min="35" max="35" width="13.6640625" style="146" customWidth="1"/>
    <col min="36" max="36" width="35.6640625" style="146" customWidth="1"/>
    <col min="37" max="37" width="27.6640625" style="146" customWidth="1"/>
    <col min="38" max="38" width="17.109375" style="146" customWidth="1"/>
    <col min="39" max="39" width="27.6640625" style="146" customWidth="1"/>
    <col min="40" max="40" width="13.6640625" style="146" customWidth="1"/>
    <col min="41" max="41" width="15.6640625" style="146" customWidth="1"/>
    <col min="42" max="42" width="13.6640625" style="146" customWidth="1"/>
    <col min="43" max="43" width="15.6640625" style="146" customWidth="1"/>
    <col min="44" max="44" width="50.6640625" style="146" customWidth="1"/>
    <col min="45" max="45" width="13.6640625" style="146" customWidth="1"/>
    <col min="46" max="46" width="35.6640625" style="146" customWidth="1"/>
    <col min="47" max="47" width="27.6640625" style="146" customWidth="1"/>
    <col min="48" max="48" width="18" style="146" customWidth="1"/>
    <col min="49" max="49" width="27.6640625" style="146" customWidth="1"/>
    <col min="50" max="50" width="13.6640625" style="146" customWidth="1"/>
    <col min="51" max="51" width="15.6640625" style="146" customWidth="1"/>
    <col min="52" max="52" width="13.6640625" style="146" customWidth="1"/>
    <col min="53" max="53" width="15.6640625" style="146" customWidth="1"/>
    <col min="54" max="54" width="50.6640625" style="146" customWidth="1"/>
    <col min="55" max="55" width="13.6640625" style="146" customWidth="1"/>
    <col min="56" max="56" width="35.6640625" style="146" customWidth="1"/>
    <col min="57" max="57" width="27.6640625" style="146" customWidth="1"/>
    <col min="58" max="58" width="13.6640625" style="146" customWidth="1"/>
    <col min="59" max="59" width="27.6640625" style="146" customWidth="1"/>
    <col min="60" max="60" width="13.6640625" style="146" customWidth="1"/>
    <col min="61" max="61" width="15.6640625" style="146" customWidth="1"/>
    <col min="62" max="62" width="13.6640625" style="146" customWidth="1"/>
    <col min="63" max="63" width="15.6640625" style="146" customWidth="1"/>
    <col min="64" max="64" width="50.6640625" style="146" customWidth="1"/>
    <col min="65" max="65" width="13.6640625" style="146" customWidth="1"/>
    <col min="66" max="66" width="15.6640625" style="146" customWidth="1"/>
    <col min="67" max="67" width="13.6640625" style="146" customWidth="1"/>
    <col min="68" max="68" width="15.6640625" style="146" customWidth="1"/>
    <col min="69" max="69" width="13.6640625" style="146" customWidth="1"/>
    <col min="70" max="70" width="15.6640625" style="146" customWidth="1"/>
    <col min="71" max="71" width="13.6640625" style="146" customWidth="1"/>
    <col min="72" max="72" width="15.6640625" style="146" customWidth="1"/>
    <col min="73" max="73" width="15.33203125" style="146" customWidth="1"/>
    <col min="74" max="74" width="35.6640625" style="146" customWidth="1"/>
    <col min="75" max="75" width="28" style="146" customWidth="1"/>
    <col min="76" max="76" width="17.88671875" style="146" customWidth="1"/>
    <col min="77" max="77" width="29.109375" style="146" customWidth="1"/>
    <col min="78" max="78" width="14.109375" style="146" customWidth="1"/>
    <col min="79" max="80" width="16.109375" style="146" customWidth="1"/>
    <col min="81" max="81" width="15" style="146" customWidth="1"/>
    <col min="82" max="82" width="50.6640625" style="146" customWidth="1"/>
    <col min="83" max="16384" width="11.44140625" style="146"/>
  </cols>
  <sheetData>
    <row r="1" spans="1:238" ht="22.5" customHeight="1" x14ac:dyDescent="0.3">
      <c r="A1" s="1174"/>
      <c r="B1" s="1175"/>
      <c r="C1" s="529"/>
      <c r="D1" s="1180" t="s">
        <v>939</v>
      </c>
      <c r="E1" s="1181"/>
      <c r="F1" s="1181"/>
      <c r="G1" s="1181" t="s">
        <v>940</v>
      </c>
      <c r="H1" s="1181"/>
      <c r="I1" s="1181"/>
      <c r="J1" s="1181"/>
      <c r="K1" s="1181"/>
      <c r="L1" s="1181"/>
      <c r="M1" s="1181"/>
      <c r="N1" s="1181"/>
      <c r="O1" s="1181"/>
      <c r="P1" s="1181"/>
      <c r="Q1" s="1181"/>
      <c r="R1" s="1181"/>
      <c r="S1" s="1181"/>
      <c r="T1" s="1181"/>
      <c r="U1" s="1181"/>
      <c r="V1" s="1181"/>
      <c r="W1" s="1181"/>
      <c r="X1" s="1181"/>
      <c r="Y1" s="1181"/>
      <c r="Z1" s="1181"/>
      <c r="AA1" s="1181"/>
      <c r="AB1" s="1181"/>
      <c r="AC1" s="1181"/>
      <c r="AD1" s="1181"/>
      <c r="AE1" s="1181"/>
      <c r="AF1" s="1181"/>
      <c r="AG1" s="1181"/>
      <c r="AH1" s="1181"/>
      <c r="AI1" s="1181"/>
      <c r="AJ1" s="1181"/>
      <c r="AK1" s="1181"/>
      <c r="AL1" s="1181"/>
      <c r="AM1" s="1181"/>
      <c r="AN1" s="1181"/>
      <c r="AO1" s="1181"/>
      <c r="AP1" s="1181"/>
      <c r="AQ1" s="1181"/>
      <c r="AR1" s="1181"/>
      <c r="AS1" s="1181"/>
      <c r="AT1" s="1181"/>
      <c r="AU1" s="1181"/>
      <c r="AV1" s="1181"/>
      <c r="AW1" s="1181"/>
      <c r="AX1" s="1181"/>
      <c r="AY1" s="1181"/>
      <c r="AZ1" s="1181"/>
      <c r="BA1" s="1181"/>
      <c r="BB1" s="1181"/>
      <c r="BC1" s="1181"/>
      <c r="BD1" s="1181"/>
      <c r="BE1" s="1181"/>
      <c r="BF1" s="1181"/>
      <c r="BG1" s="1181"/>
      <c r="BH1" s="1181"/>
      <c r="BI1" s="1181"/>
      <c r="BJ1" s="1181"/>
      <c r="BK1" s="1181"/>
      <c r="BL1" s="1181"/>
      <c r="BM1" s="1181"/>
      <c r="BN1" s="1181"/>
      <c r="BO1" s="1182"/>
      <c r="BP1" s="1183"/>
      <c r="BQ1" s="1184"/>
      <c r="BR1" s="1184"/>
      <c r="BS1" s="1184"/>
      <c r="BT1" s="1185"/>
    </row>
    <row r="2" spans="1:238" ht="24" customHeight="1" x14ac:dyDescent="0.3">
      <c r="A2" s="1176"/>
      <c r="B2" s="1177"/>
      <c r="C2" s="530"/>
      <c r="D2" s="1192" t="s">
        <v>941</v>
      </c>
      <c r="E2" s="1193"/>
      <c r="F2" s="1193"/>
      <c r="G2" s="1194" t="s">
        <v>942</v>
      </c>
      <c r="H2" s="1193" t="s">
        <v>943</v>
      </c>
      <c r="I2" s="1193"/>
      <c r="J2" s="1193"/>
      <c r="K2" s="1193"/>
      <c r="L2" s="1193"/>
      <c r="M2" s="1193"/>
      <c r="N2" s="1193"/>
      <c r="O2" s="1193"/>
      <c r="P2" s="1193"/>
      <c r="Q2" s="1193"/>
      <c r="R2" s="1193"/>
      <c r="S2" s="1193"/>
      <c r="T2" s="1193"/>
      <c r="U2" s="1193"/>
      <c r="V2" s="1193"/>
      <c r="W2" s="1193"/>
      <c r="X2" s="1193"/>
      <c r="Y2" s="1193"/>
      <c r="Z2" s="1193"/>
      <c r="AA2" s="1193"/>
      <c r="AB2" s="1193"/>
      <c r="AC2" s="1193"/>
      <c r="AD2" s="1193"/>
      <c r="AE2" s="1193"/>
      <c r="AF2" s="1193"/>
      <c r="AG2" s="1193"/>
      <c r="AH2" s="1193"/>
      <c r="AI2" s="1193"/>
      <c r="AJ2" s="1193"/>
      <c r="AK2" s="1193"/>
      <c r="AL2" s="1193"/>
      <c r="AM2" s="1193"/>
      <c r="AN2" s="1193"/>
      <c r="AO2" s="1193"/>
      <c r="AP2" s="1193"/>
      <c r="AQ2" s="1193"/>
      <c r="AR2" s="1193"/>
      <c r="AS2" s="1193"/>
      <c r="AT2" s="1193"/>
      <c r="AU2" s="1193"/>
      <c r="AV2" s="1193"/>
      <c r="AW2" s="1193"/>
      <c r="AX2" s="1193"/>
      <c r="AY2" s="1193"/>
      <c r="AZ2" s="1193"/>
      <c r="BA2" s="1193"/>
      <c r="BB2" s="1193"/>
      <c r="BC2" s="1193"/>
      <c r="BD2" s="1193"/>
      <c r="BE2" s="1193"/>
      <c r="BF2" s="1193"/>
      <c r="BG2" s="1193"/>
      <c r="BH2" s="1193"/>
      <c r="BI2" s="1193"/>
      <c r="BJ2" s="1193"/>
      <c r="BK2" s="1193"/>
      <c r="BL2" s="1193"/>
      <c r="BM2" s="1193"/>
      <c r="BN2" s="1193" t="s">
        <v>944</v>
      </c>
      <c r="BO2" s="1197">
        <v>1</v>
      </c>
      <c r="BP2" s="1186"/>
      <c r="BQ2" s="1187"/>
      <c r="BR2" s="1187"/>
      <c r="BS2" s="1187"/>
      <c r="BT2" s="1188"/>
    </row>
    <row r="3" spans="1:238" ht="25.5" customHeight="1" thickBot="1" x14ac:dyDescent="0.35">
      <c r="A3" s="1178"/>
      <c r="B3" s="1179"/>
      <c r="C3" s="531"/>
      <c r="D3" s="1199" t="s">
        <v>857</v>
      </c>
      <c r="E3" s="1196"/>
      <c r="F3" s="1196"/>
      <c r="G3" s="1195"/>
      <c r="H3" s="1196"/>
      <c r="I3" s="1196"/>
      <c r="J3" s="119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196"/>
      <c r="AJ3" s="1196"/>
      <c r="AK3" s="1196"/>
      <c r="AL3" s="1196"/>
      <c r="AM3" s="1196"/>
      <c r="AN3" s="1196"/>
      <c r="AO3" s="1196"/>
      <c r="AP3" s="1196"/>
      <c r="AQ3" s="1196"/>
      <c r="AR3" s="1196"/>
      <c r="AS3" s="1196"/>
      <c r="AT3" s="1196"/>
      <c r="AU3" s="1196"/>
      <c r="AV3" s="1196"/>
      <c r="AW3" s="1196"/>
      <c r="AX3" s="1196"/>
      <c r="AY3" s="1196"/>
      <c r="AZ3" s="1196"/>
      <c r="BA3" s="1196"/>
      <c r="BB3" s="1196"/>
      <c r="BC3" s="1196"/>
      <c r="BD3" s="1196"/>
      <c r="BE3" s="1196"/>
      <c r="BF3" s="1196"/>
      <c r="BG3" s="1196"/>
      <c r="BH3" s="1196"/>
      <c r="BI3" s="1196"/>
      <c r="BJ3" s="1196"/>
      <c r="BK3" s="1196"/>
      <c r="BL3" s="1196"/>
      <c r="BM3" s="1196"/>
      <c r="BN3" s="1196"/>
      <c r="BO3" s="1198"/>
      <c r="BP3" s="1189"/>
      <c r="BQ3" s="1190"/>
      <c r="BR3" s="1190"/>
      <c r="BS3" s="1190"/>
      <c r="BT3" s="1191"/>
    </row>
    <row r="4" spans="1:238" ht="15.6" x14ac:dyDescent="0.3">
      <c r="E4" s="508"/>
      <c r="F4" s="508"/>
      <c r="G4" s="508"/>
      <c r="H4" s="508"/>
      <c r="I4" s="508"/>
      <c r="J4" s="508"/>
      <c r="K4" s="508"/>
      <c r="L4" s="508"/>
      <c r="M4" s="508"/>
      <c r="N4" s="508"/>
    </row>
    <row r="5" spans="1:238" ht="16.2" thickBot="1" x14ac:dyDescent="0.35">
      <c r="A5" s="528" t="s">
        <v>766</v>
      </c>
      <c r="E5" s="1200"/>
      <c r="F5" s="1200"/>
      <c r="G5" s="1200"/>
      <c r="H5" s="1200"/>
      <c r="I5" s="1200"/>
      <c r="J5" s="1200"/>
      <c r="K5" s="1200"/>
      <c r="L5" s="1200"/>
      <c r="M5" s="1200"/>
      <c r="N5" s="1200"/>
      <c r="P5" s="48"/>
    </row>
    <row r="6" spans="1:238" ht="15" thickBot="1" x14ac:dyDescent="0.35">
      <c r="A6" s="522"/>
      <c r="B6" s="522"/>
      <c r="C6" s="522"/>
      <c r="D6" s="522"/>
      <c r="E6" s="522"/>
      <c r="F6" s="522"/>
      <c r="G6" s="522"/>
      <c r="H6" s="533"/>
      <c r="I6" s="522"/>
      <c r="J6" s="522"/>
      <c r="K6" s="522"/>
      <c r="L6" s="522"/>
      <c r="M6" s="522"/>
      <c r="N6" s="522"/>
      <c r="O6" s="534"/>
      <c r="P6" s="522"/>
      <c r="Q6" s="522"/>
      <c r="R6" s="522"/>
      <c r="S6" s="522"/>
      <c r="T6" s="522"/>
      <c r="U6" s="522"/>
      <c r="V6" s="522"/>
      <c r="W6" s="522"/>
      <c r="X6" s="522"/>
      <c r="Y6" s="1168" t="s">
        <v>771</v>
      </c>
      <c r="Z6" s="1169"/>
      <c r="AA6" s="1169"/>
      <c r="AB6" s="1169"/>
      <c r="AC6" s="1169"/>
      <c r="AD6" s="1169"/>
      <c r="AE6" s="1169"/>
      <c r="AF6" s="1169"/>
      <c r="AG6" s="1169"/>
      <c r="AH6" s="1170"/>
      <c r="AI6" s="1165" t="s">
        <v>773</v>
      </c>
      <c r="AJ6" s="1166"/>
      <c r="AK6" s="1166"/>
      <c r="AL6" s="1166"/>
      <c r="AM6" s="1166"/>
      <c r="AN6" s="1166"/>
      <c r="AO6" s="1166"/>
      <c r="AP6" s="1166"/>
      <c r="AQ6" s="1166"/>
      <c r="AR6" s="1167"/>
      <c r="AS6" s="1168" t="s">
        <v>772</v>
      </c>
      <c r="AT6" s="1169"/>
      <c r="AU6" s="1169"/>
      <c r="AV6" s="1169"/>
      <c r="AW6" s="1169"/>
      <c r="AX6" s="1169"/>
      <c r="AY6" s="1169"/>
      <c r="AZ6" s="1169"/>
      <c r="BA6" s="1169"/>
      <c r="BB6" s="1170"/>
      <c r="BC6" s="1165" t="s">
        <v>774</v>
      </c>
      <c r="BD6" s="1166"/>
      <c r="BE6" s="1166"/>
      <c r="BF6" s="1166"/>
      <c r="BG6" s="1166"/>
      <c r="BH6" s="1166"/>
      <c r="BI6" s="1166"/>
      <c r="BJ6" s="1166"/>
      <c r="BK6" s="1166"/>
      <c r="BL6" s="1167"/>
      <c r="BM6" s="1171" t="s">
        <v>890</v>
      </c>
      <c r="BN6" s="1172"/>
      <c r="BO6" s="1172"/>
      <c r="BP6" s="1172"/>
      <c r="BQ6" s="1172"/>
      <c r="BR6" s="1172"/>
      <c r="BS6" s="1172"/>
      <c r="BT6" s="1173"/>
      <c r="BU6" s="1168" t="s">
        <v>962</v>
      </c>
      <c r="BV6" s="1169"/>
      <c r="BW6" s="1169"/>
      <c r="BX6" s="1169"/>
      <c r="BY6" s="1169"/>
      <c r="BZ6" s="1169"/>
      <c r="CA6" s="1169"/>
      <c r="CB6" s="1169"/>
      <c r="CC6" s="1169"/>
      <c r="CD6" s="1170"/>
    </row>
    <row r="7" spans="1:238" ht="38.4" thickBot="1" x14ac:dyDescent="0.35">
      <c r="A7" s="535" t="s">
        <v>80</v>
      </c>
      <c r="B7" s="536" t="s">
        <v>81</v>
      </c>
      <c r="C7" s="536" t="s">
        <v>963</v>
      </c>
      <c r="D7" s="536" t="s">
        <v>142</v>
      </c>
      <c r="E7" s="536" t="s">
        <v>141</v>
      </c>
      <c r="F7" s="536" t="s">
        <v>82</v>
      </c>
      <c r="G7" s="536" t="s">
        <v>119</v>
      </c>
      <c r="H7" s="536" t="s">
        <v>86</v>
      </c>
      <c r="I7" s="536" t="s">
        <v>16</v>
      </c>
      <c r="J7" s="536" t="s">
        <v>83</v>
      </c>
      <c r="K7" s="536" t="s">
        <v>120</v>
      </c>
      <c r="L7" s="536" t="s">
        <v>569</v>
      </c>
      <c r="M7" s="536" t="s">
        <v>12</v>
      </c>
      <c r="N7" s="536" t="s">
        <v>88</v>
      </c>
      <c r="O7" s="536" t="s">
        <v>87</v>
      </c>
      <c r="P7" s="536" t="s">
        <v>90</v>
      </c>
      <c r="Q7" s="536" t="s">
        <v>91</v>
      </c>
      <c r="R7" s="536" t="s">
        <v>13</v>
      </c>
      <c r="S7" s="536" t="s">
        <v>0</v>
      </c>
      <c r="T7" s="536" t="s">
        <v>85</v>
      </c>
      <c r="U7" s="536" t="s">
        <v>16</v>
      </c>
      <c r="V7" s="537" t="s">
        <v>768</v>
      </c>
      <c r="W7" s="537" t="s">
        <v>569</v>
      </c>
      <c r="X7" s="538" t="s">
        <v>17</v>
      </c>
      <c r="Y7" s="539" t="s">
        <v>16</v>
      </c>
      <c r="Z7" s="539" t="s">
        <v>120</v>
      </c>
      <c r="AA7" s="539" t="s">
        <v>569</v>
      </c>
      <c r="AB7" s="539" t="s">
        <v>16</v>
      </c>
      <c r="AC7" s="539" t="s">
        <v>569</v>
      </c>
      <c r="AD7" s="539" t="s">
        <v>15</v>
      </c>
      <c r="AE7" s="539" t="s">
        <v>20</v>
      </c>
      <c r="AF7" s="539" t="s">
        <v>15</v>
      </c>
      <c r="AG7" s="539" t="s">
        <v>20</v>
      </c>
      <c r="AH7" s="539" t="s">
        <v>770</v>
      </c>
      <c r="AI7" s="536" t="s">
        <v>16</v>
      </c>
      <c r="AJ7" s="536" t="s">
        <v>120</v>
      </c>
      <c r="AK7" s="536" t="s">
        <v>569</v>
      </c>
      <c r="AL7" s="536" t="s">
        <v>16</v>
      </c>
      <c r="AM7" s="536" t="s">
        <v>569</v>
      </c>
      <c r="AN7" s="536" t="s">
        <v>15</v>
      </c>
      <c r="AO7" s="536" t="s">
        <v>20</v>
      </c>
      <c r="AP7" s="536" t="s">
        <v>15</v>
      </c>
      <c r="AQ7" s="536" t="s">
        <v>20</v>
      </c>
      <c r="AR7" s="536" t="s">
        <v>770</v>
      </c>
      <c r="AS7" s="539" t="s">
        <v>16</v>
      </c>
      <c r="AT7" s="539" t="s">
        <v>120</v>
      </c>
      <c r="AU7" s="539" t="s">
        <v>569</v>
      </c>
      <c r="AV7" s="539" t="s">
        <v>16</v>
      </c>
      <c r="AW7" s="539" t="s">
        <v>569</v>
      </c>
      <c r="AX7" s="539" t="s">
        <v>15</v>
      </c>
      <c r="AY7" s="539" t="s">
        <v>20</v>
      </c>
      <c r="AZ7" s="539" t="s">
        <v>15</v>
      </c>
      <c r="BA7" s="539" t="s">
        <v>20</v>
      </c>
      <c r="BB7" s="539" t="s">
        <v>770</v>
      </c>
      <c r="BC7" s="536" t="s">
        <v>16</v>
      </c>
      <c r="BD7" s="536" t="s">
        <v>120</v>
      </c>
      <c r="BE7" s="536" t="s">
        <v>569</v>
      </c>
      <c r="BF7" s="536" t="s">
        <v>16</v>
      </c>
      <c r="BG7" s="536" t="s">
        <v>569</v>
      </c>
      <c r="BH7" s="536" t="s">
        <v>15</v>
      </c>
      <c r="BI7" s="536" t="s">
        <v>20</v>
      </c>
      <c r="BJ7" s="536" t="s">
        <v>15</v>
      </c>
      <c r="BK7" s="536" t="s">
        <v>20</v>
      </c>
      <c r="BL7" s="536" t="s">
        <v>770</v>
      </c>
      <c r="BM7" s="540" t="s">
        <v>15</v>
      </c>
      <c r="BN7" s="540" t="s">
        <v>20</v>
      </c>
      <c r="BO7" s="540" t="s">
        <v>15</v>
      </c>
      <c r="BP7" s="540" t="s">
        <v>20</v>
      </c>
      <c r="BQ7" s="540" t="s">
        <v>15</v>
      </c>
      <c r="BR7" s="540" t="s">
        <v>20</v>
      </c>
      <c r="BS7" s="540" t="s">
        <v>15</v>
      </c>
      <c r="BT7" s="540" t="s">
        <v>20</v>
      </c>
      <c r="BU7" s="539" t="s">
        <v>16</v>
      </c>
      <c r="BV7" s="539" t="s">
        <v>120</v>
      </c>
      <c r="BW7" s="539" t="s">
        <v>569</v>
      </c>
      <c r="BX7" s="539" t="s">
        <v>16</v>
      </c>
      <c r="BY7" s="539" t="s">
        <v>569</v>
      </c>
      <c r="BZ7" s="539" t="s">
        <v>15</v>
      </c>
      <c r="CA7" s="539" t="s">
        <v>20</v>
      </c>
      <c r="CB7" s="539" t="s">
        <v>15</v>
      </c>
      <c r="CC7" s="539" t="s">
        <v>20</v>
      </c>
      <c r="CD7" s="539" t="s">
        <v>770</v>
      </c>
    </row>
    <row r="8" spans="1:238" s="153" customFormat="1" ht="50.4" x14ac:dyDescent="0.3">
      <c r="A8" s="541">
        <v>11200</v>
      </c>
      <c r="B8" s="542" t="s">
        <v>3</v>
      </c>
      <c r="C8" s="543" t="s">
        <v>964</v>
      </c>
      <c r="D8" s="865" t="s">
        <v>291</v>
      </c>
      <c r="E8" s="542" t="s">
        <v>153</v>
      </c>
      <c r="F8" s="544" t="s">
        <v>823</v>
      </c>
      <c r="G8" s="542" t="s">
        <v>133</v>
      </c>
      <c r="H8" s="545" t="s">
        <v>124</v>
      </c>
      <c r="I8" s="544">
        <v>4</v>
      </c>
      <c r="J8" s="544" t="s">
        <v>292</v>
      </c>
      <c r="K8" s="542" t="s">
        <v>24</v>
      </c>
      <c r="L8" s="546">
        <v>0</v>
      </c>
      <c r="M8" s="547">
        <v>1</v>
      </c>
      <c r="N8" s="542" t="s">
        <v>51</v>
      </c>
      <c r="O8" s="542" t="s">
        <v>68</v>
      </c>
      <c r="P8" s="542" t="s">
        <v>21</v>
      </c>
      <c r="Q8" s="542" t="s">
        <v>36</v>
      </c>
      <c r="R8" s="542" t="s">
        <v>75</v>
      </c>
      <c r="S8" s="542" t="s">
        <v>631</v>
      </c>
      <c r="T8" s="542" t="s">
        <v>98</v>
      </c>
      <c r="U8" s="544">
        <v>4</v>
      </c>
      <c r="V8" s="542" t="str">
        <f>+K8</f>
        <v>Reportar el cumplimiento del Plan de Acción de la Dependencia</v>
      </c>
      <c r="W8" s="548">
        <f>+L8</f>
        <v>0</v>
      </c>
      <c r="X8" s="549" t="s">
        <v>117</v>
      </c>
      <c r="Y8" s="550">
        <v>1</v>
      </c>
      <c r="Z8" s="542" t="s">
        <v>24</v>
      </c>
      <c r="AA8" s="546">
        <v>0</v>
      </c>
      <c r="AB8" s="904"/>
      <c r="AC8" s="905"/>
      <c r="AD8" s="551">
        <f>+(AB8/Y8)</f>
        <v>0</v>
      </c>
      <c r="AE8" s="551" t="e">
        <f>+(AC8/AA8)</f>
        <v>#DIV/0!</v>
      </c>
      <c r="AF8" s="551">
        <f>+(AB8/U8)</f>
        <v>0</v>
      </c>
      <c r="AG8" s="551" t="e">
        <f>+(AC8/W8)</f>
        <v>#DIV/0!</v>
      </c>
      <c r="AH8" s="551"/>
      <c r="AI8" s="550">
        <v>1</v>
      </c>
      <c r="AJ8" s="542" t="s">
        <v>24</v>
      </c>
      <c r="AK8" s="546">
        <v>0</v>
      </c>
      <c r="AL8" s="552">
        <v>0</v>
      </c>
      <c r="AM8" s="552"/>
      <c r="AN8" s="551">
        <f>+(AL8/AI8)</f>
        <v>0</v>
      </c>
      <c r="AO8" s="551" t="e">
        <f>+(AM8/AK8)</f>
        <v>#DIV/0!</v>
      </c>
      <c r="AP8" s="551">
        <f>+(AL8+AB8)/U8</f>
        <v>0</v>
      </c>
      <c r="AQ8" s="551" t="e">
        <f>+(AM8+AC8)/W8</f>
        <v>#DIV/0!</v>
      </c>
      <c r="AR8" s="551"/>
      <c r="AS8" s="550">
        <v>1</v>
      </c>
      <c r="AT8" s="542" t="s">
        <v>24</v>
      </c>
      <c r="AU8" s="546">
        <v>0</v>
      </c>
      <c r="AV8" s="552"/>
      <c r="AW8" s="552"/>
      <c r="AX8" s="551">
        <f>+(AV8/AS8)</f>
        <v>0</v>
      </c>
      <c r="AY8" s="551" t="e">
        <f>+(AW8/AU8)</f>
        <v>#DIV/0!</v>
      </c>
      <c r="AZ8" s="551">
        <f>+(AL8+AB8+AV8)/U8</f>
        <v>0</v>
      </c>
      <c r="BA8" s="551" t="e">
        <f>+(AM8+AC8+AW8)/W8</f>
        <v>#DIV/0!</v>
      </c>
      <c r="BB8" s="551"/>
      <c r="BC8" s="550">
        <v>1</v>
      </c>
      <c r="BD8" s="542" t="s">
        <v>24</v>
      </c>
      <c r="BE8" s="546">
        <v>0</v>
      </c>
      <c r="BF8" s="552"/>
      <c r="BG8" s="552"/>
      <c r="BH8" s="551">
        <f>+(BF8/BC8)</f>
        <v>0</v>
      </c>
      <c r="BI8" s="551" t="e">
        <f>+(BG8/BE8)</f>
        <v>#DIV/0!</v>
      </c>
      <c r="BJ8" s="551">
        <f>+(AL8+AB8+AV8+BF8)/U8</f>
        <v>0</v>
      </c>
      <c r="BK8" s="551" t="e">
        <f>+(AM8+AC8+AW8+BG8)/W8</f>
        <v>#DIV/0!</v>
      </c>
      <c r="BL8" s="551"/>
      <c r="BM8" s="553">
        <f>IF(AND(Y8=0,AB8=0),"No Prog ni Ejec",IF(Y8=0,CONCATENATE("No Prog, Ejec=  ",AB8),AB8/Y8))</f>
        <v>0</v>
      </c>
      <c r="BN8" s="553" t="str">
        <f>IF(AND(AA8=0,AC8=0),"No Prog ni Ejec",IF(AA8=0,CONCATENATE("No Prog, Ejec=  ",AC8),AC8/AA8))</f>
        <v>No Prog ni Ejec</v>
      </c>
      <c r="BO8" s="553">
        <f>IF(AND(AI8=0,AL8=0),"No Prog ni Ejec",IF(AI8=0,CONCATENATE("No Prog, Ejec=  ",AL8),AL8/AI8))</f>
        <v>0</v>
      </c>
      <c r="BP8" s="553" t="str">
        <f>IF(AND(AK8=0,AM8=0),"No Prog ni Ejec",IF(AK8=0,CONCATENATE("No Prog, Ejec=  ",AM8),AM8/AK8))</f>
        <v>No Prog ni Ejec</v>
      </c>
      <c r="BQ8" s="553">
        <f>IF(AND(AS8=0,AV8=0),"No Prog ni Ejec",IF(AS8=0,CONCATENATE("No Prog, Ejec=  ",AV8),AV8/AS8))</f>
        <v>0</v>
      </c>
      <c r="BR8" s="553" t="str">
        <f>IF(AND(AU8=0,AW8=0),"No Prog ni Ejec",IF(AU8=0,CONCATENATE("No Prog, Ejec=  ",AW8),AW8/AU8))</f>
        <v>No Prog ni Ejec</v>
      </c>
      <c r="BS8" s="553">
        <f>IF(AND(BC8=0,BF8=0),"No Prog ni Ejec",IF(BC8=0,CONCATENATE("No Prog, Ejec=  ",BF8),BF8/BC8))</f>
        <v>0</v>
      </c>
      <c r="BT8" s="553" t="str">
        <f>IF(AND(BE8=0,BG8=0),"No Prog ni Ejec",IF(BE8=0,CONCATENATE("No Prog, Ejec=  ",BG8),BG8/BE8))</f>
        <v>No Prog ni Ejec</v>
      </c>
      <c r="BU8" s="554">
        <f>+(Y8+AI8)</f>
        <v>2</v>
      </c>
      <c r="BV8" s="543" t="str">
        <f>+V8</f>
        <v>Reportar el cumplimiento del Plan de Acción de la Dependencia</v>
      </c>
      <c r="BW8" s="555">
        <f>+(AA8+AK8+(AU8/3))</f>
        <v>0</v>
      </c>
      <c r="BX8" s="556"/>
      <c r="BY8" s="556"/>
      <c r="BZ8" s="556"/>
      <c r="CA8" s="556"/>
      <c r="CB8" s="556"/>
      <c r="CC8" s="556"/>
      <c r="CD8" s="55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c r="IB8" s="146"/>
      <c r="IC8" s="146"/>
      <c r="ID8" s="146"/>
    </row>
    <row r="9" spans="1:238" s="159" customFormat="1" ht="89.25" customHeight="1" x14ac:dyDescent="0.3">
      <c r="A9" s="557">
        <v>11200</v>
      </c>
      <c r="B9" s="543" t="s">
        <v>3</v>
      </c>
      <c r="C9" s="543" t="s">
        <v>964</v>
      </c>
      <c r="D9" s="558" t="s">
        <v>152</v>
      </c>
      <c r="E9" s="543" t="s">
        <v>256</v>
      </c>
      <c r="F9" s="1105" t="s">
        <v>154</v>
      </c>
      <c r="G9" s="1099" t="s">
        <v>149</v>
      </c>
      <c r="H9" s="559" t="s">
        <v>124</v>
      </c>
      <c r="I9" s="608">
        <f>7+15+15+15</f>
        <v>52</v>
      </c>
      <c r="J9" s="1105" t="s">
        <v>155</v>
      </c>
      <c r="K9" s="1099" t="s">
        <v>148</v>
      </c>
      <c r="L9" s="1113">
        <v>500000000</v>
      </c>
      <c r="M9" s="1155">
        <v>1</v>
      </c>
      <c r="N9" s="1099" t="s">
        <v>48</v>
      </c>
      <c r="O9" s="1099" t="s">
        <v>62</v>
      </c>
      <c r="P9" s="1099" t="s">
        <v>37</v>
      </c>
      <c r="Q9" s="1099" t="s">
        <v>40</v>
      </c>
      <c r="R9" s="1099" t="s">
        <v>227</v>
      </c>
      <c r="S9" s="543" t="s">
        <v>886</v>
      </c>
      <c r="T9" s="543" t="s">
        <v>99</v>
      </c>
      <c r="U9" s="561">
        <f>7+15+15+15</f>
        <v>52</v>
      </c>
      <c r="V9" s="1151" t="str">
        <f>+K9</f>
        <v>Diseño y ejecución de estrategias de campaña Marketing para la ADRES.</v>
      </c>
      <c r="W9" s="1136">
        <f>+L9</f>
        <v>500000000</v>
      </c>
      <c r="X9" s="1153" t="s">
        <v>114</v>
      </c>
      <c r="Y9" s="903">
        <v>7</v>
      </c>
      <c r="Z9" s="1099" t="s">
        <v>148</v>
      </c>
      <c r="AA9" s="1113">
        <v>150000000</v>
      </c>
      <c r="AB9" s="906"/>
      <c r="AC9" s="1134"/>
      <c r="AD9" s="562">
        <f>+(AB9/Y9)</f>
        <v>0</v>
      </c>
      <c r="AE9" s="1122">
        <f>+(AC9/AA9)</f>
        <v>0</v>
      </c>
      <c r="AF9" s="562">
        <f>+(AB9/U9)</f>
        <v>0</v>
      </c>
      <c r="AG9" s="1122">
        <f t="shared" ref="AG9:AG75" si="0">+(AC9/W9)</f>
        <v>0</v>
      </c>
      <c r="AH9" s="563"/>
      <c r="AI9" s="564">
        <v>15</v>
      </c>
      <c r="AJ9" s="1099" t="s">
        <v>148</v>
      </c>
      <c r="AK9" s="1113">
        <v>150000000</v>
      </c>
      <c r="AL9" s="556"/>
      <c r="AM9" s="1119"/>
      <c r="AN9" s="562">
        <f>+(AL9/AI9)</f>
        <v>0</v>
      </c>
      <c r="AO9" s="1122">
        <f t="shared" ref="AO9:AO75" si="1">+(AM9/AK9)</f>
        <v>0</v>
      </c>
      <c r="AP9" s="562">
        <f t="shared" ref="AP9:AP75" si="2">+(AL9+AB9)/U9</f>
        <v>0</v>
      </c>
      <c r="AQ9" s="1122">
        <f t="shared" ref="AQ9:AQ75" si="3">+(AM9+AC9)/W9</f>
        <v>0</v>
      </c>
      <c r="AR9" s="563"/>
      <c r="AS9" s="564">
        <v>15</v>
      </c>
      <c r="AT9" s="1099" t="s">
        <v>148</v>
      </c>
      <c r="AU9" s="1113">
        <v>150000000</v>
      </c>
      <c r="AV9" s="556"/>
      <c r="AW9" s="1119"/>
      <c r="AX9" s="562">
        <f>+(AV9/AS9)</f>
        <v>0</v>
      </c>
      <c r="AY9" s="1122">
        <f>+(AW9/AU9)</f>
        <v>0</v>
      </c>
      <c r="AZ9" s="562">
        <f>+(AL9+AB9+AV9)/U9</f>
        <v>0</v>
      </c>
      <c r="BA9" s="1122">
        <f>+(AM9+AC9+AW9)/W9</f>
        <v>0</v>
      </c>
      <c r="BB9" s="563"/>
      <c r="BC9" s="564">
        <v>15</v>
      </c>
      <c r="BD9" s="1099" t="s">
        <v>148</v>
      </c>
      <c r="BE9" s="1113">
        <v>50000000</v>
      </c>
      <c r="BF9" s="556"/>
      <c r="BG9" s="1119"/>
      <c r="BH9" s="562">
        <f t="shared" ref="BH9" si="4">+(BF9/BC9)</f>
        <v>0</v>
      </c>
      <c r="BI9" s="1122">
        <f t="shared" ref="BI9" si="5">+(BG9/BE9)</f>
        <v>0</v>
      </c>
      <c r="BJ9" s="562">
        <f>+(AL9+AB9+AV9+BF9)/U9</f>
        <v>0</v>
      </c>
      <c r="BK9" s="1122">
        <f>+(AM9+AC9+AW9+BG9)/W9</f>
        <v>0</v>
      </c>
      <c r="BL9" s="563"/>
      <c r="BM9" s="565">
        <f t="shared" ref="BM9:BM75" si="6">IF(AND(Y9=0,AB9=0),"No Prog ni Ejec",IF(Y9=0,CONCATENATE("No Prog, Ejec=  ",AB9),AB9/Y9))</f>
        <v>0</v>
      </c>
      <c r="BN9" s="1110">
        <f t="shared" ref="BN9:BN75" si="7">IF(AND(AA9=0,AC9=0),"No Prog ni Ejec",IF(AA9=0,CONCATENATE("No Prog, Ejec=  ",AC9),AC9/AA9))</f>
        <v>0</v>
      </c>
      <c r="BO9" s="565">
        <f t="shared" ref="BO9:BO75" si="8">IF(AND(AI9=0,AL9=0),"No Prog ni Ejec",IF(AI9=0,CONCATENATE("No Prog, Ejec=  ",AL9),AL9/AI9))</f>
        <v>0</v>
      </c>
      <c r="BP9" s="1110">
        <f t="shared" ref="BP9:BP75" si="9">IF(AND(AK9=0,AM9=0),"No Prog ni Ejec",IF(AK9=0,CONCATENATE("No Prog, Ejec=  ",AM9),AM9/AK9))</f>
        <v>0</v>
      </c>
      <c r="BQ9" s="565">
        <f>IF(AND(AS9=0,AV9=0),"No Prog ni Ejec",IF(AS9=0,CONCATENATE("No Prog, Ejec=  ",AV9),AV9/AS9))</f>
        <v>0</v>
      </c>
      <c r="BR9" s="1110">
        <f>IF(AND(AU9=0,AW9=0),"No Prog ni Ejec",IF(AU9=0,CONCATENATE("No Prog, Ejec=  ",AW9),AW9/AU9))</f>
        <v>0</v>
      </c>
      <c r="BS9" s="565">
        <f t="shared" ref="BS9:BS75" si="10">IF(AND(BC9=0,BF9=0),"No Prog ni Ejec",IF(BC9=0,CONCATENATE("No Prog, Ejec=  ",BF9),BF9/BC9))</f>
        <v>0</v>
      </c>
      <c r="BT9" s="1110">
        <f t="shared" ref="BT9:BT75" si="11">IF(AND(BE9=0,BG9=0),"No Prog ni Ejec",IF(BE9=0,CONCATENATE("No Prog, Ejec=  ",BG9),BG9/BE9))</f>
        <v>0</v>
      </c>
      <c r="BU9" s="554">
        <f>+(Y9+AI9+(AS9/3))</f>
        <v>27</v>
      </c>
      <c r="BV9" s="1109" t="str">
        <f>+V9</f>
        <v>Diseño y ejecución de estrategias de campaña Marketing para la ADRES.</v>
      </c>
      <c r="BW9" s="555">
        <f>+(AA9+AK9+(AU9/3))</f>
        <v>350000000</v>
      </c>
      <c r="BX9" s="556"/>
      <c r="BY9" s="556"/>
      <c r="BZ9" s="556"/>
      <c r="CA9" s="556"/>
      <c r="CB9" s="556"/>
      <c r="CC9" s="556"/>
      <c r="CD9" s="55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46"/>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6"/>
      <c r="HS9" s="146"/>
      <c r="HT9" s="146"/>
      <c r="HU9" s="146"/>
      <c r="HV9" s="146"/>
      <c r="HW9" s="146"/>
      <c r="HX9" s="146"/>
      <c r="HY9" s="146"/>
      <c r="HZ9" s="146"/>
      <c r="IA9" s="146"/>
      <c r="IB9" s="146"/>
      <c r="IC9" s="146"/>
      <c r="ID9" s="146"/>
    </row>
    <row r="10" spans="1:238" s="154" customFormat="1" ht="88.2" x14ac:dyDescent="0.3">
      <c r="A10" s="557">
        <v>11200</v>
      </c>
      <c r="B10" s="543" t="s">
        <v>3</v>
      </c>
      <c r="C10" s="543" t="s">
        <v>964</v>
      </c>
      <c r="D10" s="558" t="s">
        <v>152</v>
      </c>
      <c r="E10" s="543" t="s">
        <v>256</v>
      </c>
      <c r="F10" s="1161"/>
      <c r="G10" s="1130"/>
      <c r="H10" s="571" t="s">
        <v>887</v>
      </c>
      <c r="I10" s="578">
        <v>1.2</v>
      </c>
      <c r="J10" s="1161"/>
      <c r="K10" s="1130"/>
      <c r="L10" s="1127"/>
      <c r="M10" s="1156"/>
      <c r="N10" s="1130"/>
      <c r="O10" s="1130"/>
      <c r="P10" s="1130"/>
      <c r="Q10" s="1130"/>
      <c r="R10" s="1130"/>
      <c r="S10" s="543" t="s">
        <v>847</v>
      </c>
      <c r="T10" s="543" t="s">
        <v>99</v>
      </c>
      <c r="U10" s="566">
        <v>1.2</v>
      </c>
      <c r="V10" s="1159"/>
      <c r="W10" s="1137"/>
      <c r="X10" s="1160"/>
      <c r="Y10" s="578">
        <v>0.3</v>
      </c>
      <c r="Z10" s="1130"/>
      <c r="AA10" s="1127"/>
      <c r="AB10" s="907"/>
      <c r="AC10" s="1135"/>
      <c r="AD10" s="562">
        <f>+(AB10/Y10)</f>
        <v>0</v>
      </c>
      <c r="AE10" s="1123"/>
      <c r="AF10" s="562">
        <f>+(AB10/U10)</f>
        <v>0</v>
      </c>
      <c r="AG10" s="1123"/>
      <c r="AH10" s="567"/>
      <c r="AI10" s="566">
        <v>0.3</v>
      </c>
      <c r="AJ10" s="1130"/>
      <c r="AK10" s="1127"/>
      <c r="AL10" s="556"/>
      <c r="AM10" s="1121"/>
      <c r="AN10" s="562"/>
      <c r="AO10" s="1123"/>
      <c r="AP10" s="562"/>
      <c r="AQ10" s="1123"/>
      <c r="AR10" s="567"/>
      <c r="AS10" s="566">
        <v>0.3</v>
      </c>
      <c r="AT10" s="1130"/>
      <c r="AU10" s="1127"/>
      <c r="AV10" s="556"/>
      <c r="AW10" s="1121"/>
      <c r="AX10" s="562"/>
      <c r="AY10" s="1123"/>
      <c r="AZ10" s="562"/>
      <c r="BA10" s="1123"/>
      <c r="BB10" s="567"/>
      <c r="BC10" s="566">
        <v>0.3</v>
      </c>
      <c r="BD10" s="1130"/>
      <c r="BE10" s="1127"/>
      <c r="BF10" s="556"/>
      <c r="BG10" s="1121"/>
      <c r="BH10" s="562"/>
      <c r="BI10" s="1123"/>
      <c r="BJ10" s="562"/>
      <c r="BK10" s="1123"/>
      <c r="BL10" s="567"/>
      <c r="BM10" s="565">
        <f t="shared" si="6"/>
        <v>0</v>
      </c>
      <c r="BN10" s="1111"/>
      <c r="BO10" s="565">
        <f t="shared" si="8"/>
        <v>0</v>
      </c>
      <c r="BP10" s="1111"/>
      <c r="BQ10" s="565">
        <f t="shared" ref="BQ10:BQ11" si="12">IF(AND(AS10=0,AV10=0),"No Prog ni Ejec",IF(AS10=0,CONCATENATE("No Prog, Ejec=  ",AV10),AV10/AS10))</f>
        <v>0</v>
      </c>
      <c r="BR10" s="1111"/>
      <c r="BS10" s="565">
        <f t="shared" si="10"/>
        <v>0</v>
      </c>
      <c r="BT10" s="1111"/>
      <c r="BU10" s="568">
        <f>+(Y10+AI10+(AS10/3))</f>
        <v>0.7</v>
      </c>
      <c r="BV10" s="1109"/>
      <c r="BW10" s="555">
        <f t="shared" ref="BW10:BW73" si="13">+(AA10+AK10+(AU10/3))</f>
        <v>0</v>
      </c>
      <c r="BX10" s="556"/>
      <c r="BY10" s="556"/>
      <c r="BZ10" s="556"/>
      <c r="CA10" s="556"/>
      <c r="CB10" s="556"/>
      <c r="CC10" s="556"/>
      <c r="CD10" s="55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6"/>
      <c r="FZ10" s="146"/>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6"/>
      <c r="HS10" s="146"/>
      <c r="HT10" s="146"/>
      <c r="HU10" s="146"/>
      <c r="HV10" s="146"/>
      <c r="HW10" s="146"/>
      <c r="HX10" s="146"/>
      <c r="HY10" s="146"/>
      <c r="HZ10" s="146"/>
      <c r="IA10" s="146"/>
      <c r="IB10" s="146"/>
      <c r="IC10" s="146"/>
      <c r="ID10" s="146"/>
    </row>
    <row r="11" spans="1:238" s="154" customFormat="1" ht="88.2" x14ac:dyDescent="0.3">
      <c r="A11" s="557">
        <v>11200</v>
      </c>
      <c r="B11" s="543" t="s">
        <v>3</v>
      </c>
      <c r="C11" s="543" t="s">
        <v>964</v>
      </c>
      <c r="D11" s="558" t="s">
        <v>152</v>
      </c>
      <c r="E11" s="543" t="s">
        <v>256</v>
      </c>
      <c r="F11" s="1106"/>
      <c r="G11" s="1100"/>
      <c r="H11" s="559" t="s">
        <v>887</v>
      </c>
      <c r="I11" s="566">
        <v>0.19</v>
      </c>
      <c r="J11" s="1106"/>
      <c r="K11" s="1100"/>
      <c r="L11" s="1114"/>
      <c r="M11" s="1157"/>
      <c r="N11" s="1100"/>
      <c r="O11" s="1100"/>
      <c r="P11" s="1100"/>
      <c r="Q11" s="1100"/>
      <c r="R11" s="1100"/>
      <c r="S11" s="543" t="s">
        <v>888</v>
      </c>
      <c r="T11" s="543" t="s">
        <v>99</v>
      </c>
      <c r="U11" s="566">
        <v>0.19</v>
      </c>
      <c r="V11" s="1152"/>
      <c r="W11" s="1138"/>
      <c r="X11" s="1154"/>
      <c r="Y11" s="578">
        <v>0</v>
      </c>
      <c r="Z11" s="1100"/>
      <c r="AA11" s="1114"/>
      <c r="AB11" s="907"/>
      <c r="AC11" s="1158"/>
      <c r="AD11" s="562" t="e">
        <f>+(AB11/Y11)</f>
        <v>#DIV/0!</v>
      </c>
      <c r="AE11" s="1124"/>
      <c r="AF11" s="562">
        <f t="shared" ref="AF11:AF75" si="14">+(AB11/U11)</f>
        <v>0</v>
      </c>
      <c r="AG11" s="1124"/>
      <c r="AH11" s="569"/>
      <c r="AI11" s="841">
        <v>0.09</v>
      </c>
      <c r="AJ11" s="1100"/>
      <c r="AK11" s="1114"/>
      <c r="AL11" s="556"/>
      <c r="AM11" s="1120"/>
      <c r="AN11" s="562"/>
      <c r="AO11" s="1124"/>
      <c r="AP11" s="562"/>
      <c r="AQ11" s="1124"/>
      <c r="AR11" s="570"/>
      <c r="AS11" s="566">
        <v>0.05</v>
      </c>
      <c r="AT11" s="1100"/>
      <c r="AU11" s="1114"/>
      <c r="AV11" s="556"/>
      <c r="AW11" s="1120"/>
      <c r="AX11" s="562"/>
      <c r="AY11" s="1124"/>
      <c r="AZ11" s="562"/>
      <c r="BA11" s="1124"/>
      <c r="BB11" s="570"/>
      <c r="BC11" s="566">
        <v>0.05</v>
      </c>
      <c r="BD11" s="1100"/>
      <c r="BE11" s="1114"/>
      <c r="BF11" s="556"/>
      <c r="BG11" s="1120"/>
      <c r="BH11" s="562"/>
      <c r="BI11" s="1124"/>
      <c r="BJ11" s="562"/>
      <c r="BK11" s="1124"/>
      <c r="BL11" s="570"/>
      <c r="BM11" s="565" t="str">
        <f t="shared" si="6"/>
        <v>No Prog ni Ejec</v>
      </c>
      <c r="BN11" s="1112"/>
      <c r="BO11" s="565">
        <f t="shared" si="8"/>
        <v>0</v>
      </c>
      <c r="BP11" s="1112"/>
      <c r="BQ11" s="565">
        <f t="shared" si="12"/>
        <v>0</v>
      </c>
      <c r="BR11" s="1112"/>
      <c r="BS11" s="565">
        <f t="shared" si="10"/>
        <v>0</v>
      </c>
      <c r="BT11" s="1112"/>
      <c r="BU11" s="568">
        <f t="shared" ref="BU11:BU75" si="15">+(Y11+AI11+(AS11/3))</f>
        <v>0.10666666666666666</v>
      </c>
      <c r="BV11" s="1109"/>
      <c r="BW11" s="555">
        <f t="shared" si="13"/>
        <v>0</v>
      </c>
      <c r="BX11" s="556"/>
      <c r="BY11" s="556"/>
      <c r="BZ11" s="556"/>
      <c r="CA11" s="556"/>
      <c r="CB11" s="556"/>
      <c r="CC11" s="556"/>
      <c r="CD11" s="55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row>
    <row r="12" spans="1:238" s="153" customFormat="1" ht="50.4" x14ac:dyDescent="0.3">
      <c r="A12" s="557">
        <v>11300</v>
      </c>
      <c r="B12" s="543" t="s">
        <v>4</v>
      </c>
      <c r="C12" s="543" t="s">
        <v>964</v>
      </c>
      <c r="D12" s="558" t="s">
        <v>150</v>
      </c>
      <c r="E12" s="543" t="s">
        <v>153</v>
      </c>
      <c r="F12" s="558" t="s">
        <v>151</v>
      </c>
      <c r="G12" s="543" t="s">
        <v>133</v>
      </c>
      <c r="H12" s="571" t="s">
        <v>124</v>
      </c>
      <c r="I12" s="558">
        <v>4</v>
      </c>
      <c r="J12" s="558" t="s">
        <v>293</v>
      </c>
      <c r="K12" s="543" t="s">
        <v>24</v>
      </c>
      <c r="L12" s="572">
        <v>0</v>
      </c>
      <c r="M12" s="573">
        <v>1</v>
      </c>
      <c r="N12" s="543" t="s">
        <v>51</v>
      </c>
      <c r="O12" s="543" t="s">
        <v>68</v>
      </c>
      <c r="P12" s="543" t="s">
        <v>21</v>
      </c>
      <c r="Q12" s="543" t="s">
        <v>36</v>
      </c>
      <c r="R12" s="543" t="s">
        <v>75</v>
      </c>
      <c r="S12" s="543" t="s">
        <v>631</v>
      </c>
      <c r="T12" s="543" t="s">
        <v>98</v>
      </c>
      <c r="U12" s="558">
        <v>4</v>
      </c>
      <c r="V12" s="574" t="str">
        <f t="shared" ref="V12:W76" si="16">+K12</f>
        <v>Reportar el cumplimiento del Plan de Acción de la Dependencia</v>
      </c>
      <c r="W12" s="575">
        <f t="shared" ref="W12:W76" si="17">+L12</f>
        <v>0</v>
      </c>
      <c r="X12" s="576" t="s">
        <v>117</v>
      </c>
      <c r="Y12" s="577">
        <v>1</v>
      </c>
      <c r="Z12" s="576" t="s">
        <v>24</v>
      </c>
      <c r="AA12" s="572">
        <v>0</v>
      </c>
      <c r="AB12" s="908"/>
      <c r="AC12" s="909"/>
      <c r="AD12" s="562">
        <f t="shared" ref="AD12:AD75" si="18">+(AB12/Y12)</f>
        <v>0</v>
      </c>
      <c r="AE12" s="562" t="e">
        <f t="shared" ref="AE12:AE75" si="19">+(AC12/AA12)</f>
        <v>#DIV/0!</v>
      </c>
      <c r="AF12" s="562">
        <f t="shared" si="14"/>
        <v>0</v>
      </c>
      <c r="AG12" s="562" t="e">
        <f t="shared" si="0"/>
        <v>#DIV/0!</v>
      </c>
      <c r="AH12" s="562"/>
      <c r="AI12" s="577">
        <v>1</v>
      </c>
      <c r="AJ12" s="576" t="s">
        <v>24</v>
      </c>
      <c r="AK12" s="572">
        <v>0</v>
      </c>
      <c r="AL12" s="556"/>
      <c r="AM12" s="556"/>
      <c r="AN12" s="562">
        <f t="shared" ref="AN12:AN75" si="20">+(AL12/AI12)</f>
        <v>0</v>
      </c>
      <c r="AO12" s="562" t="e">
        <f t="shared" si="1"/>
        <v>#DIV/0!</v>
      </c>
      <c r="AP12" s="562">
        <f t="shared" si="2"/>
        <v>0</v>
      </c>
      <c r="AQ12" s="562" t="e">
        <f t="shared" si="3"/>
        <v>#DIV/0!</v>
      </c>
      <c r="AR12" s="562"/>
      <c r="AS12" s="577">
        <v>1</v>
      </c>
      <c r="AT12" s="576" t="s">
        <v>24</v>
      </c>
      <c r="AU12" s="572">
        <v>0</v>
      </c>
      <c r="AV12" s="556"/>
      <c r="AW12" s="556"/>
      <c r="AX12" s="562">
        <f t="shared" ref="AX12:AX75" si="21">+(AV12/AS12)</f>
        <v>0</v>
      </c>
      <c r="AY12" s="562" t="e">
        <f t="shared" ref="AY12:AY75" si="22">+(AW12/AU12)</f>
        <v>#DIV/0!</v>
      </c>
      <c r="AZ12" s="562">
        <f t="shared" ref="AZ12:AZ75" si="23">+(AL12+AB12+AV12)/U12</f>
        <v>0</v>
      </c>
      <c r="BA12" s="562" t="e">
        <f t="shared" ref="BA12:BA75" si="24">+(AM12+AC12+AW12)/W12</f>
        <v>#DIV/0!</v>
      </c>
      <c r="BB12" s="562"/>
      <c r="BC12" s="577">
        <v>1</v>
      </c>
      <c r="BD12" s="576" t="s">
        <v>24</v>
      </c>
      <c r="BE12" s="572">
        <v>0</v>
      </c>
      <c r="BF12" s="556"/>
      <c r="BG12" s="556"/>
      <c r="BH12" s="578">
        <f t="shared" ref="BH12:BH76" si="25">+(BF12/BC12)</f>
        <v>0</v>
      </c>
      <c r="BI12" s="578" t="e">
        <f t="shared" ref="BI12:BI76" si="26">+(BG12/BE12)</f>
        <v>#DIV/0!</v>
      </c>
      <c r="BJ12" s="578">
        <f t="shared" ref="BJ12:BJ76" si="27">+(AL12+AB12+AV12+BF12)/U12</f>
        <v>0</v>
      </c>
      <c r="BK12" s="578" t="e">
        <f t="shared" ref="BK12:BK76" si="28">+(AM12+AC12+AW12+BG12)/W12</f>
        <v>#DIV/0!</v>
      </c>
      <c r="BL12" s="578"/>
      <c r="BM12" s="579">
        <f t="shared" si="6"/>
        <v>0</v>
      </c>
      <c r="BN12" s="579" t="str">
        <f t="shared" si="7"/>
        <v>No Prog ni Ejec</v>
      </c>
      <c r="BO12" s="579">
        <f t="shared" si="8"/>
        <v>0</v>
      </c>
      <c r="BP12" s="579" t="str">
        <f t="shared" si="9"/>
        <v>No Prog ni Ejec</v>
      </c>
      <c r="BQ12" s="579">
        <f t="shared" ref="BQ12:BQ75" si="29">IF(AND(AS12=0,AV12=0),"No Prog ni Ejec",IF(AS12=0,CONCATENATE("No Prog, Ejec=  ",AV12),AV12/AS12))</f>
        <v>0</v>
      </c>
      <c r="BR12" s="579" t="str">
        <f t="shared" ref="BR12:BR75" si="30">IF(AND(AU12=0,AW12=0),"No Prog ni Ejec",IF(AU12=0,CONCATENATE("No Prog, Ejec=  ",AW12),AW12/AU12))</f>
        <v>No Prog ni Ejec</v>
      </c>
      <c r="BS12" s="579">
        <f t="shared" si="10"/>
        <v>0</v>
      </c>
      <c r="BT12" s="579" t="str">
        <f t="shared" si="11"/>
        <v>No Prog ni Ejec</v>
      </c>
      <c r="BU12" s="580">
        <f t="shared" si="15"/>
        <v>2.3333333333333335</v>
      </c>
      <c r="BV12" s="581" t="str">
        <f>+V12</f>
        <v>Reportar el cumplimiento del Plan de Acción de la Dependencia</v>
      </c>
      <c r="BW12" s="555">
        <f t="shared" si="13"/>
        <v>0</v>
      </c>
      <c r="BX12" s="556"/>
      <c r="BY12" s="556"/>
      <c r="BZ12" s="556"/>
      <c r="CA12" s="556"/>
      <c r="CB12" s="556"/>
      <c r="CC12" s="556"/>
      <c r="CD12" s="55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6"/>
      <c r="FZ12" s="146"/>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6"/>
      <c r="HS12" s="146"/>
      <c r="HT12" s="146"/>
      <c r="HU12" s="146"/>
      <c r="HV12" s="146"/>
      <c r="HW12" s="146"/>
      <c r="HX12" s="146"/>
      <c r="HY12" s="146"/>
      <c r="HZ12" s="146"/>
      <c r="IA12" s="146"/>
      <c r="IB12" s="146"/>
      <c r="IC12" s="146"/>
      <c r="ID12" s="146"/>
    </row>
    <row r="13" spans="1:238" s="153" customFormat="1" ht="88.2" x14ac:dyDescent="0.3">
      <c r="A13" s="557">
        <v>11300</v>
      </c>
      <c r="B13" s="543" t="s">
        <v>4</v>
      </c>
      <c r="C13" s="543" t="s">
        <v>964</v>
      </c>
      <c r="D13" s="558" t="s">
        <v>157</v>
      </c>
      <c r="E13" s="543" t="s">
        <v>256</v>
      </c>
      <c r="F13" s="558" t="s">
        <v>576</v>
      </c>
      <c r="G13" s="543" t="s">
        <v>159</v>
      </c>
      <c r="H13" s="571" t="s">
        <v>123</v>
      </c>
      <c r="I13" s="578">
        <v>1</v>
      </c>
      <c r="J13" s="558" t="s">
        <v>577</v>
      </c>
      <c r="K13" s="543" t="s">
        <v>156</v>
      </c>
      <c r="L13" s="572">
        <v>0</v>
      </c>
      <c r="M13" s="573">
        <v>1</v>
      </c>
      <c r="N13" s="543" t="s">
        <v>51</v>
      </c>
      <c r="O13" s="543" t="s">
        <v>68</v>
      </c>
      <c r="P13" s="543" t="s">
        <v>21</v>
      </c>
      <c r="Q13" s="543" t="s">
        <v>36</v>
      </c>
      <c r="R13" s="543" t="s">
        <v>75</v>
      </c>
      <c r="S13" s="543" t="s">
        <v>672</v>
      </c>
      <c r="T13" s="543" t="s">
        <v>98</v>
      </c>
      <c r="U13" s="573">
        <v>1</v>
      </c>
      <c r="V13" s="574" t="str">
        <f t="shared" si="16"/>
        <v>Formular los proceso y procedimientos en el marco del MIPG</v>
      </c>
      <c r="W13" s="575">
        <f t="shared" si="17"/>
        <v>0</v>
      </c>
      <c r="X13" s="576" t="s">
        <v>117</v>
      </c>
      <c r="Y13" s="578">
        <v>0.25</v>
      </c>
      <c r="Z13" s="576" t="s">
        <v>156</v>
      </c>
      <c r="AA13" s="572">
        <v>0</v>
      </c>
      <c r="AB13" s="910"/>
      <c r="AC13" s="909"/>
      <c r="AD13" s="562">
        <f t="shared" si="18"/>
        <v>0</v>
      </c>
      <c r="AE13" s="562" t="e">
        <f t="shared" si="19"/>
        <v>#DIV/0!</v>
      </c>
      <c r="AF13" s="562">
        <f t="shared" si="14"/>
        <v>0</v>
      </c>
      <c r="AG13" s="562" t="e">
        <f t="shared" si="0"/>
        <v>#DIV/0!</v>
      </c>
      <c r="AH13" s="562"/>
      <c r="AI13" s="578">
        <v>0.25</v>
      </c>
      <c r="AJ13" s="576" t="s">
        <v>156</v>
      </c>
      <c r="AK13" s="572">
        <v>0</v>
      </c>
      <c r="AL13" s="556"/>
      <c r="AM13" s="556"/>
      <c r="AN13" s="562">
        <f t="shared" si="20"/>
        <v>0</v>
      </c>
      <c r="AO13" s="562" t="e">
        <f t="shared" si="1"/>
        <v>#DIV/0!</v>
      </c>
      <c r="AP13" s="562">
        <f t="shared" si="2"/>
        <v>0</v>
      </c>
      <c r="AQ13" s="562" t="e">
        <f t="shared" si="3"/>
        <v>#DIV/0!</v>
      </c>
      <c r="AR13" s="562"/>
      <c r="AS13" s="578">
        <v>0.25</v>
      </c>
      <c r="AT13" s="576" t="s">
        <v>156</v>
      </c>
      <c r="AU13" s="572">
        <v>0</v>
      </c>
      <c r="AV13" s="556"/>
      <c r="AW13" s="556"/>
      <c r="AX13" s="562">
        <f t="shared" si="21"/>
        <v>0</v>
      </c>
      <c r="AY13" s="562" t="e">
        <f t="shared" si="22"/>
        <v>#DIV/0!</v>
      </c>
      <c r="AZ13" s="562">
        <f t="shared" si="23"/>
        <v>0</v>
      </c>
      <c r="BA13" s="562" t="e">
        <f t="shared" si="24"/>
        <v>#DIV/0!</v>
      </c>
      <c r="BB13" s="562"/>
      <c r="BC13" s="578">
        <v>0.25</v>
      </c>
      <c r="BD13" s="576" t="s">
        <v>156</v>
      </c>
      <c r="BE13" s="572">
        <v>0</v>
      </c>
      <c r="BF13" s="556"/>
      <c r="BG13" s="556"/>
      <c r="BH13" s="578">
        <f t="shared" si="25"/>
        <v>0</v>
      </c>
      <c r="BI13" s="578" t="e">
        <f t="shared" si="26"/>
        <v>#DIV/0!</v>
      </c>
      <c r="BJ13" s="578">
        <f t="shared" si="27"/>
        <v>0</v>
      </c>
      <c r="BK13" s="578" t="e">
        <f t="shared" si="28"/>
        <v>#DIV/0!</v>
      </c>
      <c r="BL13" s="578"/>
      <c r="BM13" s="579">
        <f t="shared" si="6"/>
        <v>0</v>
      </c>
      <c r="BN13" s="579" t="str">
        <f t="shared" si="7"/>
        <v>No Prog ni Ejec</v>
      </c>
      <c r="BO13" s="579">
        <f t="shared" si="8"/>
        <v>0</v>
      </c>
      <c r="BP13" s="579" t="str">
        <f t="shared" si="9"/>
        <v>No Prog ni Ejec</v>
      </c>
      <c r="BQ13" s="579">
        <f t="shared" si="29"/>
        <v>0</v>
      </c>
      <c r="BR13" s="579" t="str">
        <f t="shared" si="30"/>
        <v>No Prog ni Ejec</v>
      </c>
      <c r="BS13" s="579">
        <f t="shared" si="10"/>
        <v>0</v>
      </c>
      <c r="BT13" s="579" t="str">
        <f t="shared" si="11"/>
        <v>No Prog ni Ejec</v>
      </c>
      <c r="BU13" s="568">
        <f t="shared" si="15"/>
        <v>0.58333333333333337</v>
      </c>
      <c r="BV13" s="581" t="str">
        <f>+V13</f>
        <v>Formular los proceso y procedimientos en el marco del MIPG</v>
      </c>
      <c r="BW13" s="555">
        <f t="shared" si="13"/>
        <v>0</v>
      </c>
      <c r="BX13" s="556"/>
      <c r="BY13" s="556"/>
      <c r="BZ13" s="556"/>
      <c r="CA13" s="556"/>
      <c r="CB13" s="556"/>
      <c r="CC13" s="556"/>
      <c r="CD13" s="55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6"/>
      <c r="DH13" s="146"/>
      <c r="DI13" s="146"/>
      <c r="DJ13" s="146"/>
      <c r="DK13" s="146"/>
      <c r="DL13" s="146"/>
      <c r="DM13" s="146"/>
      <c r="DN13" s="146"/>
      <c r="DO13" s="146"/>
      <c r="DP13" s="146"/>
      <c r="DQ13" s="146"/>
      <c r="DR13" s="146"/>
      <c r="DS13" s="146"/>
      <c r="DT13" s="146"/>
      <c r="DU13" s="146"/>
      <c r="DV13" s="146"/>
      <c r="DW13" s="146"/>
      <c r="DX13" s="146"/>
      <c r="DY13" s="146"/>
      <c r="DZ13" s="146"/>
      <c r="EA13" s="146"/>
      <c r="EB13" s="146"/>
      <c r="EC13" s="146"/>
      <c r="ED13" s="146"/>
      <c r="EE13" s="146"/>
      <c r="EF13" s="146"/>
      <c r="EG13" s="146"/>
      <c r="EH13" s="146"/>
      <c r="EI13" s="146"/>
      <c r="EJ13" s="146"/>
      <c r="EK13" s="146"/>
      <c r="EL13" s="146"/>
      <c r="EM13" s="146"/>
      <c r="EN13" s="146"/>
      <c r="EO13" s="146"/>
      <c r="EP13" s="146"/>
      <c r="EQ13" s="146"/>
      <c r="ER13" s="146"/>
      <c r="ES13" s="146"/>
      <c r="ET13" s="146"/>
      <c r="EU13" s="146"/>
      <c r="EV13" s="146"/>
      <c r="EW13" s="146"/>
      <c r="EX13" s="146"/>
      <c r="EY13" s="146"/>
      <c r="EZ13" s="146"/>
      <c r="FA13" s="146"/>
      <c r="FB13" s="146"/>
      <c r="FC13" s="146"/>
      <c r="FD13" s="146"/>
      <c r="FE13" s="146"/>
      <c r="FF13" s="146"/>
      <c r="FG13" s="146"/>
      <c r="FH13" s="146"/>
      <c r="FI13" s="146"/>
      <c r="FJ13" s="146"/>
      <c r="FK13" s="146"/>
      <c r="FL13" s="146"/>
      <c r="FM13" s="146"/>
      <c r="FN13" s="146"/>
      <c r="FO13" s="146"/>
      <c r="FP13" s="146"/>
      <c r="FQ13" s="146"/>
      <c r="FR13" s="146"/>
      <c r="FS13" s="146"/>
      <c r="FT13" s="146"/>
      <c r="FU13" s="146"/>
      <c r="FV13" s="146"/>
      <c r="FW13" s="146"/>
      <c r="FX13" s="146"/>
      <c r="FY13" s="146"/>
      <c r="FZ13" s="146"/>
      <c r="GA13" s="146"/>
      <c r="GB13" s="146"/>
      <c r="GC13" s="146"/>
      <c r="GD13" s="146"/>
      <c r="GE13" s="146"/>
      <c r="GF13" s="146"/>
      <c r="GG13" s="146"/>
      <c r="GH13" s="146"/>
      <c r="GI13" s="146"/>
      <c r="GJ13" s="146"/>
      <c r="GK13" s="146"/>
      <c r="GL13" s="146"/>
      <c r="GM13" s="146"/>
      <c r="GN13" s="146"/>
      <c r="GO13" s="146"/>
      <c r="GP13" s="146"/>
      <c r="GQ13" s="146"/>
      <c r="GR13" s="146"/>
      <c r="GS13" s="146"/>
      <c r="GT13" s="146"/>
      <c r="GU13" s="146"/>
      <c r="GV13" s="146"/>
      <c r="GW13" s="146"/>
      <c r="GX13" s="146"/>
      <c r="GY13" s="146"/>
      <c r="GZ13" s="146"/>
      <c r="HA13" s="146"/>
      <c r="HB13" s="146"/>
      <c r="HC13" s="146"/>
      <c r="HD13" s="146"/>
      <c r="HE13" s="146"/>
      <c r="HF13" s="146"/>
      <c r="HG13" s="146"/>
      <c r="HH13" s="146"/>
      <c r="HI13" s="146"/>
      <c r="HJ13" s="146"/>
      <c r="HK13" s="146"/>
      <c r="HL13" s="146"/>
      <c r="HM13" s="146"/>
      <c r="HN13" s="146"/>
      <c r="HO13" s="146"/>
      <c r="HP13" s="146"/>
      <c r="HQ13" s="146"/>
      <c r="HR13" s="146"/>
      <c r="HS13" s="146"/>
      <c r="HT13" s="146"/>
      <c r="HU13" s="146"/>
      <c r="HV13" s="146"/>
      <c r="HW13" s="146"/>
      <c r="HX13" s="146"/>
      <c r="HY13" s="146"/>
      <c r="HZ13" s="146"/>
      <c r="IA13" s="146"/>
      <c r="IB13" s="146"/>
      <c r="IC13" s="146"/>
      <c r="ID13" s="146"/>
    </row>
    <row r="14" spans="1:238" s="153" customFormat="1" ht="88.2" x14ac:dyDescent="0.3">
      <c r="A14" s="557">
        <v>11300</v>
      </c>
      <c r="B14" s="543" t="s">
        <v>4</v>
      </c>
      <c r="C14" s="543" t="s">
        <v>964</v>
      </c>
      <c r="D14" s="558" t="s">
        <v>157</v>
      </c>
      <c r="E14" s="543" t="s">
        <v>256</v>
      </c>
      <c r="F14" s="558" t="s">
        <v>158</v>
      </c>
      <c r="G14" s="543" t="s">
        <v>127</v>
      </c>
      <c r="H14" s="571" t="s">
        <v>123</v>
      </c>
      <c r="I14" s="578">
        <v>1</v>
      </c>
      <c r="J14" s="558" t="s">
        <v>294</v>
      </c>
      <c r="K14" s="543" t="s">
        <v>128</v>
      </c>
      <c r="L14" s="572">
        <v>0</v>
      </c>
      <c r="M14" s="573">
        <v>1</v>
      </c>
      <c r="N14" s="543" t="s">
        <v>51</v>
      </c>
      <c r="O14" s="543" t="s">
        <v>68</v>
      </c>
      <c r="P14" s="543" t="s">
        <v>21</v>
      </c>
      <c r="Q14" s="543" t="s">
        <v>36</v>
      </c>
      <c r="R14" s="543" t="s">
        <v>75</v>
      </c>
      <c r="S14" s="543" t="s">
        <v>570</v>
      </c>
      <c r="T14" s="543" t="s">
        <v>98</v>
      </c>
      <c r="U14" s="573">
        <v>1</v>
      </c>
      <c r="V14" s="574" t="str">
        <f t="shared" si="16"/>
        <v>Remitir informes trimestrales de los indicadores formulados y las acciones de mejoras</v>
      </c>
      <c r="W14" s="575">
        <f t="shared" si="17"/>
        <v>0</v>
      </c>
      <c r="X14" s="576" t="s">
        <v>117</v>
      </c>
      <c r="Y14" s="578">
        <v>0</v>
      </c>
      <c r="Z14" s="576" t="s">
        <v>128</v>
      </c>
      <c r="AA14" s="572">
        <v>0</v>
      </c>
      <c r="AB14" s="911"/>
      <c r="AC14" s="909"/>
      <c r="AD14" s="562" t="e">
        <f t="shared" si="18"/>
        <v>#DIV/0!</v>
      </c>
      <c r="AE14" s="562" t="e">
        <f>+(AC14/AA14)</f>
        <v>#DIV/0!</v>
      </c>
      <c r="AF14" s="562">
        <f>+(AB14/U14)</f>
        <v>0</v>
      </c>
      <c r="AG14" s="562" t="e">
        <f>+(AC14/W14)</f>
        <v>#DIV/0!</v>
      </c>
      <c r="AH14" s="562"/>
      <c r="AI14" s="578">
        <v>0</v>
      </c>
      <c r="AJ14" s="576" t="s">
        <v>128</v>
      </c>
      <c r="AK14" s="572">
        <v>0</v>
      </c>
      <c r="AL14" s="556"/>
      <c r="AM14" s="556"/>
      <c r="AN14" s="562" t="e">
        <f t="shared" si="20"/>
        <v>#DIV/0!</v>
      </c>
      <c r="AO14" s="562" t="e">
        <f t="shared" si="1"/>
        <v>#DIV/0!</v>
      </c>
      <c r="AP14" s="562">
        <f t="shared" si="2"/>
        <v>0</v>
      </c>
      <c r="AQ14" s="562" t="e">
        <f t="shared" si="3"/>
        <v>#DIV/0!</v>
      </c>
      <c r="AR14" s="562"/>
      <c r="AS14" s="578">
        <v>0</v>
      </c>
      <c r="AT14" s="576" t="s">
        <v>128</v>
      </c>
      <c r="AU14" s="572">
        <v>0</v>
      </c>
      <c r="AV14" s="556"/>
      <c r="AW14" s="556"/>
      <c r="AX14" s="562" t="e">
        <f t="shared" si="21"/>
        <v>#DIV/0!</v>
      </c>
      <c r="AY14" s="562" t="e">
        <f t="shared" si="22"/>
        <v>#DIV/0!</v>
      </c>
      <c r="AZ14" s="562">
        <f t="shared" si="23"/>
        <v>0</v>
      </c>
      <c r="BA14" s="562" t="e">
        <f t="shared" si="24"/>
        <v>#DIV/0!</v>
      </c>
      <c r="BB14" s="562"/>
      <c r="BC14" s="578">
        <v>1</v>
      </c>
      <c r="BD14" s="576" t="s">
        <v>128</v>
      </c>
      <c r="BE14" s="572">
        <v>0</v>
      </c>
      <c r="BF14" s="556"/>
      <c r="BG14" s="556"/>
      <c r="BH14" s="578">
        <f t="shared" si="25"/>
        <v>0</v>
      </c>
      <c r="BI14" s="578" t="e">
        <f t="shared" si="26"/>
        <v>#DIV/0!</v>
      </c>
      <c r="BJ14" s="578">
        <f t="shared" si="27"/>
        <v>0</v>
      </c>
      <c r="BK14" s="578" t="e">
        <f t="shared" si="28"/>
        <v>#DIV/0!</v>
      </c>
      <c r="BL14" s="578"/>
      <c r="BM14" s="579" t="str">
        <f t="shared" si="6"/>
        <v>No Prog ni Ejec</v>
      </c>
      <c r="BN14" s="579" t="str">
        <f t="shared" si="7"/>
        <v>No Prog ni Ejec</v>
      </c>
      <c r="BO14" s="579" t="str">
        <f t="shared" si="8"/>
        <v>No Prog ni Ejec</v>
      </c>
      <c r="BP14" s="579" t="str">
        <f t="shared" si="9"/>
        <v>No Prog ni Ejec</v>
      </c>
      <c r="BQ14" s="579" t="str">
        <f t="shared" si="29"/>
        <v>No Prog ni Ejec</v>
      </c>
      <c r="BR14" s="579" t="str">
        <f t="shared" si="30"/>
        <v>No Prog ni Ejec</v>
      </c>
      <c r="BS14" s="579">
        <f t="shared" si="10"/>
        <v>0</v>
      </c>
      <c r="BT14" s="579" t="str">
        <f t="shared" si="11"/>
        <v>No Prog ni Ejec</v>
      </c>
      <c r="BU14" s="568">
        <f t="shared" si="15"/>
        <v>0</v>
      </c>
      <c r="BV14" s="581" t="str">
        <f>+V14</f>
        <v>Remitir informes trimestrales de los indicadores formulados y las acciones de mejoras</v>
      </c>
      <c r="BW14" s="555">
        <f t="shared" si="13"/>
        <v>0</v>
      </c>
      <c r="BX14" s="556"/>
      <c r="BY14" s="556"/>
      <c r="BZ14" s="556"/>
      <c r="CA14" s="556"/>
      <c r="CB14" s="556"/>
      <c r="CC14" s="556"/>
      <c r="CD14" s="55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6"/>
      <c r="DH14" s="146"/>
      <c r="DI14" s="146"/>
      <c r="DJ14" s="146"/>
      <c r="DK14" s="146"/>
      <c r="DL14" s="146"/>
      <c r="DM14" s="146"/>
      <c r="DN14" s="146"/>
      <c r="DO14" s="146"/>
      <c r="DP14" s="146"/>
      <c r="DQ14" s="146"/>
      <c r="DR14" s="146"/>
      <c r="DS14" s="146"/>
      <c r="DT14" s="146"/>
      <c r="DU14" s="146"/>
      <c r="DV14" s="146"/>
      <c r="DW14" s="146"/>
      <c r="DX14" s="146"/>
      <c r="DY14" s="146"/>
      <c r="DZ14" s="146"/>
      <c r="EA14" s="146"/>
      <c r="EB14" s="146"/>
      <c r="EC14" s="146"/>
      <c r="ED14" s="146"/>
      <c r="EE14" s="146"/>
      <c r="EF14" s="146"/>
      <c r="EG14" s="146"/>
      <c r="EH14" s="146"/>
      <c r="EI14" s="146"/>
      <c r="EJ14" s="146"/>
      <c r="EK14" s="146"/>
      <c r="EL14" s="146"/>
      <c r="EM14" s="146"/>
      <c r="EN14" s="146"/>
      <c r="EO14" s="146"/>
      <c r="EP14" s="146"/>
      <c r="EQ14" s="146"/>
      <c r="ER14" s="146"/>
      <c r="ES14" s="146"/>
      <c r="ET14" s="146"/>
      <c r="EU14" s="146"/>
      <c r="EV14" s="146"/>
      <c r="EW14" s="146"/>
      <c r="EX14" s="146"/>
      <c r="EY14" s="146"/>
      <c r="EZ14" s="146"/>
      <c r="FA14" s="146"/>
      <c r="FB14" s="146"/>
      <c r="FC14" s="146"/>
      <c r="FD14" s="146"/>
      <c r="FE14" s="146"/>
      <c r="FF14" s="146"/>
      <c r="FG14" s="146"/>
      <c r="FH14" s="146"/>
      <c r="FI14" s="146"/>
      <c r="FJ14" s="146"/>
      <c r="FK14" s="146"/>
      <c r="FL14" s="146"/>
      <c r="FM14" s="146"/>
      <c r="FN14" s="146"/>
      <c r="FO14" s="146"/>
      <c r="FP14" s="146"/>
      <c r="FQ14" s="146"/>
      <c r="FR14" s="146"/>
      <c r="FS14" s="146"/>
      <c r="FT14" s="146"/>
      <c r="FU14" s="146"/>
      <c r="FV14" s="146"/>
      <c r="FW14" s="146"/>
      <c r="FX14" s="146"/>
      <c r="FY14" s="146"/>
      <c r="FZ14" s="146"/>
      <c r="GA14" s="146"/>
      <c r="GB14" s="146"/>
      <c r="GC14" s="146"/>
      <c r="GD14" s="146"/>
      <c r="GE14" s="146"/>
      <c r="GF14" s="146"/>
      <c r="GG14" s="146"/>
      <c r="GH14" s="146"/>
      <c r="GI14" s="146"/>
      <c r="GJ14" s="146"/>
      <c r="GK14" s="146"/>
      <c r="GL14" s="146"/>
      <c r="GM14" s="146"/>
      <c r="GN14" s="146"/>
      <c r="GO14" s="146"/>
      <c r="GP14" s="146"/>
      <c r="GQ14" s="146"/>
      <c r="GR14" s="146"/>
      <c r="GS14" s="146"/>
      <c r="GT14" s="146"/>
      <c r="GU14" s="146"/>
      <c r="GV14" s="146"/>
      <c r="GW14" s="146"/>
      <c r="GX14" s="146"/>
      <c r="GY14" s="146"/>
      <c r="GZ14" s="146"/>
      <c r="HA14" s="146"/>
      <c r="HB14" s="146"/>
      <c r="HC14" s="146"/>
      <c r="HD14" s="146"/>
      <c r="HE14" s="146"/>
      <c r="HF14" s="146"/>
      <c r="HG14" s="146"/>
      <c r="HH14" s="146"/>
      <c r="HI14" s="146"/>
      <c r="HJ14" s="146"/>
      <c r="HK14" s="146"/>
      <c r="HL14" s="146"/>
      <c r="HM14" s="146"/>
      <c r="HN14" s="146"/>
      <c r="HO14" s="146"/>
      <c r="HP14" s="146"/>
      <c r="HQ14" s="146"/>
      <c r="HR14" s="146"/>
      <c r="HS14" s="146"/>
      <c r="HT14" s="146"/>
      <c r="HU14" s="146"/>
      <c r="HV14" s="146"/>
      <c r="HW14" s="146"/>
      <c r="HX14" s="146"/>
      <c r="HY14" s="146"/>
      <c r="HZ14" s="146"/>
      <c r="IA14" s="146"/>
      <c r="IB14" s="146"/>
      <c r="IC14" s="146"/>
      <c r="ID14" s="146"/>
    </row>
    <row r="15" spans="1:238" s="159" customFormat="1" ht="50.4" x14ac:dyDescent="0.3">
      <c r="A15" s="557">
        <v>11300</v>
      </c>
      <c r="B15" s="543" t="s">
        <v>4</v>
      </c>
      <c r="C15" s="543" t="s">
        <v>964</v>
      </c>
      <c r="D15" s="558" t="s">
        <v>160</v>
      </c>
      <c r="E15" s="543" t="s">
        <v>145</v>
      </c>
      <c r="F15" s="558" t="s">
        <v>161</v>
      </c>
      <c r="G15" s="543" t="s">
        <v>162</v>
      </c>
      <c r="H15" s="571" t="s">
        <v>123</v>
      </c>
      <c r="I15" s="578">
        <v>1</v>
      </c>
      <c r="J15" s="558" t="s">
        <v>295</v>
      </c>
      <c r="K15" s="543" t="s">
        <v>165</v>
      </c>
      <c r="L15" s="866">
        <v>74955308000</v>
      </c>
      <c r="M15" s="582">
        <v>1.7542864196212072E-3</v>
      </c>
      <c r="N15" s="543" t="s">
        <v>46</v>
      </c>
      <c r="O15" s="543" t="s">
        <v>68</v>
      </c>
      <c r="P15" s="543" t="s">
        <v>21</v>
      </c>
      <c r="Q15" s="543" t="s">
        <v>36</v>
      </c>
      <c r="R15" s="543" t="s">
        <v>213</v>
      </c>
      <c r="S15" s="543" t="s">
        <v>182</v>
      </c>
      <c r="T15" s="543" t="s">
        <v>99</v>
      </c>
      <c r="U15" s="573">
        <v>1</v>
      </c>
      <c r="V15" s="574" t="str">
        <f t="shared" si="16"/>
        <v>Transferencias Entidades de Administración Publica Central</v>
      </c>
      <c r="W15" s="575">
        <f t="shared" si="17"/>
        <v>74955308000</v>
      </c>
      <c r="X15" s="576" t="s">
        <v>116</v>
      </c>
      <c r="Y15" s="578">
        <v>0.25</v>
      </c>
      <c r="Z15" s="576" t="s">
        <v>165</v>
      </c>
      <c r="AA15" s="572">
        <f>+W15*0.25</f>
        <v>18738827000</v>
      </c>
      <c r="AB15" s="912"/>
      <c r="AC15" s="913"/>
      <c r="AD15" s="562">
        <f t="shared" si="18"/>
        <v>0</v>
      </c>
      <c r="AE15" s="562">
        <f t="shared" si="19"/>
        <v>0</v>
      </c>
      <c r="AF15" s="562">
        <f t="shared" si="14"/>
        <v>0</v>
      </c>
      <c r="AG15" s="562">
        <f t="shared" si="0"/>
        <v>0</v>
      </c>
      <c r="AH15" s="569"/>
      <c r="AI15" s="868">
        <v>0.25</v>
      </c>
      <c r="AJ15" s="576" t="s">
        <v>165</v>
      </c>
      <c r="AK15" s="851">
        <v>18738827000</v>
      </c>
      <c r="AL15" s="556"/>
      <c r="AM15" s="556"/>
      <c r="AN15" s="562">
        <f t="shared" si="20"/>
        <v>0</v>
      </c>
      <c r="AO15" s="562">
        <f t="shared" si="1"/>
        <v>0</v>
      </c>
      <c r="AP15" s="562">
        <f t="shared" si="2"/>
        <v>0</v>
      </c>
      <c r="AQ15" s="562">
        <f t="shared" si="3"/>
        <v>0</v>
      </c>
      <c r="AR15" s="562"/>
      <c r="AS15" s="868">
        <v>0.25</v>
      </c>
      <c r="AT15" s="576" t="s">
        <v>165</v>
      </c>
      <c r="AU15" s="851">
        <v>18738827000</v>
      </c>
      <c r="AV15" s="556"/>
      <c r="AW15" s="556"/>
      <c r="AX15" s="562">
        <f t="shared" si="21"/>
        <v>0</v>
      </c>
      <c r="AY15" s="562">
        <f t="shared" si="22"/>
        <v>0</v>
      </c>
      <c r="AZ15" s="562">
        <f t="shared" si="23"/>
        <v>0</v>
      </c>
      <c r="BA15" s="562">
        <f t="shared" si="24"/>
        <v>0</v>
      </c>
      <c r="BB15" s="562"/>
      <c r="BC15" s="868">
        <v>0.25</v>
      </c>
      <c r="BD15" s="576" t="s">
        <v>165</v>
      </c>
      <c r="BE15" s="851">
        <v>18738827000</v>
      </c>
      <c r="BF15" s="556"/>
      <c r="BG15" s="556"/>
      <c r="BH15" s="578">
        <f t="shared" si="25"/>
        <v>0</v>
      </c>
      <c r="BI15" s="578">
        <f t="shared" si="26"/>
        <v>0</v>
      </c>
      <c r="BJ15" s="578">
        <f t="shared" si="27"/>
        <v>0</v>
      </c>
      <c r="BK15" s="578">
        <f t="shared" si="28"/>
        <v>0</v>
      </c>
      <c r="BL15" s="578"/>
      <c r="BM15" s="565">
        <f t="shared" si="6"/>
        <v>0</v>
      </c>
      <c r="BN15" s="565">
        <f t="shared" si="7"/>
        <v>0</v>
      </c>
      <c r="BO15" s="565">
        <f t="shared" si="8"/>
        <v>0</v>
      </c>
      <c r="BP15" s="565">
        <f t="shared" si="9"/>
        <v>0</v>
      </c>
      <c r="BQ15" s="565">
        <f t="shared" si="29"/>
        <v>0</v>
      </c>
      <c r="BR15" s="565">
        <f t="shared" si="30"/>
        <v>0</v>
      </c>
      <c r="BS15" s="565">
        <f t="shared" si="10"/>
        <v>0</v>
      </c>
      <c r="BT15" s="565">
        <f t="shared" si="11"/>
        <v>0</v>
      </c>
      <c r="BU15" s="568">
        <f t="shared" si="15"/>
        <v>0.58333333333333337</v>
      </c>
      <c r="BV15" s="581" t="str">
        <f t="shared" ref="BV15:BV79" si="31">+V15</f>
        <v>Transferencias Entidades de Administración Publica Central</v>
      </c>
      <c r="BW15" s="555">
        <f t="shared" si="13"/>
        <v>43723929666.666664</v>
      </c>
      <c r="BX15" s="556"/>
      <c r="BY15" s="556"/>
      <c r="BZ15" s="556"/>
      <c r="CA15" s="556"/>
      <c r="CB15" s="556"/>
      <c r="CC15" s="556"/>
      <c r="CD15" s="55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c r="DN15" s="146"/>
      <c r="DO15" s="146"/>
      <c r="DP15" s="146"/>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6"/>
      <c r="EU15" s="146"/>
      <c r="EV15" s="146"/>
      <c r="EW15" s="146"/>
      <c r="EX15" s="146"/>
      <c r="EY15" s="146"/>
      <c r="EZ15" s="146"/>
      <c r="FA15" s="146"/>
      <c r="FB15" s="146"/>
      <c r="FC15" s="146"/>
      <c r="FD15" s="146"/>
      <c r="FE15" s="146"/>
      <c r="FF15" s="146"/>
      <c r="FG15" s="146"/>
      <c r="FH15" s="146"/>
      <c r="FI15" s="146"/>
      <c r="FJ15" s="146"/>
      <c r="FK15" s="146"/>
      <c r="FL15" s="146"/>
      <c r="FM15" s="146"/>
      <c r="FN15" s="146"/>
      <c r="FO15" s="146"/>
      <c r="FP15" s="146"/>
      <c r="FQ15" s="146"/>
      <c r="FR15" s="146"/>
      <c r="FS15" s="146"/>
      <c r="FT15" s="146"/>
      <c r="FU15" s="146"/>
      <c r="FV15" s="146"/>
      <c r="FW15" s="146"/>
      <c r="FX15" s="146"/>
      <c r="FY15" s="146"/>
      <c r="FZ15" s="146"/>
      <c r="GA15" s="146"/>
      <c r="GB15" s="146"/>
      <c r="GC15" s="146"/>
      <c r="GD15" s="146"/>
      <c r="GE15" s="146"/>
      <c r="GF15" s="146"/>
      <c r="GG15" s="146"/>
      <c r="GH15" s="146"/>
      <c r="GI15" s="146"/>
      <c r="GJ15" s="146"/>
      <c r="GK15" s="146"/>
      <c r="GL15" s="146"/>
      <c r="GM15" s="146"/>
      <c r="GN15" s="146"/>
      <c r="GO15" s="146"/>
      <c r="GP15" s="146"/>
      <c r="GQ15" s="146"/>
      <c r="GR15" s="146"/>
      <c r="GS15" s="146"/>
      <c r="GT15" s="146"/>
      <c r="GU15" s="146"/>
      <c r="GV15" s="146"/>
      <c r="GW15" s="146"/>
      <c r="GX15" s="146"/>
      <c r="GY15" s="146"/>
      <c r="GZ15" s="146"/>
      <c r="HA15" s="146"/>
      <c r="HB15" s="146"/>
      <c r="HC15" s="146"/>
      <c r="HD15" s="146"/>
      <c r="HE15" s="146"/>
      <c r="HF15" s="146"/>
      <c r="HG15" s="146"/>
      <c r="HH15" s="146"/>
      <c r="HI15" s="146"/>
      <c r="HJ15" s="146"/>
      <c r="HK15" s="146"/>
      <c r="HL15" s="146"/>
      <c r="HM15" s="146"/>
      <c r="HN15" s="146"/>
      <c r="HO15" s="146"/>
      <c r="HP15" s="146"/>
      <c r="HQ15" s="146"/>
      <c r="HR15" s="146"/>
      <c r="HS15" s="146"/>
      <c r="HT15" s="146"/>
      <c r="HU15" s="146"/>
      <c r="HV15" s="146"/>
      <c r="HW15" s="146"/>
      <c r="HX15" s="146"/>
      <c r="HY15" s="146"/>
      <c r="HZ15" s="146"/>
      <c r="IA15" s="146"/>
      <c r="IB15" s="146"/>
      <c r="IC15" s="146"/>
      <c r="ID15" s="146"/>
    </row>
    <row r="16" spans="1:238" s="159" customFormat="1" ht="50.4" x14ac:dyDescent="0.3">
      <c r="A16" s="557">
        <v>11300</v>
      </c>
      <c r="B16" s="543" t="s">
        <v>4</v>
      </c>
      <c r="C16" s="543" t="s">
        <v>964</v>
      </c>
      <c r="D16" s="558" t="s">
        <v>160</v>
      </c>
      <c r="E16" s="543" t="s">
        <v>145</v>
      </c>
      <c r="F16" s="558" t="s">
        <v>161</v>
      </c>
      <c r="G16" s="543" t="s">
        <v>162</v>
      </c>
      <c r="H16" s="571" t="s">
        <v>123</v>
      </c>
      <c r="I16" s="578">
        <v>1</v>
      </c>
      <c r="J16" s="558" t="s">
        <v>296</v>
      </c>
      <c r="K16" s="543" t="s">
        <v>166</v>
      </c>
      <c r="L16" s="866">
        <v>122333530698</v>
      </c>
      <c r="M16" s="582">
        <v>2.0898994700771331E-3</v>
      </c>
      <c r="N16" s="543" t="s">
        <v>46</v>
      </c>
      <c r="O16" s="543" t="s">
        <v>68</v>
      </c>
      <c r="P16" s="543" t="s">
        <v>21</v>
      </c>
      <c r="Q16" s="543" t="s">
        <v>36</v>
      </c>
      <c r="R16" s="543" t="s">
        <v>213</v>
      </c>
      <c r="S16" s="543" t="s">
        <v>182</v>
      </c>
      <c r="T16" s="543" t="s">
        <v>99</v>
      </c>
      <c r="U16" s="573">
        <v>1</v>
      </c>
      <c r="V16" s="574" t="str">
        <f t="shared" si="16"/>
        <v>Empresas Publicas nacionales No Financieras - ADRES</v>
      </c>
      <c r="W16" s="575">
        <f t="shared" si="17"/>
        <v>122333530698</v>
      </c>
      <c r="X16" s="576" t="s">
        <v>116</v>
      </c>
      <c r="Y16" s="578">
        <v>0.25</v>
      </c>
      <c r="Z16" s="576" t="s">
        <v>166</v>
      </c>
      <c r="AA16" s="572">
        <v>22323757500</v>
      </c>
      <c r="AB16" s="912"/>
      <c r="AC16" s="913"/>
      <c r="AD16" s="562">
        <f t="shared" si="18"/>
        <v>0</v>
      </c>
      <c r="AE16" s="562">
        <f t="shared" si="19"/>
        <v>0</v>
      </c>
      <c r="AF16" s="562">
        <f t="shared" si="14"/>
        <v>0</v>
      </c>
      <c r="AG16" s="562">
        <f t="shared" si="0"/>
        <v>0</v>
      </c>
      <c r="AH16" s="569"/>
      <c r="AI16" s="868">
        <v>0.25</v>
      </c>
      <c r="AJ16" s="576" t="s">
        <v>166</v>
      </c>
      <c r="AK16" s="851">
        <v>22323757500</v>
      </c>
      <c r="AL16" s="556"/>
      <c r="AM16" s="556"/>
      <c r="AN16" s="562">
        <f t="shared" si="20"/>
        <v>0</v>
      </c>
      <c r="AO16" s="562">
        <f t="shared" si="1"/>
        <v>0</v>
      </c>
      <c r="AP16" s="562">
        <f t="shared" si="2"/>
        <v>0</v>
      </c>
      <c r="AQ16" s="562">
        <f t="shared" si="3"/>
        <v>0</v>
      </c>
      <c r="AR16" s="562"/>
      <c r="AS16" s="868">
        <v>0.25</v>
      </c>
      <c r="AT16" s="576" t="s">
        <v>166</v>
      </c>
      <c r="AU16" s="851">
        <v>22323757500</v>
      </c>
      <c r="AV16" s="556"/>
      <c r="AW16" s="556"/>
      <c r="AX16" s="562">
        <f t="shared" si="21"/>
        <v>0</v>
      </c>
      <c r="AY16" s="562">
        <f t="shared" si="22"/>
        <v>0</v>
      </c>
      <c r="AZ16" s="562">
        <f t="shared" si="23"/>
        <v>0</v>
      </c>
      <c r="BA16" s="562">
        <f t="shared" si="24"/>
        <v>0</v>
      </c>
      <c r="BB16" s="562"/>
      <c r="BC16" s="868">
        <v>0.25</v>
      </c>
      <c r="BD16" s="576" t="s">
        <v>166</v>
      </c>
      <c r="BE16" s="851">
        <v>22323757500</v>
      </c>
      <c r="BF16" s="556"/>
      <c r="BG16" s="556"/>
      <c r="BH16" s="578">
        <f t="shared" si="25"/>
        <v>0</v>
      </c>
      <c r="BI16" s="578">
        <f t="shared" si="26"/>
        <v>0</v>
      </c>
      <c r="BJ16" s="578">
        <f t="shared" si="27"/>
        <v>0</v>
      </c>
      <c r="BK16" s="578">
        <f t="shared" si="28"/>
        <v>0</v>
      </c>
      <c r="BL16" s="578"/>
      <c r="BM16" s="565">
        <f t="shared" si="6"/>
        <v>0</v>
      </c>
      <c r="BN16" s="565">
        <f t="shared" si="7"/>
        <v>0</v>
      </c>
      <c r="BO16" s="565">
        <f t="shared" si="8"/>
        <v>0</v>
      </c>
      <c r="BP16" s="565">
        <f t="shared" si="9"/>
        <v>0</v>
      </c>
      <c r="BQ16" s="565">
        <f t="shared" si="29"/>
        <v>0</v>
      </c>
      <c r="BR16" s="565">
        <f t="shared" si="30"/>
        <v>0</v>
      </c>
      <c r="BS16" s="565">
        <f t="shared" si="10"/>
        <v>0</v>
      </c>
      <c r="BT16" s="565">
        <f t="shared" si="11"/>
        <v>0</v>
      </c>
      <c r="BU16" s="568">
        <f t="shared" si="15"/>
        <v>0.58333333333333337</v>
      </c>
      <c r="BV16" s="581" t="str">
        <f t="shared" si="31"/>
        <v>Empresas Publicas nacionales No Financieras - ADRES</v>
      </c>
      <c r="BW16" s="555">
        <f t="shared" si="13"/>
        <v>52088767500</v>
      </c>
      <c r="BX16" s="556"/>
      <c r="BY16" s="556"/>
      <c r="BZ16" s="556"/>
      <c r="CA16" s="556"/>
      <c r="CB16" s="556"/>
      <c r="CC16" s="556"/>
      <c r="CD16" s="55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c r="FA16" s="146"/>
      <c r="FB16" s="146"/>
      <c r="FC16" s="146"/>
      <c r="FD16" s="146"/>
      <c r="FE16" s="146"/>
      <c r="FF16" s="146"/>
      <c r="FG16" s="146"/>
      <c r="FH16" s="146"/>
      <c r="FI16" s="146"/>
      <c r="FJ16" s="146"/>
      <c r="FK16" s="146"/>
      <c r="FL16" s="146"/>
      <c r="FM16" s="146"/>
      <c r="FN16" s="146"/>
      <c r="FO16" s="146"/>
      <c r="FP16" s="146"/>
      <c r="FQ16" s="146"/>
      <c r="FR16" s="146"/>
      <c r="FS16" s="146"/>
      <c r="FT16" s="146"/>
      <c r="FU16" s="146"/>
      <c r="FV16" s="146"/>
      <c r="FW16" s="146"/>
      <c r="FX16" s="146"/>
      <c r="FY16" s="146"/>
      <c r="FZ16" s="146"/>
      <c r="GA16" s="146"/>
      <c r="GB16" s="146"/>
      <c r="GC16" s="146"/>
      <c r="GD16" s="146"/>
      <c r="GE16" s="146"/>
      <c r="GF16" s="146"/>
      <c r="GG16" s="146"/>
      <c r="GH16" s="146"/>
      <c r="GI16" s="146"/>
      <c r="GJ16" s="146"/>
      <c r="GK16" s="146"/>
      <c r="GL16" s="146"/>
      <c r="GM16" s="146"/>
      <c r="GN16" s="146"/>
      <c r="GO16" s="146"/>
      <c r="GP16" s="146"/>
      <c r="GQ16" s="146"/>
      <c r="GR16" s="146"/>
      <c r="GS16" s="146"/>
      <c r="GT16" s="146"/>
      <c r="GU16" s="146"/>
      <c r="GV16" s="146"/>
      <c r="GW16" s="146"/>
      <c r="GX16" s="146"/>
      <c r="GY16" s="146"/>
      <c r="GZ16" s="146"/>
      <c r="HA16" s="146"/>
      <c r="HB16" s="146"/>
      <c r="HC16" s="146"/>
      <c r="HD16" s="146"/>
      <c r="HE16" s="146"/>
      <c r="HF16" s="146"/>
      <c r="HG16" s="146"/>
      <c r="HH16" s="146"/>
      <c r="HI16" s="146"/>
      <c r="HJ16" s="146"/>
      <c r="HK16" s="146"/>
      <c r="HL16" s="146"/>
      <c r="HM16" s="146"/>
      <c r="HN16" s="146"/>
      <c r="HO16" s="146"/>
      <c r="HP16" s="146"/>
      <c r="HQ16" s="146"/>
      <c r="HR16" s="146"/>
      <c r="HS16" s="146"/>
      <c r="HT16" s="146"/>
      <c r="HU16" s="146"/>
      <c r="HV16" s="146"/>
      <c r="HW16" s="146"/>
      <c r="HX16" s="146"/>
      <c r="HY16" s="146"/>
      <c r="HZ16" s="146"/>
      <c r="IA16" s="146"/>
      <c r="IB16" s="146"/>
      <c r="IC16" s="146"/>
      <c r="ID16" s="146"/>
    </row>
    <row r="17" spans="1:238" s="159" customFormat="1" ht="50.4" x14ac:dyDescent="0.3">
      <c r="A17" s="557">
        <v>11300</v>
      </c>
      <c r="B17" s="543" t="s">
        <v>4</v>
      </c>
      <c r="C17" s="543" t="s">
        <v>964</v>
      </c>
      <c r="D17" s="558" t="s">
        <v>160</v>
      </c>
      <c r="E17" s="543" t="s">
        <v>145</v>
      </c>
      <c r="F17" s="558" t="s">
        <v>161</v>
      </c>
      <c r="G17" s="543" t="s">
        <v>162</v>
      </c>
      <c r="H17" s="571" t="s">
        <v>123</v>
      </c>
      <c r="I17" s="578">
        <v>1</v>
      </c>
      <c r="J17" s="558" t="s">
        <v>297</v>
      </c>
      <c r="K17" s="543" t="s">
        <v>167</v>
      </c>
      <c r="L17" s="867">
        <v>6000000000</v>
      </c>
      <c r="M17" s="582">
        <v>7.0213296420096381E-5</v>
      </c>
      <c r="N17" s="543" t="s">
        <v>46</v>
      </c>
      <c r="O17" s="543" t="s">
        <v>68</v>
      </c>
      <c r="P17" s="543" t="s">
        <v>21</v>
      </c>
      <c r="Q17" s="543" t="s">
        <v>36</v>
      </c>
      <c r="R17" s="543" t="s">
        <v>213</v>
      </c>
      <c r="S17" s="543" t="s">
        <v>182</v>
      </c>
      <c r="T17" s="543" t="s">
        <v>99</v>
      </c>
      <c r="U17" s="573">
        <v>1</v>
      </c>
      <c r="V17" s="574" t="str">
        <f t="shared" si="16"/>
        <v>Sentencias y Conciliaciones URA</v>
      </c>
      <c r="W17" s="575">
        <f t="shared" si="17"/>
        <v>6000000000</v>
      </c>
      <c r="X17" s="576" t="s">
        <v>116</v>
      </c>
      <c r="Y17" s="578">
        <v>0.25</v>
      </c>
      <c r="Z17" s="576" t="s">
        <v>167</v>
      </c>
      <c r="AA17" s="572">
        <v>750000000</v>
      </c>
      <c r="AB17" s="912"/>
      <c r="AC17" s="913"/>
      <c r="AD17" s="562">
        <f t="shared" si="18"/>
        <v>0</v>
      </c>
      <c r="AE17" s="562">
        <f t="shared" si="19"/>
        <v>0</v>
      </c>
      <c r="AF17" s="562">
        <f t="shared" si="14"/>
        <v>0</v>
      </c>
      <c r="AG17" s="562">
        <f t="shared" si="0"/>
        <v>0</v>
      </c>
      <c r="AH17" s="569"/>
      <c r="AI17" s="869">
        <f>+AK17/W17</f>
        <v>0.29166666666666669</v>
      </c>
      <c r="AJ17" s="576" t="s">
        <v>167</v>
      </c>
      <c r="AK17" s="867">
        <f>(W17-AA17)/3</f>
        <v>1750000000</v>
      </c>
      <c r="AL17" s="556"/>
      <c r="AM17" s="556"/>
      <c r="AN17" s="562">
        <f t="shared" si="20"/>
        <v>0</v>
      </c>
      <c r="AO17" s="562">
        <f t="shared" si="1"/>
        <v>0</v>
      </c>
      <c r="AP17" s="562">
        <f t="shared" si="2"/>
        <v>0</v>
      </c>
      <c r="AQ17" s="562">
        <f t="shared" si="3"/>
        <v>0</v>
      </c>
      <c r="AR17" s="562"/>
      <c r="AS17" s="869">
        <f>+AU17/W17</f>
        <v>0.29166666666666669</v>
      </c>
      <c r="AT17" s="576" t="s">
        <v>167</v>
      </c>
      <c r="AU17" s="867">
        <f>(W17-AA17)/3</f>
        <v>1750000000</v>
      </c>
      <c r="AV17" s="556"/>
      <c r="AW17" s="556"/>
      <c r="AX17" s="562">
        <f t="shared" si="21"/>
        <v>0</v>
      </c>
      <c r="AY17" s="562">
        <f t="shared" si="22"/>
        <v>0</v>
      </c>
      <c r="AZ17" s="562">
        <f t="shared" si="23"/>
        <v>0</v>
      </c>
      <c r="BA17" s="562">
        <f t="shared" si="24"/>
        <v>0</v>
      </c>
      <c r="BB17" s="562"/>
      <c r="BC17" s="869">
        <f>+BE17/W17</f>
        <v>0.29166666666666669</v>
      </c>
      <c r="BD17" s="576" t="s">
        <v>167</v>
      </c>
      <c r="BE17" s="867">
        <f>(W17-AA17)/3</f>
        <v>1750000000</v>
      </c>
      <c r="BF17" s="556"/>
      <c r="BG17" s="556"/>
      <c r="BH17" s="578">
        <f t="shared" si="25"/>
        <v>0</v>
      </c>
      <c r="BI17" s="578">
        <f t="shared" si="26"/>
        <v>0</v>
      </c>
      <c r="BJ17" s="578">
        <f t="shared" si="27"/>
        <v>0</v>
      </c>
      <c r="BK17" s="578">
        <f t="shared" si="28"/>
        <v>0</v>
      </c>
      <c r="BL17" s="578"/>
      <c r="BM17" s="565">
        <f t="shared" si="6"/>
        <v>0</v>
      </c>
      <c r="BN17" s="565">
        <f t="shared" si="7"/>
        <v>0</v>
      </c>
      <c r="BO17" s="565">
        <f t="shared" si="8"/>
        <v>0</v>
      </c>
      <c r="BP17" s="565">
        <f t="shared" si="9"/>
        <v>0</v>
      </c>
      <c r="BQ17" s="565">
        <f t="shared" si="29"/>
        <v>0</v>
      </c>
      <c r="BR17" s="565">
        <f t="shared" si="30"/>
        <v>0</v>
      </c>
      <c r="BS17" s="565">
        <f t="shared" si="10"/>
        <v>0</v>
      </c>
      <c r="BT17" s="565">
        <f t="shared" si="11"/>
        <v>0</v>
      </c>
      <c r="BU17" s="568">
        <f t="shared" si="15"/>
        <v>0.63888888888888895</v>
      </c>
      <c r="BV17" s="581" t="str">
        <f t="shared" si="31"/>
        <v>Sentencias y Conciliaciones URA</v>
      </c>
      <c r="BW17" s="555">
        <f t="shared" si="13"/>
        <v>3083333333.3333335</v>
      </c>
      <c r="BX17" s="556"/>
      <c r="BY17" s="556"/>
      <c r="BZ17" s="556"/>
      <c r="CA17" s="556"/>
      <c r="CB17" s="556"/>
      <c r="CC17" s="556"/>
      <c r="CD17" s="55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c r="FA17" s="146"/>
      <c r="FB17" s="146"/>
      <c r="FC17" s="146"/>
      <c r="FD17" s="146"/>
      <c r="FE17" s="146"/>
      <c r="FF17" s="146"/>
      <c r="FG17" s="146"/>
      <c r="FH17" s="146"/>
      <c r="FI17" s="146"/>
      <c r="FJ17" s="146"/>
      <c r="FK17" s="146"/>
      <c r="FL17" s="146"/>
      <c r="FM17" s="146"/>
      <c r="FN17" s="146"/>
      <c r="FO17" s="146"/>
      <c r="FP17" s="146"/>
      <c r="FQ17" s="146"/>
      <c r="FR17" s="146"/>
      <c r="FS17" s="146"/>
      <c r="FT17" s="146"/>
      <c r="FU17" s="146"/>
      <c r="FV17" s="146"/>
      <c r="FW17" s="146"/>
      <c r="FX17" s="146"/>
      <c r="FY17" s="146"/>
      <c r="FZ17" s="146"/>
      <c r="GA17" s="146"/>
      <c r="GB17" s="146"/>
      <c r="GC17" s="146"/>
      <c r="GD17" s="146"/>
      <c r="GE17" s="146"/>
      <c r="GF17" s="146"/>
      <c r="GG17" s="146"/>
      <c r="GH17" s="146"/>
      <c r="GI17" s="146"/>
      <c r="GJ17" s="146"/>
      <c r="GK17" s="146"/>
      <c r="GL17" s="146"/>
      <c r="GM17" s="146"/>
      <c r="GN17" s="146"/>
      <c r="GO17" s="146"/>
      <c r="GP17" s="146"/>
      <c r="GQ17" s="146"/>
      <c r="GR17" s="146"/>
      <c r="GS17" s="146"/>
      <c r="GT17" s="146"/>
      <c r="GU17" s="146"/>
      <c r="GV17" s="146"/>
      <c r="GW17" s="146"/>
      <c r="GX17" s="146"/>
      <c r="GY17" s="146"/>
      <c r="GZ17" s="146"/>
      <c r="HA17" s="146"/>
      <c r="HB17" s="146"/>
      <c r="HC17" s="146"/>
      <c r="HD17" s="146"/>
      <c r="HE17" s="146"/>
      <c r="HF17" s="146"/>
      <c r="HG17" s="146"/>
      <c r="HH17" s="146"/>
      <c r="HI17" s="146"/>
      <c r="HJ17" s="146"/>
      <c r="HK17" s="146"/>
      <c r="HL17" s="146"/>
      <c r="HM17" s="146"/>
      <c r="HN17" s="146"/>
      <c r="HO17" s="146"/>
      <c r="HP17" s="146"/>
      <c r="HQ17" s="146"/>
      <c r="HR17" s="146"/>
      <c r="HS17" s="146"/>
      <c r="HT17" s="146"/>
      <c r="HU17" s="146"/>
      <c r="HV17" s="146"/>
      <c r="HW17" s="146"/>
      <c r="HX17" s="146"/>
      <c r="HY17" s="146"/>
      <c r="HZ17" s="146"/>
      <c r="IA17" s="146"/>
      <c r="IB17" s="146"/>
      <c r="IC17" s="146"/>
      <c r="ID17" s="146"/>
    </row>
    <row r="18" spans="1:238" s="159" customFormat="1" ht="50.4" x14ac:dyDescent="0.3">
      <c r="A18" s="557">
        <v>11300</v>
      </c>
      <c r="B18" s="543" t="s">
        <v>4</v>
      </c>
      <c r="C18" s="543" t="s">
        <v>964</v>
      </c>
      <c r="D18" s="558" t="s">
        <v>160</v>
      </c>
      <c r="E18" s="543" t="s">
        <v>145</v>
      </c>
      <c r="F18" s="558" t="s">
        <v>161</v>
      </c>
      <c r="G18" s="543" t="s">
        <v>162</v>
      </c>
      <c r="H18" s="571" t="s">
        <v>123</v>
      </c>
      <c r="I18" s="578">
        <v>1</v>
      </c>
      <c r="J18" s="558" t="s">
        <v>298</v>
      </c>
      <c r="K18" s="543" t="s">
        <v>163</v>
      </c>
      <c r="L18" s="867">
        <v>11897430272837</v>
      </c>
      <c r="M18" s="582">
        <v>0.28123295664530629</v>
      </c>
      <c r="N18" s="543" t="s">
        <v>46</v>
      </c>
      <c r="O18" s="543" t="s">
        <v>68</v>
      </c>
      <c r="P18" s="543" t="s">
        <v>21</v>
      </c>
      <c r="Q18" s="543" t="s">
        <v>36</v>
      </c>
      <c r="R18" s="543" t="s">
        <v>213</v>
      </c>
      <c r="S18" s="543" t="s">
        <v>182</v>
      </c>
      <c r="T18" s="543" t="s">
        <v>99</v>
      </c>
      <c r="U18" s="573">
        <v>1</v>
      </c>
      <c r="V18" s="574" t="str">
        <f t="shared" si="16"/>
        <v>Financiación UPC Régimen Contributivo SSF</v>
      </c>
      <c r="W18" s="575">
        <f t="shared" si="17"/>
        <v>11897430272837</v>
      </c>
      <c r="X18" s="576" t="s">
        <v>116</v>
      </c>
      <c r="Y18" s="578">
        <v>0.25</v>
      </c>
      <c r="Z18" s="576" t="s">
        <v>163</v>
      </c>
      <c r="AA18" s="572">
        <v>3004056613750</v>
      </c>
      <c r="AB18" s="912"/>
      <c r="AC18" s="913"/>
      <c r="AD18" s="562">
        <f t="shared" si="18"/>
        <v>0</v>
      </c>
      <c r="AE18" s="562">
        <f t="shared" si="19"/>
        <v>0</v>
      </c>
      <c r="AF18" s="562">
        <f t="shared" si="14"/>
        <v>0</v>
      </c>
      <c r="AG18" s="562">
        <f t="shared" si="0"/>
        <v>0</v>
      </c>
      <c r="AH18" s="569"/>
      <c r="AI18" s="868">
        <f>+AK18/W18</f>
        <v>0.24916791427897514</v>
      </c>
      <c r="AJ18" s="576" t="s">
        <v>163</v>
      </c>
      <c r="AK18" s="867">
        <f>(W18-AA18)/3</f>
        <v>2964457886362.3335</v>
      </c>
      <c r="AL18" s="556"/>
      <c r="AM18" s="556"/>
      <c r="AN18" s="562">
        <f t="shared" si="20"/>
        <v>0</v>
      </c>
      <c r="AO18" s="562">
        <f t="shared" si="1"/>
        <v>0</v>
      </c>
      <c r="AP18" s="562">
        <f t="shared" si="2"/>
        <v>0</v>
      </c>
      <c r="AQ18" s="562">
        <f t="shared" si="3"/>
        <v>0</v>
      </c>
      <c r="AR18" s="562"/>
      <c r="AS18" s="868">
        <v>0.25</v>
      </c>
      <c r="AT18" s="576" t="s">
        <v>163</v>
      </c>
      <c r="AU18" s="867">
        <f>(W18-AA18)/3</f>
        <v>2964457886362.3335</v>
      </c>
      <c r="AV18" s="556"/>
      <c r="AW18" s="556"/>
      <c r="AX18" s="562">
        <f t="shared" si="21"/>
        <v>0</v>
      </c>
      <c r="AY18" s="562">
        <f t="shared" si="22"/>
        <v>0</v>
      </c>
      <c r="AZ18" s="562">
        <f t="shared" si="23"/>
        <v>0</v>
      </c>
      <c r="BA18" s="562">
        <f t="shared" si="24"/>
        <v>0</v>
      </c>
      <c r="BB18" s="562"/>
      <c r="BC18" s="868">
        <v>0.25</v>
      </c>
      <c r="BD18" s="576" t="s">
        <v>163</v>
      </c>
      <c r="BE18" s="867">
        <f>(W18-AA18)/3</f>
        <v>2964457886362.3335</v>
      </c>
      <c r="BF18" s="556"/>
      <c r="BG18" s="556"/>
      <c r="BH18" s="578">
        <f t="shared" si="25"/>
        <v>0</v>
      </c>
      <c r="BI18" s="578">
        <f t="shared" si="26"/>
        <v>0</v>
      </c>
      <c r="BJ18" s="578">
        <f t="shared" si="27"/>
        <v>0</v>
      </c>
      <c r="BK18" s="578">
        <f t="shared" si="28"/>
        <v>0</v>
      </c>
      <c r="BL18" s="578"/>
      <c r="BM18" s="565">
        <f t="shared" si="6"/>
        <v>0</v>
      </c>
      <c r="BN18" s="565">
        <f t="shared" si="7"/>
        <v>0</v>
      </c>
      <c r="BO18" s="565">
        <f t="shared" si="8"/>
        <v>0</v>
      </c>
      <c r="BP18" s="565">
        <f t="shared" si="9"/>
        <v>0</v>
      </c>
      <c r="BQ18" s="565">
        <f t="shared" si="29"/>
        <v>0</v>
      </c>
      <c r="BR18" s="565">
        <f t="shared" si="30"/>
        <v>0</v>
      </c>
      <c r="BS18" s="565">
        <f t="shared" si="10"/>
        <v>0</v>
      </c>
      <c r="BT18" s="565">
        <f t="shared" si="11"/>
        <v>0</v>
      </c>
      <c r="BU18" s="568">
        <f t="shared" si="15"/>
        <v>0.58250124761230848</v>
      </c>
      <c r="BV18" s="581" t="str">
        <f t="shared" si="31"/>
        <v>Financiación UPC Régimen Contributivo SSF</v>
      </c>
      <c r="BW18" s="555">
        <f t="shared" si="13"/>
        <v>6956667128899.7783</v>
      </c>
      <c r="BX18" s="556"/>
      <c r="BY18" s="556"/>
      <c r="BZ18" s="556"/>
      <c r="CA18" s="556"/>
      <c r="CB18" s="556"/>
      <c r="CC18" s="556"/>
      <c r="CD18" s="556"/>
      <c r="CE18" s="146"/>
      <c r="CF18" s="146"/>
      <c r="CG18" s="146"/>
      <c r="CH18" s="146"/>
      <c r="CI18" s="146"/>
      <c r="CJ18" s="146"/>
      <c r="CK18" s="146"/>
      <c r="CL18" s="146"/>
      <c r="CM18" s="146"/>
      <c r="CN18" s="146"/>
      <c r="CO18" s="146"/>
      <c r="CP18" s="146"/>
      <c r="CQ18" s="146"/>
      <c r="CR18" s="146"/>
      <c r="CS18" s="146"/>
      <c r="CT18" s="146"/>
      <c r="CU18" s="146"/>
      <c r="CV18" s="146"/>
      <c r="CW18" s="146"/>
      <c r="CX18" s="146"/>
      <c r="CY18" s="146"/>
      <c r="CZ18" s="146"/>
      <c r="DA18" s="146"/>
      <c r="DB18" s="146"/>
      <c r="DC18" s="146"/>
      <c r="DD18" s="146"/>
      <c r="DE18" s="146"/>
      <c r="DF18" s="146"/>
      <c r="DG18" s="146"/>
      <c r="DH18" s="146"/>
      <c r="DI18" s="146"/>
      <c r="DJ18" s="146"/>
      <c r="DK18" s="146"/>
      <c r="DL18" s="146"/>
      <c r="DM18" s="146"/>
      <c r="DN18" s="146"/>
      <c r="DO18" s="146"/>
      <c r="DP18" s="146"/>
      <c r="DQ18" s="146"/>
      <c r="DR18" s="146"/>
      <c r="DS18" s="146"/>
      <c r="DT18" s="146"/>
      <c r="DU18" s="146"/>
      <c r="DV18" s="146"/>
      <c r="DW18" s="146"/>
      <c r="DX18" s="146"/>
      <c r="DY18" s="146"/>
      <c r="DZ18" s="146"/>
      <c r="EA18" s="146"/>
      <c r="EB18" s="146"/>
      <c r="EC18" s="146"/>
      <c r="ED18" s="146"/>
      <c r="EE18" s="146"/>
      <c r="EF18" s="146"/>
      <c r="EG18" s="146"/>
      <c r="EH18" s="146"/>
      <c r="EI18" s="146"/>
      <c r="EJ18" s="146"/>
      <c r="EK18" s="146"/>
      <c r="EL18" s="146"/>
      <c r="EM18" s="146"/>
      <c r="EN18" s="146"/>
      <c r="EO18" s="146"/>
      <c r="EP18" s="146"/>
      <c r="EQ18" s="146"/>
      <c r="ER18" s="146"/>
      <c r="ES18" s="146"/>
      <c r="ET18" s="146"/>
      <c r="EU18" s="146"/>
      <c r="EV18" s="146"/>
      <c r="EW18" s="146"/>
      <c r="EX18" s="146"/>
      <c r="EY18" s="146"/>
      <c r="EZ18" s="146"/>
      <c r="FA18" s="146"/>
      <c r="FB18" s="146"/>
      <c r="FC18" s="146"/>
      <c r="FD18" s="146"/>
      <c r="FE18" s="146"/>
      <c r="FF18" s="146"/>
      <c r="FG18" s="146"/>
      <c r="FH18" s="146"/>
      <c r="FI18" s="146"/>
      <c r="FJ18" s="146"/>
      <c r="FK18" s="146"/>
      <c r="FL18" s="146"/>
      <c r="FM18" s="146"/>
      <c r="FN18" s="146"/>
      <c r="FO18" s="146"/>
      <c r="FP18" s="146"/>
      <c r="FQ18" s="146"/>
      <c r="FR18" s="146"/>
      <c r="FS18" s="146"/>
      <c r="FT18" s="146"/>
      <c r="FU18" s="146"/>
      <c r="FV18" s="146"/>
      <c r="FW18" s="146"/>
      <c r="FX18" s="146"/>
      <c r="FY18" s="146"/>
      <c r="FZ18" s="146"/>
      <c r="GA18" s="146"/>
      <c r="GB18" s="146"/>
      <c r="GC18" s="146"/>
      <c r="GD18" s="146"/>
      <c r="GE18" s="146"/>
      <c r="GF18" s="146"/>
      <c r="GG18" s="146"/>
      <c r="GH18" s="146"/>
      <c r="GI18" s="146"/>
      <c r="GJ18" s="146"/>
      <c r="GK18" s="146"/>
      <c r="GL18" s="146"/>
      <c r="GM18" s="146"/>
      <c r="GN18" s="146"/>
      <c r="GO18" s="146"/>
      <c r="GP18" s="146"/>
      <c r="GQ18" s="146"/>
      <c r="GR18" s="146"/>
      <c r="GS18" s="146"/>
      <c r="GT18" s="146"/>
      <c r="GU18" s="146"/>
      <c r="GV18" s="146"/>
      <c r="GW18" s="146"/>
      <c r="GX18" s="146"/>
      <c r="GY18" s="146"/>
      <c r="GZ18" s="146"/>
      <c r="HA18" s="146"/>
      <c r="HB18" s="146"/>
      <c r="HC18" s="146"/>
      <c r="HD18" s="146"/>
      <c r="HE18" s="146"/>
      <c r="HF18" s="146"/>
      <c r="HG18" s="146"/>
      <c r="HH18" s="146"/>
      <c r="HI18" s="146"/>
      <c r="HJ18" s="146"/>
      <c r="HK18" s="146"/>
      <c r="HL18" s="146"/>
      <c r="HM18" s="146"/>
      <c r="HN18" s="146"/>
      <c r="HO18" s="146"/>
      <c r="HP18" s="146"/>
      <c r="HQ18" s="146"/>
      <c r="HR18" s="146"/>
      <c r="HS18" s="146"/>
      <c r="HT18" s="146"/>
      <c r="HU18" s="146"/>
      <c r="HV18" s="146"/>
      <c r="HW18" s="146"/>
      <c r="HX18" s="146"/>
      <c r="HY18" s="146"/>
      <c r="HZ18" s="146"/>
      <c r="IA18" s="146"/>
      <c r="IB18" s="146"/>
      <c r="IC18" s="146"/>
      <c r="ID18" s="146"/>
    </row>
    <row r="19" spans="1:238" s="159" customFormat="1" ht="50.4" x14ac:dyDescent="0.3">
      <c r="A19" s="557">
        <v>11300</v>
      </c>
      <c r="B19" s="543" t="s">
        <v>4</v>
      </c>
      <c r="C19" s="543" t="s">
        <v>964</v>
      </c>
      <c r="D19" s="558" t="s">
        <v>160</v>
      </c>
      <c r="E19" s="543" t="s">
        <v>145</v>
      </c>
      <c r="F19" s="558" t="s">
        <v>161</v>
      </c>
      <c r="G19" s="543" t="s">
        <v>162</v>
      </c>
      <c r="H19" s="571" t="s">
        <v>123</v>
      </c>
      <c r="I19" s="578">
        <v>1</v>
      </c>
      <c r="J19" s="558" t="s">
        <v>299</v>
      </c>
      <c r="K19" s="543" t="s">
        <v>164</v>
      </c>
      <c r="L19" s="867">
        <v>8134554371500</v>
      </c>
      <c r="M19" s="582">
        <v>0.2116420563955087</v>
      </c>
      <c r="N19" s="543" t="s">
        <v>46</v>
      </c>
      <c r="O19" s="543" t="s">
        <v>68</v>
      </c>
      <c r="P19" s="543" t="s">
        <v>21</v>
      </c>
      <c r="Q19" s="543" t="s">
        <v>36</v>
      </c>
      <c r="R19" s="543" t="s">
        <v>213</v>
      </c>
      <c r="S19" s="543" t="s">
        <v>182</v>
      </c>
      <c r="T19" s="543" t="s">
        <v>99</v>
      </c>
      <c r="U19" s="573">
        <v>1</v>
      </c>
      <c r="V19" s="574" t="str">
        <f t="shared" si="16"/>
        <v>Financiación UPC Régimen Contributivo CSF</v>
      </c>
      <c r="W19" s="575">
        <f t="shared" si="17"/>
        <v>8134554371500</v>
      </c>
      <c r="X19" s="576" t="s">
        <v>116</v>
      </c>
      <c r="Y19" s="578">
        <v>0.25</v>
      </c>
      <c r="Z19" s="576" t="s">
        <v>164</v>
      </c>
      <c r="AA19" s="572">
        <v>2260704886250</v>
      </c>
      <c r="AB19" s="912"/>
      <c r="AC19" s="913"/>
      <c r="AD19" s="562">
        <f t="shared" si="18"/>
        <v>0</v>
      </c>
      <c r="AE19" s="562">
        <f t="shared" si="19"/>
        <v>0</v>
      </c>
      <c r="AF19" s="562">
        <f t="shared" si="14"/>
        <v>0</v>
      </c>
      <c r="AG19" s="562">
        <f t="shared" si="0"/>
        <v>0</v>
      </c>
      <c r="AH19" s="569"/>
      <c r="AI19" s="869">
        <f>+AK19/W19</f>
        <v>0.29551227405844133</v>
      </c>
      <c r="AJ19" s="576" t="s">
        <v>164</v>
      </c>
      <c r="AK19" s="867">
        <v>2403860660774</v>
      </c>
      <c r="AL19" s="556"/>
      <c r="AM19" s="556"/>
      <c r="AN19" s="562">
        <f t="shared" si="20"/>
        <v>0</v>
      </c>
      <c r="AO19" s="562">
        <f t="shared" si="1"/>
        <v>0</v>
      </c>
      <c r="AP19" s="562">
        <f t="shared" si="2"/>
        <v>0</v>
      </c>
      <c r="AQ19" s="562">
        <f t="shared" si="3"/>
        <v>0</v>
      </c>
      <c r="AR19" s="562"/>
      <c r="AS19" s="869">
        <f>+AU19/L19</f>
        <v>0.21328696484182078</v>
      </c>
      <c r="AT19" s="576" t="s">
        <v>164</v>
      </c>
      <c r="AU19" s="867">
        <v>1734994412238</v>
      </c>
      <c r="AV19" s="556"/>
      <c r="AW19" s="556"/>
      <c r="AX19" s="562">
        <f t="shared" si="21"/>
        <v>0</v>
      </c>
      <c r="AY19" s="562">
        <f t="shared" si="22"/>
        <v>0</v>
      </c>
      <c r="AZ19" s="562">
        <f t="shared" si="23"/>
        <v>0</v>
      </c>
      <c r="BA19" s="562">
        <f t="shared" si="24"/>
        <v>0</v>
      </c>
      <c r="BB19" s="562"/>
      <c r="BC19" s="869">
        <f>+BE19/W19</f>
        <v>0.21328696484182078</v>
      </c>
      <c r="BD19" s="576" t="s">
        <v>164</v>
      </c>
      <c r="BE19" s="867">
        <v>1734994412238</v>
      </c>
      <c r="BF19" s="556"/>
      <c r="BG19" s="556"/>
      <c r="BH19" s="578">
        <f t="shared" si="25"/>
        <v>0</v>
      </c>
      <c r="BI19" s="578">
        <f t="shared" si="26"/>
        <v>0</v>
      </c>
      <c r="BJ19" s="578">
        <f t="shared" si="27"/>
        <v>0</v>
      </c>
      <c r="BK19" s="578">
        <f t="shared" si="28"/>
        <v>0</v>
      </c>
      <c r="BL19" s="578"/>
      <c r="BM19" s="565">
        <f t="shared" si="6"/>
        <v>0</v>
      </c>
      <c r="BN19" s="565">
        <f t="shared" si="7"/>
        <v>0</v>
      </c>
      <c r="BO19" s="565">
        <f t="shared" si="8"/>
        <v>0</v>
      </c>
      <c r="BP19" s="565">
        <f t="shared" si="9"/>
        <v>0</v>
      </c>
      <c r="BQ19" s="565">
        <f t="shared" si="29"/>
        <v>0</v>
      </c>
      <c r="BR19" s="565">
        <f t="shared" si="30"/>
        <v>0</v>
      </c>
      <c r="BS19" s="565">
        <f t="shared" si="10"/>
        <v>0</v>
      </c>
      <c r="BT19" s="565">
        <f t="shared" si="11"/>
        <v>0</v>
      </c>
      <c r="BU19" s="568">
        <f t="shared" si="15"/>
        <v>0.61660792900571482</v>
      </c>
      <c r="BV19" s="581" t="str">
        <f t="shared" si="31"/>
        <v>Financiación UPC Régimen Contributivo CSF</v>
      </c>
      <c r="BW19" s="555">
        <f t="shared" si="13"/>
        <v>5242897017770</v>
      </c>
      <c r="BX19" s="556"/>
      <c r="BY19" s="556"/>
      <c r="BZ19" s="556"/>
      <c r="CA19" s="556"/>
      <c r="CB19" s="556"/>
      <c r="CC19" s="556"/>
      <c r="CD19" s="556"/>
      <c r="CE19" s="146"/>
      <c r="CF19" s="146"/>
      <c r="CG19" s="146"/>
      <c r="CH19" s="146"/>
      <c r="CI19" s="146"/>
      <c r="CJ19" s="146"/>
      <c r="CK19" s="146"/>
      <c r="CL19" s="146"/>
      <c r="CM19" s="146"/>
      <c r="CN19" s="146"/>
      <c r="CO19" s="146"/>
      <c r="CP19" s="146"/>
      <c r="CQ19" s="146"/>
      <c r="CR19" s="146"/>
      <c r="CS19" s="146"/>
      <c r="CT19" s="146"/>
      <c r="CU19" s="146"/>
      <c r="CV19" s="146"/>
      <c r="CW19" s="146"/>
      <c r="CX19" s="146"/>
      <c r="CY19" s="146"/>
      <c r="CZ19" s="146"/>
      <c r="DA19" s="146"/>
      <c r="DB19" s="146"/>
      <c r="DC19" s="146"/>
      <c r="DD19" s="146"/>
      <c r="DE19" s="146"/>
      <c r="DF19" s="146"/>
      <c r="DG19" s="146"/>
      <c r="DH19" s="146"/>
      <c r="DI19" s="146"/>
      <c r="DJ19" s="146"/>
      <c r="DK19" s="146"/>
      <c r="DL19" s="146"/>
      <c r="DM19" s="146"/>
      <c r="DN19" s="146"/>
      <c r="DO19" s="146"/>
      <c r="DP19" s="146"/>
      <c r="DQ19" s="146"/>
      <c r="DR19" s="146"/>
      <c r="DS19" s="146"/>
      <c r="DT19" s="146"/>
      <c r="DU19" s="146"/>
      <c r="DV19" s="146"/>
      <c r="DW19" s="146"/>
      <c r="DX19" s="146"/>
      <c r="DY19" s="146"/>
      <c r="DZ19" s="146"/>
      <c r="EA19" s="146"/>
      <c r="EB19" s="146"/>
      <c r="EC19" s="146"/>
      <c r="ED19" s="146"/>
      <c r="EE19" s="146"/>
      <c r="EF19" s="146"/>
      <c r="EG19" s="146"/>
      <c r="EH19" s="146"/>
      <c r="EI19" s="146"/>
      <c r="EJ19" s="146"/>
      <c r="EK19" s="146"/>
      <c r="EL19" s="146"/>
      <c r="EM19" s="146"/>
      <c r="EN19" s="146"/>
      <c r="EO19" s="146"/>
      <c r="EP19" s="146"/>
      <c r="EQ19" s="146"/>
      <c r="ER19" s="146"/>
      <c r="ES19" s="146"/>
      <c r="ET19" s="146"/>
      <c r="EU19" s="146"/>
      <c r="EV19" s="146"/>
      <c r="EW19" s="146"/>
      <c r="EX19" s="146"/>
      <c r="EY19" s="146"/>
      <c r="EZ19" s="146"/>
      <c r="FA19" s="146"/>
      <c r="FB19" s="146"/>
      <c r="FC19" s="146"/>
      <c r="FD19" s="146"/>
      <c r="FE19" s="146"/>
      <c r="FF19" s="146"/>
      <c r="FG19" s="146"/>
      <c r="FH19" s="146"/>
      <c r="FI19" s="146"/>
      <c r="FJ19" s="146"/>
      <c r="FK19" s="146"/>
      <c r="FL19" s="146"/>
      <c r="FM19" s="146"/>
      <c r="FN19" s="146"/>
      <c r="FO19" s="146"/>
      <c r="FP19" s="146"/>
      <c r="FQ19" s="146"/>
      <c r="FR19" s="146"/>
      <c r="FS19" s="146"/>
      <c r="FT19" s="146"/>
      <c r="FU19" s="146"/>
      <c r="FV19" s="146"/>
      <c r="FW19" s="146"/>
      <c r="FX19" s="146"/>
      <c r="FY19" s="146"/>
      <c r="FZ19" s="146"/>
      <c r="GA19" s="146"/>
      <c r="GB19" s="146"/>
      <c r="GC19" s="146"/>
      <c r="GD19" s="146"/>
      <c r="GE19" s="146"/>
      <c r="GF19" s="146"/>
      <c r="GG19" s="146"/>
      <c r="GH19" s="146"/>
      <c r="GI19" s="146"/>
      <c r="GJ19" s="146"/>
      <c r="GK19" s="146"/>
      <c r="GL19" s="146"/>
      <c r="GM19" s="146"/>
      <c r="GN19" s="146"/>
      <c r="GO19" s="146"/>
      <c r="GP19" s="146"/>
      <c r="GQ19" s="146"/>
      <c r="GR19" s="146"/>
      <c r="GS19" s="146"/>
      <c r="GT19" s="146"/>
      <c r="GU19" s="146"/>
      <c r="GV19" s="146"/>
      <c r="GW19" s="146"/>
      <c r="GX19" s="146"/>
      <c r="GY19" s="146"/>
      <c r="GZ19" s="146"/>
      <c r="HA19" s="146"/>
      <c r="HB19" s="146"/>
      <c r="HC19" s="146"/>
      <c r="HD19" s="146"/>
      <c r="HE19" s="146"/>
      <c r="HF19" s="146"/>
      <c r="HG19" s="146"/>
      <c r="HH19" s="146"/>
      <c r="HI19" s="146"/>
      <c r="HJ19" s="146"/>
      <c r="HK19" s="146"/>
      <c r="HL19" s="146"/>
      <c r="HM19" s="146"/>
      <c r="HN19" s="146"/>
      <c r="HO19" s="146"/>
      <c r="HP19" s="146"/>
      <c r="HQ19" s="146"/>
      <c r="HR19" s="146"/>
      <c r="HS19" s="146"/>
      <c r="HT19" s="146"/>
      <c r="HU19" s="146"/>
      <c r="HV19" s="146"/>
      <c r="HW19" s="146"/>
      <c r="HX19" s="146"/>
      <c r="HY19" s="146"/>
      <c r="HZ19" s="146"/>
      <c r="IA19" s="146"/>
      <c r="IB19" s="146"/>
      <c r="IC19" s="146"/>
      <c r="ID19" s="146"/>
    </row>
    <row r="20" spans="1:238" s="159" customFormat="1" ht="50.4" x14ac:dyDescent="0.3">
      <c r="A20" s="557">
        <v>11300</v>
      </c>
      <c r="B20" s="543" t="s">
        <v>4</v>
      </c>
      <c r="C20" s="543" t="s">
        <v>964</v>
      </c>
      <c r="D20" s="558" t="s">
        <v>160</v>
      </c>
      <c r="E20" s="543" t="s">
        <v>145</v>
      </c>
      <c r="F20" s="558" t="s">
        <v>161</v>
      </c>
      <c r="G20" s="543" t="s">
        <v>162</v>
      </c>
      <c r="H20" s="571" t="s">
        <v>123</v>
      </c>
      <c r="I20" s="578">
        <v>1</v>
      </c>
      <c r="J20" s="558" t="s">
        <v>300</v>
      </c>
      <c r="K20" s="543" t="s">
        <v>173</v>
      </c>
      <c r="L20" s="867">
        <v>76616232219</v>
      </c>
      <c r="M20" s="582">
        <v>1.8723545712025702E-3</v>
      </c>
      <c r="N20" s="543" t="s">
        <v>46</v>
      </c>
      <c r="O20" s="543" t="s">
        <v>68</v>
      </c>
      <c r="P20" s="543" t="s">
        <v>21</v>
      </c>
      <c r="Q20" s="543" t="s">
        <v>36</v>
      </c>
      <c r="R20" s="543" t="s">
        <v>213</v>
      </c>
      <c r="S20" s="543" t="s">
        <v>182</v>
      </c>
      <c r="T20" s="543" t="s">
        <v>99</v>
      </c>
      <c r="U20" s="573">
        <v>1</v>
      </c>
      <c r="V20" s="574" t="str">
        <f t="shared" si="16"/>
        <v>Devolución de Aportes y Cotizaciones no conciliadas de vigencias anteriores</v>
      </c>
      <c r="W20" s="575">
        <f t="shared" si="17"/>
        <v>76616232219</v>
      </c>
      <c r="X20" s="576" t="s">
        <v>116</v>
      </c>
      <c r="Y20" s="578">
        <v>0.25</v>
      </c>
      <c r="Z20" s="576" t="s">
        <v>173</v>
      </c>
      <c r="AA20" s="572">
        <v>20000000000</v>
      </c>
      <c r="AB20" s="912"/>
      <c r="AC20" s="913"/>
      <c r="AD20" s="562">
        <f t="shared" si="18"/>
        <v>0</v>
      </c>
      <c r="AE20" s="562">
        <f t="shared" si="19"/>
        <v>0</v>
      </c>
      <c r="AF20" s="562">
        <f t="shared" si="14"/>
        <v>0</v>
      </c>
      <c r="AG20" s="562">
        <f t="shared" si="0"/>
        <v>0</v>
      </c>
      <c r="AH20" s="569"/>
      <c r="AI20" s="869">
        <f>+AK20/W20</f>
        <v>0.26104128878110266</v>
      </c>
      <c r="AJ20" s="576" t="s">
        <v>173</v>
      </c>
      <c r="AK20" s="867">
        <v>20000000000</v>
      </c>
      <c r="AL20" s="556"/>
      <c r="AM20" s="556"/>
      <c r="AN20" s="562">
        <f t="shared" si="20"/>
        <v>0</v>
      </c>
      <c r="AO20" s="562">
        <f t="shared" si="1"/>
        <v>0</v>
      </c>
      <c r="AP20" s="562">
        <f t="shared" si="2"/>
        <v>0</v>
      </c>
      <c r="AQ20" s="562">
        <f t="shared" si="3"/>
        <v>0</v>
      </c>
      <c r="AR20" s="562"/>
      <c r="AS20" s="869">
        <f>+AU20/W20</f>
        <v>0.23895871122542339</v>
      </c>
      <c r="AT20" s="576" t="s">
        <v>173</v>
      </c>
      <c r="AU20" s="867">
        <v>18308116110</v>
      </c>
      <c r="AV20" s="556"/>
      <c r="AW20" s="556"/>
      <c r="AX20" s="562">
        <f t="shared" si="21"/>
        <v>0</v>
      </c>
      <c r="AY20" s="562">
        <f t="shared" si="22"/>
        <v>0</v>
      </c>
      <c r="AZ20" s="562">
        <f t="shared" si="23"/>
        <v>0</v>
      </c>
      <c r="BA20" s="562">
        <f t="shared" si="24"/>
        <v>0</v>
      </c>
      <c r="BB20" s="562"/>
      <c r="BC20" s="869">
        <f>+BE20/W20</f>
        <v>0.23895871122542339</v>
      </c>
      <c r="BD20" s="576" t="s">
        <v>173</v>
      </c>
      <c r="BE20" s="867">
        <v>18308116110</v>
      </c>
      <c r="BF20" s="556"/>
      <c r="BG20" s="556"/>
      <c r="BH20" s="578">
        <f t="shared" si="25"/>
        <v>0</v>
      </c>
      <c r="BI20" s="578">
        <f t="shared" si="26"/>
        <v>0</v>
      </c>
      <c r="BJ20" s="578">
        <f t="shared" si="27"/>
        <v>0</v>
      </c>
      <c r="BK20" s="578">
        <f t="shared" si="28"/>
        <v>0</v>
      </c>
      <c r="BL20" s="578"/>
      <c r="BM20" s="565">
        <f t="shared" si="6"/>
        <v>0</v>
      </c>
      <c r="BN20" s="565">
        <f t="shared" si="7"/>
        <v>0</v>
      </c>
      <c r="BO20" s="565">
        <f t="shared" si="8"/>
        <v>0</v>
      </c>
      <c r="BP20" s="565">
        <f t="shared" si="9"/>
        <v>0</v>
      </c>
      <c r="BQ20" s="565">
        <f t="shared" si="29"/>
        <v>0</v>
      </c>
      <c r="BR20" s="565">
        <f t="shared" si="30"/>
        <v>0</v>
      </c>
      <c r="BS20" s="565">
        <f t="shared" si="10"/>
        <v>0</v>
      </c>
      <c r="BT20" s="565">
        <f t="shared" si="11"/>
        <v>0</v>
      </c>
      <c r="BU20" s="568">
        <f t="shared" si="15"/>
        <v>0.59069419252291044</v>
      </c>
      <c r="BV20" s="581" t="str">
        <f t="shared" si="31"/>
        <v>Devolución de Aportes y Cotizaciones no conciliadas de vigencias anteriores</v>
      </c>
      <c r="BW20" s="555">
        <f t="shared" si="13"/>
        <v>46102705370</v>
      </c>
      <c r="BX20" s="556"/>
      <c r="BY20" s="556"/>
      <c r="BZ20" s="556"/>
      <c r="CA20" s="556"/>
      <c r="CB20" s="556"/>
      <c r="CC20" s="556"/>
      <c r="CD20" s="556"/>
      <c r="CE20" s="146"/>
      <c r="CF20" s="146"/>
      <c r="CG20" s="146"/>
      <c r="CH20" s="146"/>
      <c r="CI20" s="146"/>
      <c r="CJ20" s="146"/>
      <c r="CK20" s="146"/>
      <c r="CL20" s="146"/>
      <c r="CM20" s="146"/>
      <c r="CN20" s="146"/>
      <c r="CO20" s="146"/>
      <c r="CP20" s="146"/>
      <c r="CQ20" s="146"/>
      <c r="CR20" s="146"/>
      <c r="CS20" s="146"/>
      <c r="CT20" s="146"/>
      <c r="CU20" s="146"/>
      <c r="CV20" s="146"/>
      <c r="CW20" s="146"/>
      <c r="CX20" s="146"/>
      <c r="CY20" s="146"/>
      <c r="CZ20" s="146"/>
      <c r="DA20" s="146"/>
      <c r="DB20" s="146"/>
      <c r="DC20" s="146"/>
      <c r="DD20" s="146"/>
      <c r="DE20" s="146"/>
      <c r="DF20" s="146"/>
      <c r="DG20" s="146"/>
      <c r="DH20" s="146"/>
      <c r="DI20" s="146"/>
      <c r="DJ20" s="146"/>
      <c r="DK20" s="146"/>
      <c r="DL20" s="146"/>
      <c r="DM20" s="146"/>
      <c r="DN20" s="146"/>
      <c r="DO20" s="146"/>
      <c r="DP20" s="146"/>
      <c r="DQ20" s="146"/>
      <c r="DR20" s="146"/>
      <c r="DS20" s="146"/>
      <c r="DT20" s="146"/>
      <c r="DU20" s="146"/>
      <c r="DV20" s="146"/>
      <c r="DW20" s="146"/>
      <c r="DX20" s="146"/>
      <c r="DY20" s="146"/>
      <c r="DZ20" s="146"/>
      <c r="EA20" s="146"/>
      <c r="EB20" s="146"/>
      <c r="EC20" s="146"/>
      <c r="ED20" s="146"/>
      <c r="EE20" s="146"/>
      <c r="EF20" s="146"/>
      <c r="EG20" s="146"/>
      <c r="EH20" s="146"/>
      <c r="EI20" s="146"/>
      <c r="EJ20" s="146"/>
      <c r="EK20" s="146"/>
      <c r="EL20" s="146"/>
      <c r="EM20" s="146"/>
      <c r="EN20" s="146"/>
      <c r="EO20" s="146"/>
      <c r="EP20" s="146"/>
      <c r="EQ20" s="146"/>
      <c r="ER20" s="146"/>
      <c r="ES20" s="146"/>
      <c r="ET20" s="146"/>
      <c r="EU20" s="146"/>
      <c r="EV20" s="146"/>
      <c r="EW20" s="146"/>
      <c r="EX20" s="146"/>
      <c r="EY20" s="146"/>
      <c r="EZ20" s="146"/>
      <c r="FA20" s="146"/>
      <c r="FB20" s="146"/>
      <c r="FC20" s="146"/>
      <c r="FD20" s="146"/>
      <c r="FE20" s="146"/>
      <c r="FF20" s="146"/>
      <c r="FG20" s="146"/>
      <c r="FH20" s="146"/>
      <c r="FI20" s="146"/>
      <c r="FJ20" s="146"/>
      <c r="FK20" s="146"/>
      <c r="FL20" s="146"/>
      <c r="FM20" s="146"/>
      <c r="FN20" s="146"/>
      <c r="FO20" s="146"/>
      <c r="FP20" s="146"/>
      <c r="FQ20" s="146"/>
      <c r="FR20" s="146"/>
      <c r="FS20" s="146"/>
      <c r="FT20" s="146"/>
      <c r="FU20" s="146"/>
      <c r="FV20" s="146"/>
      <c r="FW20" s="146"/>
      <c r="FX20" s="146"/>
      <c r="FY20" s="146"/>
      <c r="FZ20" s="146"/>
      <c r="GA20" s="146"/>
      <c r="GB20" s="146"/>
      <c r="GC20" s="146"/>
      <c r="GD20" s="146"/>
      <c r="GE20" s="146"/>
      <c r="GF20" s="146"/>
      <c r="GG20" s="146"/>
      <c r="GH20" s="146"/>
      <c r="GI20" s="146"/>
      <c r="GJ20" s="146"/>
      <c r="GK20" s="146"/>
      <c r="GL20" s="146"/>
      <c r="GM20" s="146"/>
      <c r="GN20" s="146"/>
      <c r="GO20" s="146"/>
      <c r="GP20" s="146"/>
      <c r="GQ20" s="146"/>
      <c r="GR20" s="146"/>
      <c r="GS20" s="146"/>
      <c r="GT20" s="146"/>
      <c r="GU20" s="146"/>
      <c r="GV20" s="146"/>
      <c r="GW20" s="146"/>
      <c r="GX20" s="146"/>
      <c r="GY20" s="146"/>
      <c r="GZ20" s="146"/>
      <c r="HA20" s="146"/>
      <c r="HB20" s="146"/>
      <c r="HC20" s="146"/>
      <c r="HD20" s="146"/>
      <c r="HE20" s="146"/>
      <c r="HF20" s="146"/>
      <c r="HG20" s="146"/>
      <c r="HH20" s="146"/>
      <c r="HI20" s="146"/>
      <c r="HJ20" s="146"/>
      <c r="HK20" s="146"/>
      <c r="HL20" s="146"/>
      <c r="HM20" s="146"/>
      <c r="HN20" s="146"/>
      <c r="HO20" s="146"/>
      <c r="HP20" s="146"/>
      <c r="HQ20" s="146"/>
      <c r="HR20" s="146"/>
      <c r="HS20" s="146"/>
      <c r="HT20" s="146"/>
      <c r="HU20" s="146"/>
      <c r="HV20" s="146"/>
      <c r="HW20" s="146"/>
      <c r="HX20" s="146"/>
      <c r="HY20" s="146"/>
      <c r="HZ20" s="146"/>
      <c r="IA20" s="146"/>
      <c r="IB20" s="146"/>
      <c r="IC20" s="146"/>
      <c r="ID20" s="146"/>
    </row>
    <row r="21" spans="1:238" s="159" customFormat="1" ht="50.4" x14ac:dyDescent="0.3">
      <c r="A21" s="557">
        <v>11300</v>
      </c>
      <c r="B21" s="543" t="s">
        <v>4</v>
      </c>
      <c r="C21" s="543" t="s">
        <v>964</v>
      </c>
      <c r="D21" s="558" t="s">
        <v>160</v>
      </c>
      <c r="E21" s="543" t="s">
        <v>145</v>
      </c>
      <c r="F21" s="558" t="s">
        <v>161</v>
      </c>
      <c r="G21" s="543" t="s">
        <v>162</v>
      </c>
      <c r="H21" s="571" t="s">
        <v>123</v>
      </c>
      <c r="I21" s="578">
        <v>1</v>
      </c>
      <c r="J21" s="558" t="s">
        <v>301</v>
      </c>
      <c r="K21" s="543" t="s">
        <v>174</v>
      </c>
      <c r="L21" s="866">
        <v>7000000000</v>
      </c>
      <c r="M21" s="582">
        <v>1.6383102498022489E-4</v>
      </c>
      <c r="N21" s="543" t="s">
        <v>46</v>
      </c>
      <c r="O21" s="543" t="s">
        <v>68</v>
      </c>
      <c r="P21" s="543" t="s">
        <v>21</v>
      </c>
      <c r="Q21" s="543" t="s">
        <v>36</v>
      </c>
      <c r="R21" s="543" t="s">
        <v>213</v>
      </c>
      <c r="S21" s="543" t="s">
        <v>182</v>
      </c>
      <c r="T21" s="543" t="s">
        <v>99</v>
      </c>
      <c r="U21" s="573">
        <v>1</v>
      </c>
      <c r="V21" s="574" t="str">
        <f t="shared" si="16"/>
        <v>Rendimientos Financieros saldo de Aportes Patronales no compensados - Art, 12 Decreto 1363 de 2016</v>
      </c>
      <c r="W21" s="575">
        <f t="shared" si="17"/>
        <v>7000000000</v>
      </c>
      <c r="X21" s="576" t="s">
        <v>116</v>
      </c>
      <c r="Y21" s="578">
        <v>0.25</v>
      </c>
      <c r="Z21" s="576" t="s">
        <v>174</v>
      </c>
      <c r="AA21" s="572">
        <v>1750000000</v>
      </c>
      <c r="AB21" s="912"/>
      <c r="AC21" s="913"/>
      <c r="AD21" s="562">
        <f t="shared" si="18"/>
        <v>0</v>
      </c>
      <c r="AE21" s="562">
        <f t="shared" si="19"/>
        <v>0</v>
      </c>
      <c r="AF21" s="562">
        <f t="shared" si="14"/>
        <v>0</v>
      </c>
      <c r="AG21" s="562">
        <f t="shared" si="0"/>
        <v>0</v>
      </c>
      <c r="AH21" s="569"/>
      <c r="AI21" s="868">
        <v>0.25</v>
      </c>
      <c r="AJ21" s="576" t="s">
        <v>174</v>
      </c>
      <c r="AK21" s="851">
        <v>1750000000</v>
      </c>
      <c r="AL21" s="556"/>
      <c r="AM21" s="556"/>
      <c r="AN21" s="562">
        <f t="shared" si="20"/>
        <v>0</v>
      </c>
      <c r="AO21" s="562">
        <f t="shared" si="1"/>
        <v>0</v>
      </c>
      <c r="AP21" s="562">
        <f t="shared" si="2"/>
        <v>0</v>
      </c>
      <c r="AQ21" s="562">
        <f t="shared" si="3"/>
        <v>0</v>
      </c>
      <c r="AR21" s="562"/>
      <c r="AS21" s="868">
        <v>0.25</v>
      </c>
      <c r="AT21" s="576" t="s">
        <v>174</v>
      </c>
      <c r="AU21" s="851">
        <v>1750000000</v>
      </c>
      <c r="AV21" s="556"/>
      <c r="AW21" s="556"/>
      <c r="AX21" s="562">
        <f t="shared" si="21"/>
        <v>0</v>
      </c>
      <c r="AY21" s="562">
        <f t="shared" si="22"/>
        <v>0</v>
      </c>
      <c r="AZ21" s="562">
        <f t="shared" si="23"/>
        <v>0</v>
      </c>
      <c r="BA21" s="562">
        <f t="shared" si="24"/>
        <v>0</v>
      </c>
      <c r="BB21" s="562"/>
      <c r="BC21" s="868">
        <v>0.25</v>
      </c>
      <c r="BD21" s="576" t="s">
        <v>174</v>
      </c>
      <c r="BE21" s="851">
        <v>1750000000</v>
      </c>
      <c r="BF21" s="556"/>
      <c r="BG21" s="556"/>
      <c r="BH21" s="578">
        <f t="shared" si="25"/>
        <v>0</v>
      </c>
      <c r="BI21" s="578">
        <f t="shared" si="26"/>
        <v>0</v>
      </c>
      <c r="BJ21" s="578">
        <f t="shared" si="27"/>
        <v>0</v>
      </c>
      <c r="BK21" s="578">
        <f t="shared" si="28"/>
        <v>0</v>
      </c>
      <c r="BL21" s="578"/>
      <c r="BM21" s="565">
        <f t="shared" si="6"/>
        <v>0</v>
      </c>
      <c r="BN21" s="565">
        <f t="shared" si="7"/>
        <v>0</v>
      </c>
      <c r="BO21" s="565">
        <f t="shared" si="8"/>
        <v>0</v>
      </c>
      <c r="BP21" s="565">
        <f t="shared" si="9"/>
        <v>0</v>
      </c>
      <c r="BQ21" s="565">
        <f t="shared" si="29"/>
        <v>0</v>
      </c>
      <c r="BR21" s="565">
        <f t="shared" si="30"/>
        <v>0</v>
      </c>
      <c r="BS21" s="565">
        <f t="shared" si="10"/>
        <v>0</v>
      </c>
      <c r="BT21" s="565">
        <f t="shared" si="11"/>
        <v>0</v>
      </c>
      <c r="BU21" s="568">
        <f t="shared" si="15"/>
        <v>0.58333333333333337</v>
      </c>
      <c r="BV21" s="581" t="str">
        <f t="shared" si="31"/>
        <v>Rendimientos Financieros saldo de Aportes Patronales no compensados - Art, 12 Decreto 1363 de 2016</v>
      </c>
      <c r="BW21" s="555">
        <f t="shared" si="13"/>
        <v>4083333333.3333335</v>
      </c>
      <c r="BX21" s="556"/>
      <c r="BY21" s="556"/>
      <c r="BZ21" s="556"/>
      <c r="CA21" s="556"/>
      <c r="CB21" s="556"/>
      <c r="CC21" s="556"/>
      <c r="CD21" s="556"/>
      <c r="CE21" s="146"/>
      <c r="CF21" s="146"/>
      <c r="CG21" s="146"/>
      <c r="CH21" s="146"/>
      <c r="CI21" s="146"/>
      <c r="CJ21" s="146"/>
      <c r="CK21" s="146"/>
      <c r="CL21" s="146"/>
      <c r="CM21" s="146"/>
      <c r="CN21" s="146"/>
      <c r="CO21" s="146"/>
      <c r="CP21" s="146"/>
      <c r="CQ21" s="146"/>
      <c r="CR21" s="146"/>
      <c r="CS21" s="146"/>
      <c r="CT21" s="146"/>
      <c r="CU21" s="146"/>
      <c r="CV21" s="146"/>
      <c r="CW21" s="146"/>
      <c r="CX21" s="146"/>
      <c r="CY21" s="146"/>
      <c r="CZ21" s="146"/>
      <c r="DA21" s="146"/>
      <c r="DB21" s="146"/>
      <c r="DC21" s="146"/>
      <c r="DD21" s="146"/>
      <c r="DE21" s="146"/>
      <c r="DF21" s="146"/>
      <c r="DG21" s="146"/>
      <c r="DH21" s="146"/>
      <c r="DI21" s="146"/>
      <c r="DJ21" s="146"/>
      <c r="DK21" s="146"/>
      <c r="DL21" s="146"/>
      <c r="DM21" s="146"/>
      <c r="DN21" s="146"/>
      <c r="DO21" s="146"/>
      <c r="DP21" s="146"/>
      <c r="DQ21" s="146"/>
      <c r="DR21" s="146"/>
      <c r="DS21" s="146"/>
      <c r="DT21" s="146"/>
      <c r="DU21" s="146"/>
      <c r="DV21" s="146"/>
      <c r="DW21" s="146"/>
      <c r="DX21" s="146"/>
      <c r="DY21" s="146"/>
      <c r="DZ21" s="146"/>
      <c r="EA21" s="146"/>
      <c r="EB21" s="146"/>
      <c r="EC21" s="146"/>
      <c r="ED21" s="146"/>
      <c r="EE21" s="146"/>
      <c r="EF21" s="146"/>
      <c r="EG21" s="146"/>
      <c r="EH21" s="146"/>
      <c r="EI21" s="146"/>
      <c r="EJ21" s="146"/>
      <c r="EK21" s="146"/>
      <c r="EL21" s="146"/>
      <c r="EM21" s="146"/>
      <c r="EN21" s="146"/>
      <c r="EO21" s="146"/>
      <c r="EP21" s="146"/>
      <c r="EQ21" s="146"/>
      <c r="ER21" s="146"/>
      <c r="ES21" s="146"/>
      <c r="ET21" s="146"/>
      <c r="EU21" s="146"/>
      <c r="EV21" s="146"/>
      <c r="EW21" s="146"/>
      <c r="EX21" s="146"/>
      <c r="EY21" s="146"/>
      <c r="EZ21" s="146"/>
      <c r="FA21" s="146"/>
      <c r="FB21" s="146"/>
      <c r="FC21" s="146"/>
      <c r="FD21" s="146"/>
      <c r="FE21" s="146"/>
      <c r="FF21" s="146"/>
      <c r="FG21" s="146"/>
      <c r="FH21" s="146"/>
      <c r="FI21" s="146"/>
      <c r="FJ21" s="146"/>
      <c r="FK21" s="146"/>
      <c r="FL21" s="146"/>
      <c r="FM21" s="146"/>
      <c r="FN21" s="146"/>
      <c r="FO21" s="146"/>
      <c r="FP21" s="146"/>
      <c r="FQ21" s="146"/>
      <c r="FR21" s="146"/>
      <c r="FS21" s="146"/>
      <c r="FT21" s="146"/>
      <c r="FU21" s="146"/>
      <c r="FV21" s="146"/>
      <c r="FW21" s="146"/>
      <c r="FX21" s="146"/>
      <c r="FY21" s="146"/>
      <c r="FZ21" s="146"/>
      <c r="GA21" s="146"/>
      <c r="GB21" s="146"/>
      <c r="GC21" s="146"/>
      <c r="GD21" s="146"/>
      <c r="GE21" s="146"/>
      <c r="GF21" s="146"/>
      <c r="GG21" s="146"/>
      <c r="GH21" s="146"/>
      <c r="GI21" s="146"/>
      <c r="GJ21" s="146"/>
      <c r="GK21" s="146"/>
      <c r="GL21" s="146"/>
      <c r="GM21" s="146"/>
      <c r="GN21" s="146"/>
      <c r="GO21" s="146"/>
      <c r="GP21" s="146"/>
      <c r="GQ21" s="146"/>
      <c r="GR21" s="146"/>
      <c r="GS21" s="146"/>
      <c r="GT21" s="146"/>
      <c r="GU21" s="146"/>
      <c r="GV21" s="146"/>
      <c r="GW21" s="146"/>
      <c r="GX21" s="146"/>
      <c r="GY21" s="146"/>
      <c r="GZ21" s="146"/>
      <c r="HA21" s="146"/>
      <c r="HB21" s="146"/>
      <c r="HC21" s="146"/>
      <c r="HD21" s="146"/>
      <c r="HE21" s="146"/>
      <c r="HF21" s="146"/>
      <c r="HG21" s="146"/>
      <c r="HH21" s="146"/>
      <c r="HI21" s="146"/>
      <c r="HJ21" s="146"/>
      <c r="HK21" s="146"/>
      <c r="HL21" s="146"/>
      <c r="HM21" s="146"/>
      <c r="HN21" s="146"/>
      <c r="HO21" s="146"/>
      <c r="HP21" s="146"/>
      <c r="HQ21" s="146"/>
      <c r="HR21" s="146"/>
      <c r="HS21" s="146"/>
      <c r="HT21" s="146"/>
      <c r="HU21" s="146"/>
      <c r="HV21" s="146"/>
      <c r="HW21" s="146"/>
      <c r="HX21" s="146"/>
      <c r="HY21" s="146"/>
      <c r="HZ21" s="146"/>
      <c r="IA21" s="146"/>
      <c r="IB21" s="146"/>
      <c r="IC21" s="146"/>
      <c r="ID21" s="146"/>
    </row>
    <row r="22" spans="1:238" s="159" customFormat="1" ht="50.4" x14ac:dyDescent="0.3">
      <c r="A22" s="557">
        <v>11300</v>
      </c>
      <c r="B22" s="543" t="s">
        <v>4</v>
      </c>
      <c r="C22" s="543" t="s">
        <v>964</v>
      </c>
      <c r="D22" s="558" t="s">
        <v>160</v>
      </c>
      <c r="E22" s="543" t="s">
        <v>145</v>
      </c>
      <c r="F22" s="558" t="s">
        <v>161</v>
      </c>
      <c r="G22" s="543" t="s">
        <v>162</v>
      </c>
      <c r="H22" s="571" t="s">
        <v>123</v>
      </c>
      <c r="I22" s="578">
        <v>1</v>
      </c>
      <c r="J22" s="558" t="s">
        <v>302</v>
      </c>
      <c r="K22" s="543" t="s">
        <v>757</v>
      </c>
      <c r="L22" s="866">
        <v>483767006000</v>
      </c>
      <c r="M22" s="582">
        <v>1.1322292063513515E-2</v>
      </c>
      <c r="N22" s="543" t="s">
        <v>46</v>
      </c>
      <c r="O22" s="543" t="s">
        <v>68</v>
      </c>
      <c r="P22" s="543" t="s">
        <v>21</v>
      </c>
      <c r="Q22" s="543" t="s">
        <v>36</v>
      </c>
      <c r="R22" s="543" t="s">
        <v>213</v>
      </c>
      <c r="S22" s="543" t="s">
        <v>182</v>
      </c>
      <c r="T22" s="543" t="s">
        <v>99</v>
      </c>
      <c r="U22" s="573">
        <v>1</v>
      </c>
      <c r="V22" s="574" t="str">
        <f t="shared" si="16"/>
        <v>Per cápita Programas de Promoción y Prevención</v>
      </c>
      <c r="W22" s="575">
        <f t="shared" si="17"/>
        <v>483767006000</v>
      </c>
      <c r="X22" s="576" t="s">
        <v>116</v>
      </c>
      <c r="Y22" s="578">
        <v>0.25</v>
      </c>
      <c r="Z22" s="576" t="s">
        <v>68</v>
      </c>
      <c r="AA22" s="572">
        <v>120941751500</v>
      </c>
      <c r="AB22" s="912"/>
      <c r="AC22" s="913"/>
      <c r="AD22" s="562">
        <f t="shared" si="18"/>
        <v>0</v>
      </c>
      <c r="AE22" s="562">
        <f t="shared" si="19"/>
        <v>0</v>
      </c>
      <c r="AF22" s="562">
        <f t="shared" si="14"/>
        <v>0</v>
      </c>
      <c r="AG22" s="562">
        <f t="shared" si="0"/>
        <v>0</v>
      </c>
      <c r="AH22" s="569"/>
      <c r="AI22" s="868">
        <v>0.25</v>
      </c>
      <c r="AJ22" s="576">
        <v>483767006000</v>
      </c>
      <c r="AK22" s="851">
        <v>120941751500</v>
      </c>
      <c r="AL22" s="556"/>
      <c r="AM22" s="556"/>
      <c r="AN22" s="562">
        <f t="shared" si="20"/>
        <v>0</v>
      </c>
      <c r="AO22" s="562">
        <f t="shared" si="1"/>
        <v>0</v>
      </c>
      <c r="AP22" s="562">
        <f t="shared" si="2"/>
        <v>0</v>
      </c>
      <c r="AQ22" s="562">
        <f t="shared" si="3"/>
        <v>0</v>
      </c>
      <c r="AR22" s="562"/>
      <c r="AS22" s="868">
        <v>0.25</v>
      </c>
      <c r="AT22" s="576">
        <v>0</v>
      </c>
      <c r="AU22" s="851">
        <v>120941751500</v>
      </c>
      <c r="AV22" s="556"/>
      <c r="AW22" s="556"/>
      <c r="AX22" s="562">
        <f t="shared" si="21"/>
        <v>0</v>
      </c>
      <c r="AY22" s="562">
        <f t="shared" si="22"/>
        <v>0</v>
      </c>
      <c r="AZ22" s="562">
        <f t="shared" si="23"/>
        <v>0</v>
      </c>
      <c r="BA22" s="562">
        <f t="shared" si="24"/>
        <v>0</v>
      </c>
      <c r="BB22" s="562"/>
      <c r="BC22" s="868">
        <v>0.25</v>
      </c>
      <c r="BD22" s="576">
        <v>0</v>
      </c>
      <c r="BE22" s="851">
        <v>120941751500</v>
      </c>
      <c r="BF22" s="556"/>
      <c r="BG22" s="556"/>
      <c r="BH22" s="578">
        <f t="shared" si="25"/>
        <v>0</v>
      </c>
      <c r="BI22" s="578">
        <f t="shared" si="26"/>
        <v>0</v>
      </c>
      <c r="BJ22" s="578">
        <f t="shared" si="27"/>
        <v>0</v>
      </c>
      <c r="BK22" s="578">
        <f t="shared" si="28"/>
        <v>0</v>
      </c>
      <c r="BL22" s="578"/>
      <c r="BM22" s="565">
        <f t="shared" si="6"/>
        <v>0</v>
      </c>
      <c r="BN22" s="565">
        <f t="shared" si="7"/>
        <v>0</v>
      </c>
      <c r="BO22" s="565">
        <f t="shared" si="8"/>
        <v>0</v>
      </c>
      <c r="BP22" s="565">
        <f t="shared" si="9"/>
        <v>0</v>
      </c>
      <c r="BQ22" s="565">
        <f t="shared" si="29"/>
        <v>0</v>
      </c>
      <c r="BR22" s="565">
        <f t="shared" si="30"/>
        <v>0</v>
      </c>
      <c r="BS22" s="565">
        <f t="shared" si="10"/>
        <v>0</v>
      </c>
      <c r="BT22" s="565">
        <f t="shared" si="11"/>
        <v>0</v>
      </c>
      <c r="BU22" s="568">
        <f t="shared" si="15"/>
        <v>0.58333333333333337</v>
      </c>
      <c r="BV22" s="581" t="str">
        <f t="shared" si="31"/>
        <v>Per cápita Programas de Promoción y Prevención</v>
      </c>
      <c r="BW22" s="555">
        <f t="shared" si="13"/>
        <v>282197420166.66669</v>
      </c>
      <c r="BX22" s="556"/>
      <c r="BY22" s="556"/>
      <c r="BZ22" s="556"/>
      <c r="CA22" s="556"/>
      <c r="CB22" s="556"/>
      <c r="CC22" s="556"/>
      <c r="CD22" s="55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6"/>
      <c r="DH22" s="146"/>
      <c r="DI22" s="146"/>
      <c r="DJ22" s="146"/>
      <c r="DK22" s="146"/>
      <c r="DL22" s="146"/>
      <c r="DM22" s="146"/>
      <c r="DN22" s="146"/>
      <c r="DO22" s="146"/>
      <c r="DP22" s="146"/>
      <c r="DQ22" s="146"/>
      <c r="DR22" s="146"/>
      <c r="DS22" s="146"/>
      <c r="DT22" s="146"/>
      <c r="DU22" s="146"/>
      <c r="DV22" s="146"/>
      <c r="DW22" s="146"/>
      <c r="DX22" s="146"/>
      <c r="DY22" s="146"/>
      <c r="DZ22" s="146"/>
      <c r="EA22" s="146"/>
      <c r="EB22" s="146"/>
      <c r="EC22" s="146"/>
      <c r="ED22" s="146"/>
      <c r="EE22" s="146"/>
      <c r="EF22" s="146"/>
      <c r="EG22" s="146"/>
      <c r="EH22" s="146"/>
      <c r="EI22" s="146"/>
      <c r="EJ22" s="146"/>
      <c r="EK22" s="146"/>
      <c r="EL22" s="146"/>
      <c r="EM22" s="146"/>
      <c r="EN22" s="146"/>
      <c r="EO22" s="146"/>
      <c r="EP22" s="146"/>
      <c r="EQ22" s="146"/>
      <c r="ER22" s="146"/>
      <c r="ES22" s="146"/>
      <c r="ET22" s="146"/>
      <c r="EU22" s="146"/>
      <c r="EV22" s="146"/>
      <c r="EW22" s="146"/>
      <c r="EX22" s="146"/>
      <c r="EY22" s="146"/>
      <c r="EZ22" s="146"/>
      <c r="FA22" s="146"/>
      <c r="FB22" s="146"/>
      <c r="FC22" s="146"/>
      <c r="FD22" s="146"/>
      <c r="FE22" s="146"/>
      <c r="FF22" s="146"/>
      <c r="FG22" s="146"/>
      <c r="FH22" s="146"/>
      <c r="FI22" s="146"/>
      <c r="FJ22" s="146"/>
      <c r="FK22" s="146"/>
      <c r="FL22" s="146"/>
      <c r="FM22" s="146"/>
      <c r="FN22" s="146"/>
      <c r="FO22" s="146"/>
      <c r="FP22" s="146"/>
      <c r="FQ22" s="146"/>
      <c r="FR22" s="146"/>
      <c r="FS22" s="146"/>
      <c r="FT22" s="146"/>
      <c r="FU22" s="146"/>
      <c r="FV22" s="146"/>
      <c r="FW22" s="146"/>
      <c r="FX22" s="146"/>
      <c r="FY22" s="146"/>
      <c r="FZ22" s="146"/>
      <c r="GA22" s="146"/>
      <c r="GB22" s="146"/>
      <c r="GC22" s="146"/>
      <c r="GD22" s="146"/>
      <c r="GE22" s="146"/>
      <c r="GF22" s="146"/>
      <c r="GG22" s="146"/>
      <c r="GH22" s="146"/>
      <c r="GI22" s="146"/>
      <c r="GJ22" s="146"/>
      <c r="GK22" s="146"/>
      <c r="GL22" s="146"/>
      <c r="GM22" s="146"/>
      <c r="GN22" s="146"/>
      <c r="GO22" s="146"/>
      <c r="GP22" s="146"/>
      <c r="GQ22" s="146"/>
      <c r="GR22" s="146"/>
      <c r="GS22" s="146"/>
      <c r="GT22" s="146"/>
      <c r="GU22" s="146"/>
      <c r="GV22" s="146"/>
      <c r="GW22" s="146"/>
      <c r="GX22" s="146"/>
      <c r="GY22" s="146"/>
      <c r="GZ22" s="146"/>
      <c r="HA22" s="146"/>
      <c r="HB22" s="146"/>
      <c r="HC22" s="146"/>
      <c r="HD22" s="146"/>
      <c r="HE22" s="146"/>
      <c r="HF22" s="146"/>
      <c r="HG22" s="146"/>
      <c r="HH22" s="146"/>
      <c r="HI22" s="146"/>
      <c r="HJ22" s="146"/>
      <c r="HK22" s="146"/>
      <c r="HL22" s="146"/>
      <c r="HM22" s="146"/>
      <c r="HN22" s="146"/>
      <c r="HO22" s="146"/>
      <c r="HP22" s="146"/>
      <c r="HQ22" s="146"/>
      <c r="HR22" s="146"/>
      <c r="HS22" s="146"/>
      <c r="HT22" s="146"/>
      <c r="HU22" s="146"/>
      <c r="HV22" s="146"/>
      <c r="HW22" s="146"/>
      <c r="HX22" s="146"/>
      <c r="HY22" s="146"/>
      <c r="HZ22" s="146"/>
      <c r="IA22" s="146"/>
      <c r="IB22" s="146"/>
      <c r="IC22" s="146"/>
      <c r="ID22" s="146"/>
    </row>
    <row r="23" spans="1:238" s="159" customFormat="1" ht="50.4" x14ac:dyDescent="0.3">
      <c r="A23" s="557">
        <v>11300</v>
      </c>
      <c r="B23" s="543" t="s">
        <v>4</v>
      </c>
      <c r="C23" s="543" t="s">
        <v>964</v>
      </c>
      <c r="D23" s="558" t="s">
        <v>160</v>
      </c>
      <c r="E23" s="543" t="s">
        <v>145</v>
      </c>
      <c r="F23" s="558" t="s">
        <v>161</v>
      </c>
      <c r="G23" s="543" t="s">
        <v>162</v>
      </c>
      <c r="H23" s="571" t="s">
        <v>123</v>
      </c>
      <c r="I23" s="578">
        <v>1</v>
      </c>
      <c r="J23" s="558" t="s">
        <v>303</v>
      </c>
      <c r="K23" s="543" t="s">
        <v>168</v>
      </c>
      <c r="L23" s="866">
        <v>918476359163</v>
      </c>
      <c r="M23" s="582">
        <v>1.8716060436325382E-2</v>
      </c>
      <c r="N23" s="543" t="s">
        <v>46</v>
      </c>
      <c r="O23" s="543" t="s">
        <v>68</v>
      </c>
      <c r="P23" s="543" t="s">
        <v>21</v>
      </c>
      <c r="Q23" s="543" t="s">
        <v>36</v>
      </c>
      <c r="R23" s="543" t="s">
        <v>213</v>
      </c>
      <c r="S23" s="543" t="s">
        <v>182</v>
      </c>
      <c r="T23" s="543" t="s">
        <v>99</v>
      </c>
      <c r="U23" s="573">
        <v>1</v>
      </c>
      <c r="V23" s="574" t="str">
        <f t="shared" si="16"/>
        <v>Incapacidades</v>
      </c>
      <c r="W23" s="575">
        <f t="shared" si="17"/>
        <v>918476359163</v>
      </c>
      <c r="X23" s="576" t="s">
        <v>116</v>
      </c>
      <c r="Y23" s="578">
        <v>0.25</v>
      </c>
      <c r="Z23" s="576" t="s">
        <v>168</v>
      </c>
      <c r="AA23" s="572">
        <v>199920044250</v>
      </c>
      <c r="AB23" s="912"/>
      <c r="AC23" s="913"/>
      <c r="AD23" s="562">
        <f t="shared" si="18"/>
        <v>0</v>
      </c>
      <c r="AE23" s="562">
        <f t="shared" si="19"/>
        <v>0</v>
      </c>
      <c r="AF23" s="562">
        <f t="shared" si="14"/>
        <v>0</v>
      </c>
      <c r="AG23" s="562">
        <f t="shared" si="0"/>
        <v>0</v>
      </c>
      <c r="AH23" s="569"/>
      <c r="AI23" s="869">
        <f>+AK23/W23</f>
        <v>0.26077837414992167</v>
      </c>
      <c r="AJ23" s="576" t="s">
        <v>168</v>
      </c>
      <c r="AK23" s="867">
        <f>(W23-AA23)/3</f>
        <v>239518771637.66666</v>
      </c>
      <c r="AL23" s="556"/>
      <c r="AM23" s="556"/>
      <c r="AN23" s="562">
        <f t="shared" si="20"/>
        <v>0</v>
      </c>
      <c r="AO23" s="562">
        <f t="shared" si="1"/>
        <v>0</v>
      </c>
      <c r="AP23" s="562">
        <f t="shared" si="2"/>
        <v>0</v>
      </c>
      <c r="AQ23" s="562">
        <f t="shared" si="3"/>
        <v>0</v>
      </c>
      <c r="AR23" s="562"/>
      <c r="AS23" s="869">
        <f>+AU23/W23</f>
        <v>0.26077837414992167</v>
      </c>
      <c r="AT23" s="576" t="s">
        <v>168</v>
      </c>
      <c r="AU23" s="867">
        <f>(W23-AA23)/3</f>
        <v>239518771637.66666</v>
      </c>
      <c r="AV23" s="556"/>
      <c r="AW23" s="556"/>
      <c r="AX23" s="562">
        <f t="shared" si="21"/>
        <v>0</v>
      </c>
      <c r="AY23" s="562">
        <f t="shared" si="22"/>
        <v>0</v>
      </c>
      <c r="AZ23" s="562">
        <f t="shared" si="23"/>
        <v>0</v>
      </c>
      <c r="BA23" s="562">
        <f t="shared" si="24"/>
        <v>0</v>
      </c>
      <c r="BB23" s="562"/>
      <c r="BC23" s="869">
        <f>+BE23/W23</f>
        <v>0.26077837414992167</v>
      </c>
      <c r="BD23" s="576" t="s">
        <v>168</v>
      </c>
      <c r="BE23" s="867">
        <f>(W23-AA23)/3</f>
        <v>239518771637.66666</v>
      </c>
      <c r="BF23" s="556"/>
      <c r="BG23" s="556"/>
      <c r="BH23" s="578">
        <f t="shared" si="25"/>
        <v>0</v>
      </c>
      <c r="BI23" s="578">
        <f t="shared" si="26"/>
        <v>0</v>
      </c>
      <c r="BJ23" s="578">
        <f t="shared" si="27"/>
        <v>0</v>
      </c>
      <c r="BK23" s="578">
        <f t="shared" si="28"/>
        <v>0</v>
      </c>
      <c r="BL23" s="578"/>
      <c r="BM23" s="565">
        <f t="shared" si="6"/>
        <v>0</v>
      </c>
      <c r="BN23" s="565">
        <f t="shared" si="7"/>
        <v>0</v>
      </c>
      <c r="BO23" s="565">
        <f t="shared" si="8"/>
        <v>0</v>
      </c>
      <c r="BP23" s="565">
        <f t="shared" si="9"/>
        <v>0</v>
      </c>
      <c r="BQ23" s="565">
        <f t="shared" si="29"/>
        <v>0</v>
      </c>
      <c r="BR23" s="565">
        <f t="shared" si="30"/>
        <v>0</v>
      </c>
      <c r="BS23" s="565">
        <f t="shared" si="10"/>
        <v>0</v>
      </c>
      <c r="BT23" s="565">
        <f t="shared" si="11"/>
        <v>0</v>
      </c>
      <c r="BU23" s="568">
        <f t="shared" si="15"/>
        <v>0.59770449886656218</v>
      </c>
      <c r="BV23" s="581" t="str">
        <f t="shared" si="31"/>
        <v>Incapacidades</v>
      </c>
      <c r="BW23" s="555">
        <f t="shared" si="13"/>
        <v>519278406433.55554</v>
      </c>
      <c r="BX23" s="556"/>
      <c r="BY23" s="556"/>
      <c r="BZ23" s="556"/>
      <c r="CA23" s="556"/>
      <c r="CB23" s="556"/>
      <c r="CC23" s="556"/>
      <c r="CD23" s="55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6"/>
      <c r="DI23" s="146"/>
      <c r="DJ23" s="146"/>
      <c r="DK23" s="146"/>
      <c r="DL23" s="146"/>
      <c r="DM23" s="146"/>
      <c r="DN23" s="146"/>
      <c r="DO23" s="146"/>
      <c r="DP23" s="146"/>
      <c r="DQ23" s="146"/>
      <c r="DR23" s="146"/>
      <c r="DS23" s="146"/>
      <c r="DT23" s="146"/>
      <c r="DU23" s="146"/>
      <c r="DV23" s="146"/>
      <c r="DW23" s="146"/>
      <c r="DX23" s="146"/>
      <c r="DY23" s="146"/>
      <c r="DZ23" s="146"/>
      <c r="EA23" s="146"/>
      <c r="EB23" s="146"/>
      <c r="EC23" s="146"/>
      <c r="ED23" s="146"/>
      <c r="EE23" s="146"/>
      <c r="EF23" s="146"/>
      <c r="EG23" s="146"/>
      <c r="EH23" s="146"/>
      <c r="EI23" s="146"/>
      <c r="EJ23" s="146"/>
      <c r="EK23" s="146"/>
      <c r="EL23" s="146"/>
      <c r="EM23" s="146"/>
      <c r="EN23" s="146"/>
      <c r="EO23" s="146"/>
      <c r="EP23" s="146"/>
      <c r="EQ23" s="146"/>
      <c r="ER23" s="146"/>
      <c r="ES23" s="146"/>
      <c r="ET23" s="146"/>
      <c r="EU23" s="146"/>
      <c r="EV23" s="146"/>
      <c r="EW23" s="146"/>
      <c r="EX23" s="146"/>
      <c r="EY23" s="146"/>
      <c r="EZ23" s="146"/>
      <c r="FA23" s="146"/>
      <c r="FB23" s="146"/>
      <c r="FC23" s="146"/>
      <c r="FD23" s="146"/>
      <c r="FE23" s="146"/>
      <c r="FF23" s="146"/>
      <c r="FG23" s="146"/>
      <c r="FH23" s="146"/>
      <c r="FI23" s="146"/>
      <c r="FJ23" s="146"/>
      <c r="FK23" s="146"/>
      <c r="FL23" s="146"/>
      <c r="FM23" s="146"/>
      <c r="FN23" s="146"/>
      <c r="FO23" s="146"/>
      <c r="FP23" s="146"/>
      <c r="FQ23" s="146"/>
      <c r="FR23" s="146"/>
      <c r="FS23" s="146"/>
      <c r="FT23" s="146"/>
      <c r="FU23" s="146"/>
      <c r="FV23" s="146"/>
      <c r="FW23" s="146"/>
      <c r="FX23" s="146"/>
      <c r="FY23" s="146"/>
      <c r="FZ23" s="146"/>
      <c r="GA23" s="146"/>
      <c r="GB23" s="146"/>
      <c r="GC23" s="146"/>
      <c r="GD23" s="146"/>
      <c r="GE23" s="146"/>
      <c r="GF23" s="146"/>
      <c r="GG23" s="146"/>
      <c r="GH23" s="146"/>
      <c r="GI23" s="146"/>
      <c r="GJ23" s="146"/>
      <c r="GK23" s="146"/>
      <c r="GL23" s="146"/>
      <c r="GM23" s="146"/>
      <c r="GN23" s="146"/>
      <c r="GO23" s="146"/>
      <c r="GP23" s="146"/>
      <c r="GQ23" s="146"/>
      <c r="GR23" s="146"/>
      <c r="GS23" s="146"/>
      <c r="GT23" s="146"/>
      <c r="GU23" s="146"/>
      <c r="GV23" s="146"/>
      <c r="GW23" s="146"/>
      <c r="GX23" s="146"/>
      <c r="GY23" s="146"/>
      <c r="GZ23" s="146"/>
      <c r="HA23" s="146"/>
      <c r="HB23" s="146"/>
      <c r="HC23" s="146"/>
      <c r="HD23" s="146"/>
      <c r="HE23" s="146"/>
      <c r="HF23" s="146"/>
      <c r="HG23" s="146"/>
      <c r="HH23" s="146"/>
      <c r="HI23" s="146"/>
      <c r="HJ23" s="146"/>
      <c r="HK23" s="146"/>
      <c r="HL23" s="146"/>
      <c r="HM23" s="146"/>
      <c r="HN23" s="146"/>
      <c r="HO23" s="146"/>
      <c r="HP23" s="146"/>
      <c r="HQ23" s="146"/>
      <c r="HR23" s="146"/>
      <c r="HS23" s="146"/>
      <c r="HT23" s="146"/>
      <c r="HU23" s="146"/>
      <c r="HV23" s="146"/>
      <c r="HW23" s="146"/>
      <c r="HX23" s="146"/>
      <c r="HY23" s="146"/>
      <c r="HZ23" s="146"/>
      <c r="IA23" s="146"/>
      <c r="IB23" s="146"/>
      <c r="IC23" s="146"/>
      <c r="ID23" s="146"/>
    </row>
    <row r="24" spans="1:238" s="159" customFormat="1" ht="50.4" x14ac:dyDescent="0.3">
      <c r="A24" s="557">
        <v>11300</v>
      </c>
      <c r="B24" s="543" t="s">
        <v>4</v>
      </c>
      <c r="C24" s="543" t="s">
        <v>964</v>
      </c>
      <c r="D24" s="558" t="s">
        <v>160</v>
      </c>
      <c r="E24" s="543" t="s">
        <v>145</v>
      </c>
      <c r="F24" s="558" t="s">
        <v>161</v>
      </c>
      <c r="G24" s="543" t="s">
        <v>162</v>
      </c>
      <c r="H24" s="571" t="s">
        <v>123</v>
      </c>
      <c r="I24" s="578">
        <v>1</v>
      </c>
      <c r="J24" s="558" t="s">
        <v>304</v>
      </c>
      <c r="K24" s="543" t="s">
        <v>169</v>
      </c>
      <c r="L24" s="866">
        <v>720776535000</v>
      </c>
      <c r="M24" s="582">
        <v>1.6869365501534991E-2</v>
      </c>
      <c r="N24" s="543" t="s">
        <v>46</v>
      </c>
      <c r="O24" s="543" t="s">
        <v>68</v>
      </c>
      <c r="P24" s="543" t="s">
        <v>21</v>
      </c>
      <c r="Q24" s="543" t="s">
        <v>36</v>
      </c>
      <c r="R24" s="543" t="s">
        <v>213</v>
      </c>
      <c r="S24" s="543" t="s">
        <v>182</v>
      </c>
      <c r="T24" s="543" t="s">
        <v>99</v>
      </c>
      <c r="U24" s="573">
        <v>1</v>
      </c>
      <c r="V24" s="574" t="str">
        <f t="shared" si="16"/>
        <v>Licencias de Maternidad y Paternidad</v>
      </c>
      <c r="W24" s="575">
        <f t="shared" si="17"/>
        <v>720776535000</v>
      </c>
      <c r="X24" s="576" t="s">
        <v>116</v>
      </c>
      <c r="Y24" s="578">
        <v>0.25</v>
      </c>
      <c r="Z24" s="576" t="s">
        <v>169</v>
      </c>
      <c r="AA24" s="572">
        <v>180194133750</v>
      </c>
      <c r="AB24" s="912"/>
      <c r="AC24" s="913"/>
      <c r="AD24" s="562">
        <f t="shared" si="18"/>
        <v>0</v>
      </c>
      <c r="AE24" s="562">
        <f t="shared" si="19"/>
        <v>0</v>
      </c>
      <c r="AF24" s="562">
        <f t="shared" si="14"/>
        <v>0</v>
      </c>
      <c r="AG24" s="562">
        <f t="shared" si="0"/>
        <v>0</v>
      </c>
      <c r="AH24" s="569"/>
      <c r="AI24" s="868">
        <v>0.25</v>
      </c>
      <c r="AJ24" s="576" t="s">
        <v>169</v>
      </c>
      <c r="AK24" s="851">
        <v>180194133750</v>
      </c>
      <c r="AL24" s="556"/>
      <c r="AM24" s="556"/>
      <c r="AN24" s="562">
        <f t="shared" si="20"/>
        <v>0</v>
      </c>
      <c r="AO24" s="562">
        <f t="shared" si="1"/>
        <v>0</v>
      </c>
      <c r="AP24" s="562">
        <f t="shared" si="2"/>
        <v>0</v>
      </c>
      <c r="AQ24" s="562">
        <f t="shared" si="3"/>
        <v>0</v>
      </c>
      <c r="AR24" s="562"/>
      <c r="AS24" s="868">
        <v>0.25</v>
      </c>
      <c r="AT24" s="576" t="s">
        <v>169</v>
      </c>
      <c r="AU24" s="851">
        <v>180194133750</v>
      </c>
      <c r="AV24" s="556"/>
      <c r="AW24" s="556"/>
      <c r="AX24" s="562">
        <f t="shared" si="21"/>
        <v>0</v>
      </c>
      <c r="AY24" s="562">
        <f t="shared" si="22"/>
        <v>0</v>
      </c>
      <c r="AZ24" s="562">
        <f t="shared" si="23"/>
        <v>0</v>
      </c>
      <c r="BA24" s="562">
        <f t="shared" si="24"/>
        <v>0</v>
      </c>
      <c r="BB24" s="562"/>
      <c r="BC24" s="868">
        <v>0.25</v>
      </c>
      <c r="BD24" s="576" t="s">
        <v>169</v>
      </c>
      <c r="BE24" s="851">
        <v>180194133750</v>
      </c>
      <c r="BF24" s="556"/>
      <c r="BG24" s="556"/>
      <c r="BH24" s="578">
        <f t="shared" si="25"/>
        <v>0</v>
      </c>
      <c r="BI24" s="578">
        <f t="shared" si="26"/>
        <v>0</v>
      </c>
      <c r="BJ24" s="578">
        <f t="shared" si="27"/>
        <v>0</v>
      </c>
      <c r="BK24" s="578">
        <f t="shared" si="28"/>
        <v>0</v>
      </c>
      <c r="BL24" s="578"/>
      <c r="BM24" s="565">
        <f t="shared" si="6"/>
        <v>0</v>
      </c>
      <c r="BN24" s="565">
        <f t="shared" si="7"/>
        <v>0</v>
      </c>
      <c r="BO24" s="565">
        <f t="shared" si="8"/>
        <v>0</v>
      </c>
      <c r="BP24" s="565">
        <f t="shared" si="9"/>
        <v>0</v>
      </c>
      <c r="BQ24" s="565">
        <f t="shared" si="29"/>
        <v>0</v>
      </c>
      <c r="BR24" s="565">
        <f t="shared" si="30"/>
        <v>0</v>
      </c>
      <c r="BS24" s="565">
        <f t="shared" si="10"/>
        <v>0</v>
      </c>
      <c r="BT24" s="565">
        <f t="shared" si="11"/>
        <v>0</v>
      </c>
      <c r="BU24" s="568">
        <f t="shared" si="15"/>
        <v>0.58333333333333337</v>
      </c>
      <c r="BV24" s="581" t="str">
        <f t="shared" si="31"/>
        <v>Licencias de Maternidad y Paternidad</v>
      </c>
      <c r="BW24" s="555">
        <f t="shared" si="13"/>
        <v>420452978750</v>
      </c>
      <c r="BX24" s="556"/>
      <c r="BY24" s="556"/>
      <c r="BZ24" s="556"/>
      <c r="CA24" s="556"/>
      <c r="CB24" s="556"/>
      <c r="CC24" s="556"/>
      <c r="CD24" s="556"/>
      <c r="CE24" s="146"/>
      <c r="CF24" s="146"/>
      <c r="CG24" s="146"/>
      <c r="CH24" s="146"/>
      <c r="CI24" s="146"/>
      <c r="CJ24" s="146"/>
      <c r="CK24" s="146"/>
      <c r="CL24" s="146"/>
      <c r="CM24" s="146"/>
      <c r="CN24" s="146"/>
      <c r="CO24" s="146"/>
      <c r="CP24" s="146"/>
      <c r="CQ24" s="146"/>
      <c r="CR24" s="146"/>
      <c r="CS24" s="146"/>
      <c r="CT24" s="146"/>
      <c r="CU24" s="146"/>
      <c r="CV24" s="146"/>
      <c r="CW24" s="146"/>
      <c r="CX24" s="146"/>
      <c r="CY24" s="146"/>
      <c r="CZ24" s="146"/>
      <c r="DA24" s="146"/>
      <c r="DB24" s="146"/>
      <c r="DC24" s="146"/>
      <c r="DD24" s="146"/>
      <c r="DE24" s="146"/>
      <c r="DF24" s="146"/>
      <c r="DG24" s="146"/>
      <c r="DH24" s="146"/>
      <c r="DI24" s="146"/>
      <c r="DJ24" s="146"/>
      <c r="DK24" s="146"/>
      <c r="DL24" s="146"/>
      <c r="DM24" s="146"/>
      <c r="DN24" s="146"/>
      <c r="DO24" s="146"/>
      <c r="DP24" s="146"/>
      <c r="DQ24" s="146"/>
      <c r="DR24" s="146"/>
      <c r="DS24" s="146"/>
      <c r="DT24" s="146"/>
      <c r="DU24" s="146"/>
      <c r="DV24" s="146"/>
      <c r="DW24" s="146"/>
      <c r="DX24" s="146"/>
      <c r="DY24" s="146"/>
      <c r="DZ24" s="146"/>
      <c r="EA24" s="146"/>
      <c r="EB24" s="146"/>
      <c r="EC24" s="146"/>
      <c r="ED24" s="146"/>
      <c r="EE24" s="146"/>
      <c r="EF24" s="146"/>
      <c r="EG24" s="146"/>
      <c r="EH24" s="146"/>
      <c r="EI24" s="146"/>
      <c r="EJ24" s="146"/>
      <c r="EK24" s="146"/>
      <c r="EL24" s="146"/>
      <c r="EM24" s="146"/>
      <c r="EN24" s="146"/>
      <c r="EO24" s="146"/>
      <c r="EP24" s="146"/>
      <c r="EQ24" s="146"/>
      <c r="ER24" s="146"/>
      <c r="ES24" s="146"/>
      <c r="ET24" s="146"/>
      <c r="EU24" s="146"/>
      <c r="EV24" s="146"/>
      <c r="EW24" s="146"/>
      <c r="EX24" s="146"/>
      <c r="EY24" s="146"/>
      <c r="EZ24" s="146"/>
      <c r="FA24" s="146"/>
      <c r="FB24" s="146"/>
      <c r="FC24" s="146"/>
      <c r="FD24" s="146"/>
      <c r="FE24" s="146"/>
      <c r="FF24" s="146"/>
      <c r="FG24" s="146"/>
      <c r="FH24" s="146"/>
      <c r="FI24" s="146"/>
      <c r="FJ24" s="146"/>
      <c r="FK24" s="146"/>
      <c r="FL24" s="146"/>
      <c r="FM24" s="146"/>
      <c r="FN24" s="146"/>
      <c r="FO24" s="146"/>
      <c r="FP24" s="146"/>
      <c r="FQ24" s="146"/>
      <c r="FR24" s="146"/>
      <c r="FS24" s="146"/>
      <c r="FT24" s="146"/>
      <c r="FU24" s="146"/>
      <c r="FV24" s="146"/>
      <c r="FW24" s="146"/>
      <c r="FX24" s="146"/>
      <c r="FY24" s="146"/>
      <c r="FZ24" s="146"/>
      <c r="GA24" s="146"/>
      <c r="GB24" s="146"/>
      <c r="GC24" s="146"/>
      <c r="GD24" s="146"/>
      <c r="GE24" s="146"/>
      <c r="GF24" s="146"/>
      <c r="GG24" s="146"/>
      <c r="GH24" s="146"/>
      <c r="GI24" s="146"/>
      <c r="GJ24" s="146"/>
      <c r="GK24" s="146"/>
      <c r="GL24" s="146"/>
      <c r="GM24" s="146"/>
      <c r="GN24" s="146"/>
      <c r="GO24" s="146"/>
      <c r="GP24" s="146"/>
      <c r="GQ24" s="146"/>
      <c r="GR24" s="146"/>
      <c r="GS24" s="146"/>
      <c r="GT24" s="146"/>
      <c r="GU24" s="146"/>
      <c r="GV24" s="146"/>
      <c r="GW24" s="146"/>
      <c r="GX24" s="146"/>
      <c r="GY24" s="146"/>
      <c r="GZ24" s="146"/>
      <c r="HA24" s="146"/>
      <c r="HB24" s="146"/>
      <c r="HC24" s="146"/>
      <c r="HD24" s="146"/>
      <c r="HE24" s="146"/>
      <c r="HF24" s="146"/>
      <c r="HG24" s="146"/>
      <c r="HH24" s="146"/>
      <c r="HI24" s="146"/>
      <c r="HJ24" s="146"/>
      <c r="HK24" s="146"/>
      <c r="HL24" s="146"/>
      <c r="HM24" s="146"/>
      <c r="HN24" s="146"/>
      <c r="HO24" s="146"/>
      <c r="HP24" s="146"/>
      <c r="HQ24" s="146"/>
      <c r="HR24" s="146"/>
      <c r="HS24" s="146"/>
      <c r="HT24" s="146"/>
      <c r="HU24" s="146"/>
      <c r="HV24" s="146"/>
      <c r="HW24" s="146"/>
      <c r="HX24" s="146"/>
      <c r="HY24" s="146"/>
      <c r="HZ24" s="146"/>
      <c r="IA24" s="146"/>
      <c r="IB24" s="146"/>
      <c r="IC24" s="146"/>
      <c r="ID24" s="146"/>
    </row>
    <row r="25" spans="1:238" s="159" customFormat="1" ht="50.4" x14ac:dyDescent="0.3">
      <c r="A25" s="557">
        <v>11300</v>
      </c>
      <c r="B25" s="543" t="s">
        <v>4</v>
      </c>
      <c r="C25" s="543" t="s">
        <v>964</v>
      </c>
      <c r="D25" s="558" t="s">
        <v>160</v>
      </c>
      <c r="E25" s="543" t="s">
        <v>145</v>
      </c>
      <c r="F25" s="558" t="s">
        <v>161</v>
      </c>
      <c r="G25" s="543" t="s">
        <v>162</v>
      </c>
      <c r="H25" s="571" t="s">
        <v>123</v>
      </c>
      <c r="I25" s="578">
        <v>1</v>
      </c>
      <c r="J25" s="558" t="s">
        <v>305</v>
      </c>
      <c r="K25" s="543" t="s">
        <v>561</v>
      </c>
      <c r="L25" s="867">
        <v>3500000000</v>
      </c>
      <c r="M25" s="582">
        <v>3.5106648210048191E-5</v>
      </c>
      <c r="N25" s="543" t="s">
        <v>46</v>
      </c>
      <c r="O25" s="543" t="s">
        <v>68</v>
      </c>
      <c r="P25" s="543" t="s">
        <v>21</v>
      </c>
      <c r="Q25" s="543" t="s">
        <v>36</v>
      </c>
      <c r="R25" s="543" t="s">
        <v>213</v>
      </c>
      <c r="S25" s="543" t="s">
        <v>182</v>
      </c>
      <c r="T25" s="543" t="s">
        <v>99</v>
      </c>
      <c r="U25" s="573">
        <v>1</v>
      </c>
      <c r="V25" s="574" t="str">
        <f t="shared" si="16"/>
        <v>Prestaciones Económicas Regímenes Especiales de Excepción</v>
      </c>
      <c r="W25" s="575">
        <f t="shared" si="17"/>
        <v>3500000000</v>
      </c>
      <c r="X25" s="576" t="s">
        <v>116</v>
      </c>
      <c r="Y25" s="578">
        <v>0.25</v>
      </c>
      <c r="Z25" s="576" t="s">
        <v>561</v>
      </c>
      <c r="AA25" s="572">
        <v>375000000</v>
      </c>
      <c r="AB25" s="912"/>
      <c r="AC25" s="913"/>
      <c r="AD25" s="562">
        <f t="shared" si="18"/>
        <v>0</v>
      </c>
      <c r="AE25" s="562">
        <f t="shared" si="19"/>
        <v>0</v>
      </c>
      <c r="AF25" s="562">
        <f t="shared" si="14"/>
        <v>0</v>
      </c>
      <c r="AG25" s="562">
        <f t="shared" si="0"/>
        <v>0</v>
      </c>
      <c r="AH25" s="569"/>
      <c r="AI25" s="869">
        <f>+AK25/W25</f>
        <v>0.29761904761904762</v>
      </c>
      <c r="AJ25" s="576" t="s">
        <v>561</v>
      </c>
      <c r="AK25" s="867">
        <f>(W25-AA25)/3</f>
        <v>1041666666.6666666</v>
      </c>
      <c r="AL25" s="556"/>
      <c r="AM25" s="556"/>
      <c r="AN25" s="562">
        <f t="shared" si="20"/>
        <v>0</v>
      </c>
      <c r="AO25" s="562">
        <f t="shared" si="1"/>
        <v>0</v>
      </c>
      <c r="AP25" s="562">
        <f t="shared" si="2"/>
        <v>0</v>
      </c>
      <c r="AQ25" s="562">
        <f t="shared" si="3"/>
        <v>0</v>
      </c>
      <c r="AR25" s="562"/>
      <c r="AS25" s="869">
        <f>+AU25/W25</f>
        <v>0.29761904761904762</v>
      </c>
      <c r="AT25" s="576" t="s">
        <v>561</v>
      </c>
      <c r="AU25" s="867">
        <f>(W25-AA25)/3</f>
        <v>1041666666.6666666</v>
      </c>
      <c r="AV25" s="556"/>
      <c r="AW25" s="556"/>
      <c r="AX25" s="562">
        <f t="shared" si="21"/>
        <v>0</v>
      </c>
      <c r="AY25" s="562">
        <f t="shared" si="22"/>
        <v>0</v>
      </c>
      <c r="AZ25" s="562">
        <f t="shared" si="23"/>
        <v>0</v>
      </c>
      <c r="BA25" s="562">
        <f t="shared" si="24"/>
        <v>0</v>
      </c>
      <c r="BB25" s="562"/>
      <c r="BC25" s="869">
        <f>+BE25/W25</f>
        <v>0.29761904761904762</v>
      </c>
      <c r="BD25" s="576" t="s">
        <v>561</v>
      </c>
      <c r="BE25" s="867">
        <f>(W25-AA25)/3</f>
        <v>1041666666.6666666</v>
      </c>
      <c r="BF25" s="556"/>
      <c r="BG25" s="556"/>
      <c r="BH25" s="578">
        <f t="shared" si="25"/>
        <v>0</v>
      </c>
      <c r="BI25" s="578">
        <f t="shared" si="26"/>
        <v>0</v>
      </c>
      <c r="BJ25" s="578">
        <f t="shared" si="27"/>
        <v>0</v>
      </c>
      <c r="BK25" s="578">
        <f t="shared" si="28"/>
        <v>0</v>
      </c>
      <c r="BL25" s="578"/>
      <c r="BM25" s="565">
        <f t="shared" si="6"/>
        <v>0</v>
      </c>
      <c r="BN25" s="565">
        <f t="shared" si="7"/>
        <v>0</v>
      </c>
      <c r="BO25" s="565">
        <f t="shared" si="8"/>
        <v>0</v>
      </c>
      <c r="BP25" s="565">
        <f t="shared" si="9"/>
        <v>0</v>
      </c>
      <c r="BQ25" s="565">
        <f t="shared" si="29"/>
        <v>0</v>
      </c>
      <c r="BR25" s="565">
        <f t="shared" si="30"/>
        <v>0</v>
      </c>
      <c r="BS25" s="565">
        <f t="shared" si="10"/>
        <v>0</v>
      </c>
      <c r="BT25" s="565">
        <f t="shared" si="11"/>
        <v>0</v>
      </c>
      <c r="BU25" s="568">
        <f t="shared" si="15"/>
        <v>0.64682539682539686</v>
      </c>
      <c r="BV25" s="581" t="str">
        <f t="shared" si="31"/>
        <v>Prestaciones Económicas Regímenes Especiales de Excepción</v>
      </c>
      <c r="BW25" s="555">
        <f t="shared" si="13"/>
        <v>1763888888.8888888</v>
      </c>
      <c r="BX25" s="556"/>
      <c r="BY25" s="556"/>
      <c r="BZ25" s="556"/>
      <c r="CA25" s="556"/>
      <c r="CB25" s="556"/>
      <c r="CC25" s="556"/>
      <c r="CD25" s="55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6"/>
      <c r="DI25" s="146"/>
      <c r="DJ25" s="146"/>
      <c r="DK25" s="146"/>
      <c r="DL25" s="146"/>
      <c r="DM25" s="146"/>
      <c r="DN25" s="146"/>
      <c r="DO25" s="146"/>
      <c r="DP25" s="146"/>
      <c r="DQ25" s="146"/>
      <c r="DR25" s="146"/>
      <c r="DS25" s="146"/>
      <c r="DT25" s="146"/>
      <c r="DU25" s="146"/>
      <c r="DV25" s="146"/>
      <c r="DW25" s="146"/>
      <c r="DX25" s="146"/>
      <c r="DY25" s="146"/>
      <c r="DZ25" s="146"/>
      <c r="EA25" s="146"/>
      <c r="EB25" s="146"/>
      <c r="EC25" s="146"/>
      <c r="ED25" s="146"/>
      <c r="EE25" s="146"/>
      <c r="EF25" s="146"/>
      <c r="EG25" s="146"/>
      <c r="EH25" s="146"/>
      <c r="EI25" s="146"/>
      <c r="EJ25" s="146"/>
      <c r="EK25" s="146"/>
      <c r="EL25" s="146"/>
      <c r="EM25" s="146"/>
      <c r="EN25" s="146"/>
      <c r="EO25" s="146"/>
      <c r="EP25" s="146"/>
      <c r="EQ25" s="146"/>
      <c r="ER25" s="146"/>
      <c r="ES25" s="146"/>
      <c r="ET25" s="146"/>
      <c r="EU25" s="146"/>
      <c r="EV25" s="146"/>
      <c r="EW25" s="146"/>
      <c r="EX25" s="146"/>
      <c r="EY25" s="146"/>
      <c r="EZ25" s="146"/>
      <c r="FA25" s="146"/>
      <c r="FB25" s="146"/>
      <c r="FC25" s="146"/>
      <c r="FD25" s="146"/>
      <c r="FE25" s="146"/>
      <c r="FF25" s="146"/>
      <c r="FG25" s="146"/>
      <c r="FH25" s="146"/>
      <c r="FI25" s="146"/>
      <c r="FJ25" s="146"/>
      <c r="FK25" s="146"/>
      <c r="FL25" s="146"/>
      <c r="FM25" s="146"/>
      <c r="FN25" s="146"/>
      <c r="FO25" s="146"/>
      <c r="FP25" s="146"/>
      <c r="FQ25" s="146"/>
      <c r="FR25" s="146"/>
      <c r="FS25" s="146"/>
      <c r="FT25" s="146"/>
      <c r="FU25" s="146"/>
      <c r="FV25" s="146"/>
      <c r="FW25" s="146"/>
      <c r="FX25" s="146"/>
      <c r="FY25" s="146"/>
      <c r="FZ25" s="146"/>
      <c r="GA25" s="146"/>
      <c r="GB25" s="146"/>
      <c r="GC25" s="146"/>
      <c r="GD25" s="146"/>
      <c r="GE25" s="146"/>
      <c r="GF25" s="146"/>
      <c r="GG25" s="146"/>
      <c r="GH25" s="146"/>
      <c r="GI25" s="146"/>
      <c r="GJ25" s="146"/>
      <c r="GK25" s="146"/>
      <c r="GL25" s="146"/>
      <c r="GM25" s="146"/>
      <c r="GN25" s="146"/>
      <c r="GO25" s="146"/>
      <c r="GP25" s="146"/>
      <c r="GQ25" s="146"/>
      <c r="GR25" s="146"/>
      <c r="GS25" s="146"/>
      <c r="GT25" s="146"/>
      <c r="GU25" s="146"/>
      <c r="GV25" s="146"/>
      <c r="GW25" s="146"/>
      <c r="GX25" s="146"/>
      <c r="GY25" s="146"/>
      <c r="GZ25" s="146"/>
      <c r="HA25" s="146"/>
      <c r="HB25" s="146"/>
      <c r="HC25" s="146"/>
      <c r="HD25" s="146"/>
      <c r="HE25" s="146"/>
      <c r="HF25" s="146"/>
      <c r="HG25" s="146"/>
      <c r="HH25" s="146"/>
      <c r="HI25" s="146"/>
      <c r="HJ25" s="146"/>
      <c r="HK25" s="146"/>
      <c r="HL25" s="146"/>
      <c r="HM25" s="146"/>
      <c r="HN25" s="146"/>
      <c r="HO25" s="146"/>
      <c r="HP25" s="146"/>
      <c r="HQ25" s="146"/>
      <c r="HR25" s="146"/>
      <c r="HS25" s="146"/>
      <c r="HT25" s="146"/>
      <c r="HU25" s="146"/>
      <c r="HV25" s="146"/>
      <c r="HW25" s="146"/>
      <c r="HX25" s="146"/>
      <c r="HY25" s="146"/>
      <c r="HZ25" s="146"/>
      <c r="IA25" s="146"/>
      <c r="IB25" s="146"/>
      <c r="IC25" s="146"/>
      <c r="ID25" s="146"/>
    </row>
    <row r="26" spans="1:238" s="159" customFormat="1" ht="50.4" x14ac:dyDescent="0.3">
      <c r="A26" s="557">
        <v>11300</v>
      </c>
      <c r="B26" s="543" t="s">
        <v>4</v>
      </c>
      <c r="C26" s="543" t="s">
        <v>964</v>
      </c>
      <c r="D26" s="558" t="s">
        <v>160</v>
      </c>
      <c r="E26" s="543" t="s">
        <v>145</v>
      </c>
      <c r="F26" s="558" t="s">
        <v>161</v>
      </c>
      <c r="G26" s="543" t="s">
        <v>162</v>
      </c>
      <c r="H26" s="571" t="s">
        <v>123</v>
      </c>
      <c r="I26" s="578">
        <v>1</v>
      </c>
      <c r="J26" s="558" t="s">
        <v>306</v>
      </c>
      <c r="K26" s="543" t="s">
        <v>170</v>
      </c>
      <c r="L26" s="866">
        <v>18295649030802</v>
      </c>
      <c r="M26" s="582">
        <v>0.43795196233665762</v>
      </c>
      <c r="N26" s="543" t="s">
        <v>46</v>
      </c>
      <c r="O26" s="543" t="s">
        <v>68</v>
      </c>
      <c r="P26" s="543" t="s">
        <v>21</v>
      </c>
      <c r="Q26" s="543" t="s">
        <v>36</v>
      </c>
      <c r="R26" s="543" t="s">
        <v>213</v>
      </c>
      <c r="S26" s="543" t="s">
        <v>182</v>
      </c>
      <c r="T26" s="543" t="s">
        <v>99</v>
      </c>
      <c r="U26" s="573">
        <v>1</v>
      </c>
      <c r="V26" s="574" t="str">
        <f t="shared" si="16"/>
        <v>Financiación UPC Régimen Subsidiado CSF</v>
      </c>
      <c r="W26" s="575">
        <f t="shared" si="17"/>
        <v>18295649030802</v>
      </c>
      <c r="X26" s="576" t="s">
        <v>116</v>
      </c>
      <c r="Y26" s="578">
        <v>0.25</v>
      </c>
      <c r="Z26" s="576" t="s">
        <v>170</v>
      </c>
      <c r="AA26" s="572">
        <v>4678087890750</v>
      </c>
      <c r="AB26" s="912"/>
      <c r="AC26" s="913"/>
      <c r="AD26" s="562">
        <f t="shared" si="18"/>
        <v>0</v>
      </c>
      <c r="AE26" s="562">
        <f t="shared" si="19"/>
        <v>0</v>
      </c>
      <c r="AF26" s="562">
        <f t="shared" si="14"/>
        <v>0</v>
      </c>
      <c r="AG26" s="562">
        <f t="shared" si="0"/>
        <v>0</v>
      </c>
      <c r="AH26" s="569"/>
      <c r="AI26" s="868">
        <v>0.25</v>
      </c>
      <c r="AJ26" s="576" t="s">
        <v>170</v>
      </c>
      <c r="AK26" s="851">
        <v>4678087890750</v>
      </c>
      <c r="AL26" s="556"/>
      <c r="AM26" s="556"/>
      <c r="AN26" s="562">
        <f t="shared" si="20"/>
        <v>0</v>
      </c>
      <c r="AO26" s="562">
        <f t="shared" si="1"/>
        <v>0</v>
      </c>
      <c r="AP26" s="562">
        <f t="shared" si="2"/>
        <v>0</v>
      </c>
      <c r="AQ26" s="562">
        <f t="shared" si="3"/>
        <v>0</v>
      </c>
      <c r="AR26" s="562"/>
      <c r="AS26" s="868">
        <v>0.25</v>
      </c>
      <c r="AT26" s="576" t="s">
        <v>170</v>
      </c>
      <c r="AU26" s="851">
        <v>4678087890750</v>
      </c>
      <c r="AV26" s="556"/>
      <c r="AW26" s="556"/>
      <c r="AX26" s="562">
        <f t="shared" si="21"/>
        <v>0</v>
      </c>
      <c r="AY26" s="562">
        <f t="shared" si="22"/>
        <v>0</v>
      </c>
      <c r="AZ26" s="562">
        <f t="shared" si="23"/>
        <v>0</v>
      </c>
      <c r="BA26" s="562">
        <f t="shared" si="24"/>
        <v>0</v>
      </c>
      <c r="BB26" s="562"/>
      <c r="BC26" s="868">
        <v>0.25</v>
      </c>
      <c r="BD26" s="576" t="s">
        <v>170</v>
      </c>
      <c r="BE26" s="851">
        <v>4678087890750</v>
      </c>
      <c r="BF26" s="556"/>
      <c r="BG26" s="556"/>
      <c r="BH26" s="578">
        <f t="shared" si="25"/>
        <v>0</v>
      </c>
      <c r="BI26" s="578">
        <f t="shared" si="26"/>
        <v>0</v>
      </c>
      <c r="BJ26" s="578">
        <f t="shared" si="27"/>
        <v>0</v>
      </c>
      <c r="BK26" s="578">
        <f t="shared" si="28"/>
        <v>0</v>
      </c>
      <c r="BL26" s="578"/>
      <c r="BM26" s="565">
        <f t="shared" si="6"/>
        <v>0</v>
      </c>
      <c r="BN26" s="565">
        <f t="shared" si="7"/>
        <v>0</v>
      </c>
      <c r="BO26" s="565">
        <f t="shared" si="8"/>
        <v>0</v>
      </c>
      <c r="BP26" s="565">
        <f t="shared" si="9"/>
        <v>0</v>
      </c>
      <c r="BQ26" s="565">
        <f t="shared" si="29"/>
        <v>0</v>
      </c>
      <c r="BR26" s="565">
        <f t="shared" si="30"/>
        <v>0</v>
      </c>
      <c r="BS26" s="565">
        <f t="shared" si="10"/>
        <v>0</v>
      </c>
      <c r="BT26" s="565">
        <f t="shared" si="11"/>
        <v>0</v>
      </c>
      <c r="BU26" s="568">
        <f t="shared" si="15"/>
        <v>0.58333333333333337</v>
      </c>
      <c r="BV26" s="581" t="str">
        <f t="shared" si="31"/>
        <v>Financiación UPC Régimen Subsidiado CSF</v>
      </c>
      <c r="BW26" s="555">
        <f t="shared" si="13"/>
        <v>10915538411750</v>
      </c>
      <c r="BX26" s="556"/>
      <c r="BY26" s="556"/>
      <c r="BZ26" s="556"/>
      <c r="CA26" s="556"/>
      <c r="CB26" s="556"/>
      <c r="CC26" s="556"/>
      <c r="CD26" s="556"/>
      <c r="CE26" s="146"/>
      <c r="CF26" s="146"/>
      <c r="CG26" s="146"/>
      <c r="CH26" s="146"/>
      <c r="CI26" s="146"/>
      <c r="CJ26" s="146"/>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6"/>
      <c r="GB26" s="146"/>
      <c r="GC26" s="146"/>
      <c r="GD26" s="146"/>
      <c r="GE26" s="146"/>
      <c r="GF26" s="146"/>
      <c r="GG26" s="146"/>
      <c r="GH26" s="146"/>
      <c r="GI26" s="146"/>
      <c r="GJ26" s="146"/>
      <c r="GK26" s="146"/>
      <c r="GL26" s="146"/>
      <c r="GM26" s="146"/>
      <c r="GN26" s="146"/>
      <c r="GO26" s="146"/>
      <c r="GP26" s="146"/>
      <c r="GQ26" s="146"/>
      <c r="GR26" s="146"/>
      <c r="GS26" s="146"/>
      <c r="GT26" s="146"/>
      <c r="GU26" s="146"/>
      <c r="GV26" s="146"/>
      <c r="GW26" s="146"/>
      <c r="GX26" s="146"/>
      <c r="GY26" s="146"/>
      <c r="GZ26" s="146"/>
      <c r="HA26" s="146"/>
      <c r="HB26" s="146"/>
      <c r="HC26" s="146"/>
      <c r="HD26" s="146"/>
      <c r="HE26" s="146"/>
      <c r="HF26" s="146"/>
      <c r="HG26" s="146"/>
      <c r="HH26" s="146"/>
      <c r="HI26" s="146"/>
      <c r="HJ26" s="146"/>
      <c r="HK26" s="146"/>
      <c r="HL26" s="146"/>
      <c r="HM26" s="146"/>
      <c r="HN26" s="146"/>
      <c r="HO26" s="146"/>
      <c r="HP26" s="146"/>
      <c r="HQ26" s="146"/>
      <c r="HR26" s="146"/>
      <c r="HS26" s="146"/>
      <c r="HT26" s="146"/>
      <c r="HU26" s="146"/>
      <c r="HV26" s="146"/>
      <c r="HW26" s="146"/>
      <c r="HX26" s="146"/>
      <c r="HY26" s="146"/>
      <c r="HZ26" s="146"/>
      <c r="IA26" s="146"/>
      <c r="IB26" s="146"/>
      <c r="IC26" s="146"/>
      <c r="ID26" s="146"/>
    </row>
    <row r="27" spans="1:238" s="159" customFormat="1" ht="50.4" x14ac:dyDescent="0.3">
      <c r="A27" s="557">
        <v>11300</v>
      </c>
      <c r="B27" s="543" t="s">
        <v>4</v>
      </c>
      <c r="C27" s="543" t="s">
        <v>964</v>
      </c>
      <c r="D27" s="558" t="s">
        <v>160</v>
      </c>
      <c r="E27" s="543" t="s">
        <v>145</v>
      </c>
      <c r="F27" s="558" t="s">
        <v>161</v>
      </c>
      <c r="G27" s="543" t="s">
        <v>162</v>
      </c>
      <c r="H27" s="571" t="s">
        <v>123</v>
      </c>
      <c r="I27" s="578">
        <v>1</v>
      </c>
      <c r="J27" s="558" t="s">
        <v>307</v>
      </c>
      <c r="K27" s="543" t="s">
        <v>171</v>
      </c>
      <c r="L27" s="866">
        <v>26475329000</v>
      </c>
      <c r="M27" s="582">
        <v>6.1964004096552467E-4</v>
      </c>
      <c r="N27" s="543" t="s">
        <v>46</v>
      </c>
      <c r="O27" s="543" t="s">
        <v>68</v>
      </c>
      <c r="P27" s="543" t="s">
        <v>21</v>
      </c>
      <c r="Q27" s="543" t="s">
        <v>36</v>
      </c>
      <c r="R27" s="543" t="s">
        <v>213</v>
      </c>
      <c r="S27" s="543" t="s">
        <v>182</v>
      </c>
      <c r="T27" s="543" t="s">
        <v>99</v>
      </c>
      <c r="U27" s="573">
        <v>1</v>
      </c>
      <c r="V27" s="574" t="str">
        <f t="shared" si="16"/>
        <v>Financiación UPC Régimen Subsidiado - CCF - SSF</v>
      </c>
      <c r="W27" s="575">
        <f t="shared" si="17"/>
        <v>26475329000</v>
      </c>
      <c r="X27" s="576" t="s">
        <v>116</v>
      </c>
      <c r="Y27" s="578">
        <v>0.25</v>
      </c>
      <c r="Z27" s="576" t="s">
        <v>171</v>
      </c>
      <c r="AA27" s="572">
        <v>6618832250</v>
      </c>
      <c r="AB27" s="912"/>
      <c r="AC27" s="913"/>
      <c r="AD27" s="562">
        <f t="shared" si="18"/>
        <v>0</v>
      </c>
      <c r="AE27" s="562">
        <f t="shared" si="19"/>
        <v>0</v>
      </c>
      <c r="AF27" s="562">
        <f t="shared" si="14"/>
        <v>0</v>
      </c>
      <c r="AG27" s="562">
        <f t="shared" si="0"/>
        <v>0</v>
      </c>
      <c r="AH27" s="569"/>
      <c r="AI27" s="868">
        <v>0.25</v>
      </c>
      <c r="AJ27" s="576" t="s">
        <v>171</v>
      </c>
      <c r="AK27" s="851">
        <v>6618832250</v>
      </c>
      <c r="AL27" s="556"/>
      <c r="AM27" s="556"/>
      <c r="AN27" s="562">
        <f t="shared" si="20"/>
        <v>0</v>
      </c>
      <c r="AO27" s="562">
        <f t="shared" si="1"/>
        <v>0</v>
      </c>
      <c r="AP27" s="562">
        <f t="shared" si="2"/>
        <v>0</v>
      </c>
      <c r="AQ27" s="562">
        <f t="shared" si="3"/>
        <v>0</v>
      </c>
      <c r="AR27" s="562"/>
      <c r="AS27" s="868">
        <v>0.25</v>
      </c>
      <c r="AT27" s="576" t="s">
        <v>171</v>
      </c>
      <c r="AU27" s="851">
        <v>6618832250</v>
      </c>
      <c r="AV27" s="556"/>
      <c r="AW27" s="556"/>
      <c r="AX27" s="562">
        <f t="shared" si="21"/>
        <v>0</v>
      </c>
      <c r="AY27" s="562">
        <f t="shared" si="22"/>
        <v>0</v>
      </c>
      <c r="AZ27" s="562">
        <f t="shared" si="23"/>
        <v>0</v>
      </c>
      <c r="BA27" s="562">
        <f t="shared" si="24"/>
        <v>0</v>
      </c>
      <c r="BB27" s="562"/>
      <c r="BC27" s="868">
        <v>0.25</v>
      </c>
      <c r="BD27" s="576" t="s">
        <v>171</v>
      </c>
      <c r="BE27" s="851">
        <v>6618832250</v>
      </c>
      <c r="BF27" s="556"/>
      <c r="BG27" s="556"/>
      <c r="BH27" s="578">
        <f t="shared" si="25"/>
        <v>0</v>
      </c>
      <c r="BI27" s="578">
        <f t="shared" si="26"/>
        <v>0</v>
      </c>
      <c r="BJ27" s="578">
        <f t="shared" si="27"/>
        <v>0</v>
      </c>
      <c r="BK27" s="578">
        <f t="shared" si="28"/>
        <v>0</v>
      </c>
      <c r="BL27" s="578"/>
      <c r="BM27" s="565">
        <f t="shared" si="6"/>
        <v>0</v>
      </c>
      <c r="BN27" s="565">
        <f t="shared" si="7"/>
        <v>0</v>
      </c>
      <c r="BO27" s="565">
        <f t="shared" si="8"/>
        <v>0</v>
      </c>
      <c r="BP27" s="565">
        <f t="shared" si="9"/>
        <v>0</v>
      </c>
      <c r="BQ27" s="565">
        <f t="shared" si="29"/>
        <v>0</v>
      </c>
      <c r="BR27" s="565">
        <f t="shared" si="30"/>
        <v>0</v>
      </c>
      <c r="BS27" s="565">
        <f t="shared" si="10"/>
        <v>0</v>
      </c>
      <c r="BT27" s="565">
        <f t="shared" si="11"/>
        <v>0</v>
      </c>
      <c r="BU27" s="568">
        <f t="shared" si="15"/>
        <v>0.58333333333333337</v>
      </c>
      <c r="BV27" s="581" t="str">
        <f t="shared" si="31"/>
        <v>Financiación UPC Régimen Subsidiado - CCF - SSF</v>
      </c>
      <c r="BW27" s="555">
        <f t="shared" si="13"/>
        <v>15443941916.666666</v>
      </c>
      <c r="BX27" s="556"/>
      <c r="BY27" s="556"/>
      <c r="BZ27" s="556"/>
      <c r="CA27" s="556"/>
      <c r="CB27" s="556"/>
      <c r="CC27" s="556"/>
      <c r="CD27" s="556"/>
      <c r="CE27" s="146"/>
      <c r="CF27" s="146"/>
      <c r="CG27" s="146"/>
      <c r="CH27" s="146"/>
      <c r="CI27" s="146"/>
      <c r="CJ27" s="146"/>
      <c r="CK27" s="146"/>
      <c r="CL27" s="146"/>
      <c r="CM27" s="146"/>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6"/>
      <c r="GB27" s="146"/>
      <c r="GC27" s="146"/>
      <c r="GD27" s="146"/>
      <c r="GE27" s="146"/>
      <c r="GF27" s="146"/>
      <c r="GG27" s="146"/>
      <c r="GH27" s="146"/>
      <c r="GI27" s="146"/>
      <c r="GJ27" s="146"/>
      <c r="GK27" s="146"/>
      <c r="GL27" s="146"/>
      <c r="GM27" s="146"/>
      <c r="GN27" s="146"/>
      <c r="GO27" s="146"/>
      <c r="GP27" s="146"/>
      <c r="GQ27" s="146"/>
      <c r="GR27" s="146"/>
      <c r="GS27" s="146"/>
      <c r="GT27" s="146"/>
      <c r="GU27" s="146"/>
      <c r="GV27" s="146"/>
      <c r="GW27" s="146"/>
      <c r="GX27" s="146"/>
      <c r="GY27" s="146"/>
      <c r="GZ27" s="146"/>
      <c r="HA27" s="146"/>
      <c r="HB27" s="146"/>
      <c r="HC27" s="146"/>
      <c r="HD27" s="146"/>
      <c r="HE27" s="146"/>
      <c r="HF27" s="146"/>
      <c r="HG27" s="146"/>
      <c r="HH27" s="146"/>
      <c r="HI27" s="146"/>
      <c r="HJ27" s="146"/>
      <c r="HK27" s="146"/>
      <c r="HL27" s="146"/>
      <c r="HM27" s="146"/>
      <c r="HN27" s="146"/>
      <c r="HO27" s="146"/>
      <c r="HP27" s="146"/>
      <c r="HQ27" s="146"/>
      <c r="HR27" s="146"/>
      <c r="HS27" s="146"/>
      <c r="HT27" s="146"/>
      <c r="HU27" s="146"/>
      <c r="HV27" s="146"/>
      <c r="HW27" s="146"/>
      <c r="HX27" s="146"/>
      <c r="HY27" s="146"/>
      <c r="HZ27" s="146"/>
      <c r="IA27" s="146"/>
      <c r="IB27" s="146"/>
      <c r="IC27" s="146"/>
      <c r="ID27" s="146"/>
    </row>
    <row r="28" spans="1:238" s="159" customFormat="1" ht="50.4" x14ac:dyDescent="0.3">
      <c r="A28" s="557">
        <v>11300</v>
      </c>
      <c r="B28" s="543" t="s">
        <v>4</v>
      </c>
      <c r="C28" s="543" t="s">
        <v>964</v>
      </c>
      <c r="D28" s="558" t="s">
        <v>160</v>
      </c>
      <c r="E28" s="543" t="s">
        <v>145</v>
      </c>
      <c r="F28" s="558" t="s">
        <v>161</v>
      </c>
      <c r="G28" s="543" t="s">
        <v>162</v>
      </c>
      <c r="H28" s="571" t="s">
        <v>123</v>
      </c>
      <c r="I28" s="578">
        <v>1</v>
      </c>
      <c r="J28" s="558" t="s">
        <v>308</v>
      </c>
      <c r="K28" s="543" t="s">
        <v>175</v>
      </c>
      <c r="L28" s="867">
        <v>1898654318962</v>
      </c>
      <c r="M28" s="582">
        <v>4.9165875725623717E-3</v>
      </c>
      <c r="N28" s="543" t="s">
        <v>46</v>
      </c>
      <c r="O28" s="543" t="s">
        <v>68</v>
      </c>
      <c r="P28" s="543" t="s">
        <v>21</v>
      </c>
      <c r="Q28" s="543" t="s">
        <v>36</v>
      </c>
      <c r="R28" s="543" t="s">
        <v>213</v>
      </c>
      <c r="S28" s="543" t="s">
        <v>182</v>
      </c>
      <c r="T28" s="543" t="s">
        <v>99</v>
      </c>
      <c r="U28" s="573">
        <v>1</v>
      </c>
      <c r="V28" s="574" t="str">
        <f t="shared" si="16"/>
        <v>Prestaciones Excepcionales - Recobros</v>
      </c>
      <c r="W28" s="575">
        <f t="shared" si="17"/>
        <v>1898654318962</v>
      </c>
      <c r="X28" s="576" t="s">
        <v>116</v>
      </c>
      <c r="Y28" s="578">
        <v>0.25</v>
      </c>
      <c r="Z28" s="576" t="s">
        <v>175</v>
      </c>
      <c r="AA28" s="572">
        <v>52517697750</v>
      </c>
      <c r="AB28" s="912"/>
      <c r="AC28" s="913"/>
      <c r="AD28" s="562">
        <f t="shared" si="18"/>
        <v>0</v>
      </c>
      <c r="AE28" s="562">
        <f>+(AC28/AA28)</f>
        <v>0</v>
      </c>
      <c r="AF28" s="562">
        <f t="shared" si="14"/>
        <v>0</v>
      </c>
      <c r="AG28" s="562">
        <f t="shared" si="0"/>
        <v>0</v>
      </c>
      <c r="AH28" s="569"/>
      <c r="AI28" s="869">
        <f>+AK28/W28</f>
        <v>0.44516015944978665</v>
      </c>
      <c r="AJ28" s="576" t="s">
        <v>175</v>
      </c>
      <c r="AK28" s="867">
        <v>845205259369.15002</v>
      </c>
      <c r="AL28" s="556"/>
      <c r="AM28" s="556"/>
      <c r="AN28" s="562">
        <f t="shared" si="20"/>
        <v>0</v>
      </c>
      <c r="AO28" s="562">
        <f t="shared" si="1"/>
        <v>0</v>
      </c>
      <c r="AP28" s="562">
        <f t="shared" si="2"/>
        <v>0</v>
      </c>
      <c r="AQ28" s="562">
        <f t="shared" si="3"/>
        <v>0</v>
      </c>
      <c r="AR28" s="562"/>
      <c r="AS28" s="869">
        <f>+AU28/W28</f>
        <v>0.26358967818588014</v>
      </c>
      <c r="AT28" s="576" t="s">
        <v>175</v>
      </c>
      <c r="AU28" s="867">
        <f>(W28-AA28-AK28)/2</f>
        <v>500465680921.42499</v>
      </c>
      <c r="AV28" s="556"/>
      <c r="AW28" s="556"/>
      <c r="AX28" s="562">
        <f t="shared" si="21"/>
        <v>0</v>
      </c>
      <c r="AY28" s="562">
        <f t="shared" si="22"/>
        <v>0</v>
      </c>
      <c r="AZ28" s="562">
        <f t="shared" si="23"/>
        <v>0</v>
      </c>
      <c r="BA28" s="562">
        <f t="shared" si="24"/>
        <v>0</v>
      </c>
      <c r="BB28" s="562"/>
      <c r="BC28" s="869">
        <f>+BE28/W28</f>
        <v>0.26358967818588014</v>
      </c>
      <c r="BD28" s="576" t="s">
        <v>175</v>
      </c>
      <c r="BE28" s="867">
        <f>(W28-AA28-AK28)/2</f>
        <v>500465680921.42499</v>
      </c>
      <c r="BF28" s="556"/>
      <c r="BG28" s="556"/>
      <c r="BH28" s="578">
        <f t="shared" si="25"/>
        <v>0</v>
      </c>
      <c r="BI28" s="578">
        <f t="shared" si="26"/>
        <v>0</v>
      </c>
      <c r="BJ28" s="578">
        <f t="shared" si="27"/>
        <v>0</v>
      </c>
      <c r="BK28" s="578">
        <f t="shared" si="28"/>
        <v>0</v>
      </c>
      <c r="BL28" s="578"/>
      <c r="BM28" s="565">
        <f t="shared" si="6"/>
        <v>0</v>
      </c>
      <c r="BN28" s="565">
        <f t="shared" si="7"/>
        <v>0</v>
      </c>
      <c r="BO28" s="565">
        <f t="shared" si="8"/>
        <v>0</v>
      </c>
      <c r="BP28" s="565">
        <f t="shared" si="9"/>
        <v>0</v>
      </c>
      <c r="BQ28" s="565">
        <f t="shared" si="29"/>
        <v>0</v>
      </c>
      <c r="BR28" s="565">
        <f t="shared" si="30"/>
        <v>0</v>
      </c>
      <c r="BS28" s="565">
        <f t="shared" si="10"/>
        <v>0</v>
      </c>
      <c r="BT28" s="565">
        <f t="shared" si="11"/>
        <v>0</v>
      </c>
      <c r="BU28" s="568">
        <f t="shared" si="15"/>
        <v>0.78302338551174677</v>
      </c>
      <c r="BV28" s="581" t="str">
        <f t="shared" si="31"/>
        <v>Prestaciones Excepcionales - Recobros</v>
      </c>
      <c r="BW28" s="555">
        <f t="shared" si="13"/>
        <v>1064544850759.625</v>
      </c>
      <c r="BX28" s="556"/>
      <c r="BY28" s="556"/>
      <c r="BZ28" s="556"/>
      <c r="CA28" s="556"/>
      <c r="CB28" s="556"/>
      <c r="CC28" s="556"/>
      <c r="CD28" s="55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46"/>
      <c r="DJ28" s="146"/>
      <c r="DK28" s="146"/>
      <c r="DL28" s="146"/>
      <c r="DM28" s="146"/>
      <c r="DN28" s="146"/>
      <c r="DO28" s="146"/>
      <c r="DP28" s="146"/>
      <c r="DQ28" s="146"/>
      <c r="DR28" s="146"/>
      <c r="DS28" s="146"/>
      <c r="DT28" s="146"/>
      <c r="DU28" s="146"/>
      <c r="DV28" s="146"/>
      <c r="DW28" s="146"/>
      <c r="DX28" s="146"/>
      <c r="DY28" s="146"/>
      <c r="DZ28" s="146"/>
      <c r="EA28" s="146"/>
      <c r="EB28" s="146"/>
      <c r="EC28" s="146"/>
      <c r="ED28" s="146"/>
      <c r="EE28" s="146"/>
      <c r="EF28" s="146"/>
      <c r="EG28" s="146"/>
      <c r="EH28" s="146"/>
      <c r="EI28" s="146"/>
      <c r="EJ28" s="146"/>
      <c r="EK28" s="146"/>
      <c r="EL28" s="146"/>
      <c r="EM28" s="146"/>
      <c r="EN28" s="146"/>
      <c r="EO28" s="146"/>
      <c r="EP28" s="146"/>
      <c r="EQ28" s="146"/>
      <c r="ER28" s="146"/>
      <c r="ES28" s="146"/>
      <c r="ET28" s="146"/>
      <c r="EU28" s="146"/>
      <c r="EV28" s="146"/>
      <c r="EW28" s="146"/>
      <c r="EX28" s="146"/>
      <c r="EY28" s="146"/>
      <c r="EZ28" s="146"/>
      <c r="FA28" s="146"/>
      <c r="FB28" s="146"/>
      <c r="FC28" s="146"/>
      <c r="FD28" s="146"/>
      <c r="FE28" s="146"/>
      <c r="FF28" s="146"/>
      <c r="FG28" s="146"/>
      <c r="FH28" s="146"/>
      <c r="FI28" s="146"/>
      <c r="FJ28" s="146"/>
      <c r="FK28" s="146"/>
      <c r="FL28" s="146"/>
      <c r="FM28" s="146"/>
      <c r="FN28" s="146"/>
      <c r="FO28" s="146"/>
      <c r="FP28" s="146"/>
      <c r="FQ28" s="146"/>
      <c r="FR28" s="146"/>
      <c r="FS28" s="146"/>
      <c r="FT28" s="146"/>
      <c r="FU28" s="146"/>
      <c r="FV28" s="146"/>
      <c r="FW28" s="146"/>
      <c r="FX28" s="146"/>
      <c r="FY28" s="146"/>
      <c r="FZ28" s="146"/>
      <c r="GA28" s="146"/>
      <c r="GB28" s="146"/>
      <c r="GC28" s="146"/>
      <c r="GD28" s="146"/>
      <c r="GE28" s="146"/>
      <c r="GF28" s="146"/>
      <c r="GG28" s="146"/>
      <c r="GH28" s="146"/>
      <c r="GI28" s="146"/>
      <c r="GJ28" s="146"/>
      <c r="GK28" s="146"/>
      <c r="GL28" s="146"/>
      <c r="GM28" s="146"/>
      <c r="GN28" s="146"/>
      <c r="GO28" s="146"/>
      <c r="GP28" s="146"/>
      <c r="GQ28" s="146"/>
      <c r="GR28" s="146"/>
      <c r="GS28" s="146"/>
      <c r="GT28" s="146"/>
      <c r="GU28" s="146"/>
      <c r="GV28" s="146"/>
      <c r="GW28" s="146"/>
      <c r="GX28" s="146"/>
      <c r="GY28" s="146"/>
      <c r="GZ28" s="146"/>
      <c r="HA28" s="146"/>
      <c r="HB28" s="146"/>
      <c r="HC28" s="146"/>
      <c r="HD28" s="146"/>
      <c r="HE28" s="146"/>
      <c r="HF28" s="146"/>
      <c r="HG28" s="146"/>
      <c r="HH28" s="146"/>
      <c r="HI28" s="146"/>
      <c r="HJ28" s="146"/>
      <c r="HK28" s="146"/>
      <c r="HL28" s="146"/>
      <c r="HM28" s="146"/>
      <c r="HN28" s="146"/>
      <c r="HO28" s="146"/>
      <c r="HP28" s="146"/>
      <c r="HQ28" s="146"/>
      <c r="HR28" s="146"/>
      <c r="HS28" s="146"/>
      <c r="HT28" s="146"/>
      <c r="HU28" s="146"/>
      <c r="HV28" s="146"/>
      <c r="HW28" s="146"/>
      <c r="HX28" s="146"/>
      <c r="HY28" s="146"/>
      <c r="HZ28" s="146"/>
      <c r="IA28" s="146"/>
      <c r="IB28" s="146"/>
      <c r="IC28" s="146"/>
      <c r="ID28" s="146"/>
    </row>
    <row r="29" spans="1:238" s="159" customFormat="1" ht="50.4" x14ac:dyDescent="0.3">
      <c r="A29" s="557">
        <v>11300</v>
      </c>
      <c r="B29" s="543" t="s">
        <v>4</v>
      </c>
      <c r="C29" s="543" t="s">
        <v>964</v>
      </c>
      <c r="D29" s="558" t="s">
        <v>160</v>
      </c>
      <c r="E29" s="543" t="s">
        <v>145</v>
      </c>
      <c r="F29" s="558" t="s">
        <v>161</v>
      </c>
      <c r="G29" s="543" t="s">
        <v>162</v>
      </c>
      <c r="H29" s="571" t="s">
        <v>123</v>
      </c>
      <c r="I29" s="578">
        <v>1</v>
      </c>
      <c r="J29" s="558" t="s">
        <v>309</v>
      </c>
      <c r="K29" s="543" t="s">
        <v>172</v>
      </c>
      <c r="L29" s="867">
        <v>169132300428</v>
      </c>
      <c r="M29" s="582">
        <v>3.8834487203722474E-3</v>
      </c>
      <c r="N29" s="543" t="s">
        <v>46</v>
      </c>
      <c r="O29" s="543" t="s">
        <v>68</v>
      </c>
      <c r="P29" s="543" t="s">
        <v>21</v>
      </c>
      <c r="Q29" s="543" t="s">
        <v>36</v>
      </c>
      <c r="R29" s="543" t="s">
        <v>213</v>
      </c>
      <c r="S29" s="543" t="s">
        <v>182</v>
      </c>
      <c r="T29" s="543" t="s">
        <v>99</v>
      </c>
      <c r="U29" s="573">
        <v>1</v>
      </c>
      <c r="V29" s="574" t="str">
        <f t="shared" si="16"/>
        <v>Atención en salud, transporte primario, indemnizaciones y auxilios funerarios víctimas</v>
      </c>
      <c r="W29" s="575">
        <f t="shared" si="17"/>
        <v>169132300428</v>
      </c>
      <c r="X29" s="576" t="s">
        <v>116</v>
      </c>
      <c r="Y29" s="578">
        <v>0.25</v>
      </c>
      <c r="Z29" s="576" t="s">
        <v>172</v>
      </c>
      <c r="AA29" s="572">
        <v>41481979750</v>
      </c>
      <c r="AB29" s="912"/>
      <c r="AC29" s="913"/>
      <c r="AD29" s="562">
        <f t="shared" si="18"/>
        <v>0</v>
      </c>
      <c r="AE29" s="562">
        <f t="shared" si="19"/>
        <v>0</v>
      </c>
      <c r="AF29" s="562">
        <f t="shared" si="14"/>
        <v>0</v>
      </c>
      <c r="AG29" s="562">
        <f t="shared" si="0"/>
        <v>0</v>
      </c>
      <c r="AH29" s="569"/>
      <c r="AI29" s="868">
        <f>+AK29/W29</f>
        <v>0.2452634987227586</v>
      </c>
      <c r="AJ29" s="576" t="s">
        <v>172</v>
      </c>
      <c r="AK29" s="851">
        <v>41481979750</v>
      </c>
      <c r="AL29" s="556"/>
      <c r="AM29" s="556"/>
      <c r="AN29" s="562">
        <f t="shared" si="20"/>
        <v>0</v>
      </c>
      <c r="AO29" s="562">
        <f t="shared" si="1"/>
        <v>0</v>
      </c>
      <c r="AP29" s="562">
        <f t="shared" si="2"/>
        <v>0</v>
      </c>
      <c r="AQ29" s="562">
        <f t="shared" si="3"/>
        <v>0</v>
      </c>
      <c r="AR29" s="562"/>
      <c r="AS29" s="868">
        <f>+AU29/W29</f>
        <v>0.2547365012772414</v>
      </c>
      <c r="AT29" s="576" t="s">
        <v>172</v>
      </c>
      <c r="AU29" s="867">
        <f>(W29-AA29-AK29)/2</f>
        <v>43084170464</v>
      </c>
      <c r="AV29" s="556"/>
      <c r="AW29" s="556"/>
      <c r="AX29" s="562">
        <f t="shared" si="21"/>
        <v>0</v>
      </c>
      <c r="AY29" s="562">
        <f t="shared" si="22"/>
        <v>0</v>
      </c>
      <c r="AZ29" s="562">
        <f t="shared" si="23"/>
        <v>0</v>
      </c>
      <c r="BA29" s="562">
        <f t="shared" si="24"/>
        <v>0</v>
      </c>
      <c r="BB29" s="562"/>
      <c r="BC29" s="868">
        <f>+BE29/W29</f>
        <v>0.2547365012772414</v>
      </c>
      <c r="BD29" s="576" t="s">
        <v>172</v>
      </c>
      <c r="BE29" s="867">
        <f>(W29-AA29-AK29)/2</f>
        <v>43084170464</v>
      </c>
      <c r="BF29" s="556"/>
      <c r="BG29" s="556"/>
      <c r="BH29" s="578">
        <f t="shared" si="25"/>
        <v>0</v>
      </c>
      <c r="BI29" s="578">
        <f t="shared" si="26"/>
        <v>0</v>
      </c>
      <c r="BJ29" s="578">
        <f t="shared" si="27"/>
        <v>0</v>
      </c>
      <c r="BK29" s="578">
        <f t="shared" si="28"/>
        <v>0</v>
      </c>
      <c r="BL29" s="578"/>
      <c r="BM29" s="565">
        <f t="shared" si="6"/>
        <v>0</v>
      </c>
      <c r="BN29" s="565">
        <f t="shared" si="7"/>
        <v>0</v>
      </c>
      <c r="BO29" s="565">
        <f t="shared" si="8"/>
        <v>0</v>
      </c>
      <c r="BP29" s="565">
        <f t="shared" si="9"/>
        <v>0</v>
      </c>
      <c r="BQ29" s="565">
        <f t="shared" si="29"/>
        <v>0</v>
      </c>
      <c r="BR29" s="565">
        <f t="shared" si="30"/>
        <v>0</v>
      </c>
      <c r="BS29" s="565">
        <f t="shared" si="10"/>
        <v>0</v>
      </c>
      <c r="BT29" s="565">
        <f t="shared" si="11"/>
        <v>0</v>
      </c>
      <c r="BU29" s="568">
        <f t="shared" si="15"/>
        <v>0.58017566581517244</v>
      </c>
      <c r="BV29" s="581" t="str">
        <f t="shared" si="31"/>
        <v>Atención en salud, transporte primario, indemnizaciones y auxilios funerarios víctimas</v>
      </c>
      <c r="BW29" s="555">
        <f t="shared" si="13"/>
        <v>97325349654.666672</v>
      </c>
      <c r="BX29" s="556"/>
      <c r="BY29" s="556"/>
      <c r="BZ29" s="556"/>
      <c r="CA29" s="556"/>
      <c r="CB29" s="556"/>
      <c r="CC29" s="556"/>
      <c r="CD29" s="556"/>
      <c r="CE29" s="146"/>
      <c r="CF29" s="146"/>
      <c r="CG29" s="146"/>
      <c r="CH29" s="146"/>
      <c r="CI29" s="146"/>
      <c r="CJ29" s="146"/>
      <c r="CK29" s="146"/>
      <c r="CL29" s="146"/>
      <c r="CM29" s="146"/>
      <c r="CN29" s="146"/>
      <c r="CO29" s="146"/>
      <c r="CP29" s="146"/>
      <c r="CQ29" s="146"/>
      <c r="CR29" s="146"/>
      <c r="CS29" s="146"/>
      <c r="CT29" s="146"/>
      <c r="CU29" s="146"/>
      <c r="CV29" s="146"/>
      <c r="CW29" s="146"/>
      <c r="CX29" s="146"/>
      <c r="CY29" s="146"/>
      <c r="CZ29" s="146"/>
      <c r="DA29" s="146"/>
      <c r="DB29" s="146"/>
      <c r="DC29" s="146"/>
      <c r="DD29" s="146"/>
      <c r="DE29" s="146"/>
      <c r="DF29" s="146"/>
      <c r="DG29" s="146"/>
      <c r="DH29" s="146"/>
      <c r="DI29" s="146"/>
      <c r="DJ29" s="146"/>
      <c r="DK29" s="146"/>
      <c r="DL29" s="146"/>
      <c r="DM29" s="146"/>
      <c r="DN29" s="146"/>
      <c r="DO29" s="146"/>
      <c r="DP29" s="146"/>
      <c r="DQ29" s="146"/>
      <c r="DR29" s="146"/>
      <c r="DS29" s="146"/>
      <c r="DT29" s="146"/>
      <c r="DU29" s="146"/>
      <c r="DV29" s="146"/>
      <c r="DW29" s="146"/>
      <c r="DX29" s="146"/>
      <c r="DY29" s="146"/>
      <c r="DZ29" s="146"/>
      <c r="EA29" s="146"/>
      <c r="EB29" s="146"/>
      <c r="EC29" s="146"/>
      <c r="ED29" s="146"/>
      <c r="EE29" s="146"/>
      <c r="EF29" s="146"/>
      <c r="EG29" s="146"/>
      <c r="EH29" s="146"/>
      <c r="EI29" s="146"/>
      <c r="EJ29" s="146"/>
      <c r="EK29" s="146"/>
      <c r="EL29" s="146"/>
      <c r="EM29" s="146"/>
      <c r="EN29" s="146"/>
      <c r="EO29" s="146"/>
      <c r="EP29" s="146"/>
      <c r="EQ29" s="146"/>
      <c r="ER29" s="146"/>
      <c r="ES29" s="146"/>
      <c r="ET29" s="146"/>
      <c r="EU29" s="146"/>
      <c r="EV29" s="146"/>
      <c r="EW29" s="146"/>
      <c r="EX29" s="146"/>
      <c r="EY29" s="146"/>
      <c r="EZ29" s="146"/>
      <c r="FA29" s="146"/>
      <c r="FB29" s="146"/>
      <c r="FC29" s="146"/>
      <c r="FD29" s="146"/>
      <c r="FE29" s="146"/>
      <c r="FF29" s="146"/>
      <c r="FG29" s="146"/>
      <c r="FH29" s="146"/>
      <c r="FI29" s="146"/>
      <c r="FJ29" s="146"/>
      <c r="FK29" s="146"/>
      <c r="FL29" s="146"/>
      <c r="FM29" s="146"/>
      <c r="FN29" s="146"/>
      <c r="FO29" s="146"/>
      <c r="FP29" s="146"/>
      <c r="FQ29" s="146"/>
      <c r="FR29" s="146"/>
      <c r="FS29" s="146"/>
      <c r="FT29" s="146"/>
      <c r="FU29" s="146"/>
      <c r="FV29" s="146"/>
      <c r="FW29" s="146"/>
      <c r="FX29" s="146"/>
      <c r="FY29" s="146"/>
      <c r="FZ29" s="146"/>
      <c r="GA29" s="146"/>
      <c r="GB29" s="146"/>
      <c r="GC29" s="146"/>
      <c r="GD29" s="146"/>
      <c r="GE29" s="146"/>
      <c r="GF29" s="146"/>
      <c r="GG29" s="146"/>
      <c r="GH29" s="146"/>
      <c r="GI29" s="146"/>
      <c r="GJ29" s="146"/>
      <c r="GK29" s="146"/>
      <c r="GL29" s="146"/>
      <c r="GM29" s="146"/>
      <c r="GN29" s="146"/>
      <c r="GO29" s="146"/>
      <c r="GP29" s="146"/>
      <c r="GQ29" s="146"/>
      <c r="GR29" s="146"/>
      <c r="GS29" s="146"/>
      <c r="GT29" s="146"/>
      <c r="GU29" s="146"/>
      <c r="GV29" s="146"/>
      <c r="GW29" s="146"/>
      <c r="GX29" s="146"/>
      <c r="GY29" s="146"/>
      <c r="GZ29" s="146"/>
      <c r="HA29" s="146"/>
      <c r="HB29" s="146"/>
      <c r="HC29" s="146"/>
      <c r="HD29" s="146"/>
      <c r="HE29" s="146"/>
      <c r="HF29" s="146"/>
      <c r="HG29" s="146"/>
      <c r="HH29" s="146"/>
      <c r="HI29" s="146"/>
      <c r="HJ29" s="146"/>
      <c r="HK29" s="146"/>
      <c r="HL29" s="146"/>
      <c r="HM29" s="146"/>
      <c r="HN29" s="146"/>
      <c r="HO29" s="146"/>
      <c r="HP29" s="146"/>
      <c r="HQ29" s="146"/>
      <c r="HR29" s="146"/>
      <c r="HS29" s="146"/>
      <c r="HT29" s="146"/>
      <c r="HU29" s="146"/>
      <c r="HV29" s="146"/>
      <c r="HW29" s="146"/>
      <c r="HX29" s="146"/>
      <c r="HY29" s="146"/>
      <c r="HZ29" s="146"/>
      <c r="IA29" s="146"/>
      <c r="IB29" s="146"/>
      <c r="IC29" s="146"/>
      <c r="ID29" s="146"/>
    </row>
    <row r="30" spans="1:238" s="159" customFormat="1" ht="50.4" x14ac:dyDescent="0.3">
      <c r="A30" s="557">
        <v>11300</v>
      </c>
      <c r="B30" s="543" t="s">
        <v>4</v>
      </c>
      <c r="C30" s="543" t="s">
        <v>964</v>
      </c>
      <c r="D30" s="558" t="s">
        <v>160</v>
      </c>
      <c r="E30" s="543" t="s">
        <v>145</v>
      </c>
      <c r="F30" s="558" t="s">
        <v>161</v>
      </c>
      <c r="G30" s="543" t="s">
        <v>162</v>
      </c>
      <c r="H30" s="571" t="s">
        <v>123</v>
      </c>
      <c r="I30" s="578">
        <v>1</v>
      </c>
      <c r="J30" s="558" t="s">
        <v>310</v>
      </c>
      <c r="K30" s="543" t="s">
        <v>176</v>
      </c>
      <c r="L30" s="866">
        <v>3872113000</v>
      </c>
      <c r="M30" s="582">
        <v>9.0624605947036218E-5</v>
      </c>
      <c r="N30" s="543" t="s">
        <v>46</v>
      </c>
      <c r="O30" s="543" t="s">
        <v>68</v>
      </c>
      <c r="P30" s="543" t="s">
        <v>21</v>
      </c>
      <c r="Q30" s="543" t="s">
        <v>36</v>
      </c>
      <c r="R30" s="543" t="s">
        <v>213</v>
      </c>
      <c r="S30" s="543" t="s">
        <v>182</v>
      </c>
      <c r="T30" s="543" t="s">
        <v>99</v>
      </c>
      <c r="U30" s="573">
        <v>1</v>
      </c>
      <c r="V30" s="574" t="str">
        <f t="shared" si="16"/>
        <v>Fortalecimiento red de urgencias nacional, emergencias sanitarias y eventos catastróficos</v>
      </c>
      <c r="W30" s="575">
        <f t="shared" si="17"/>
        <v>3872113000</v>
      </c>
      <c r="X30" s="576" t="s">
        <v>116</v>
      </c>
      <c r="Y30" s="578">
        <v>0.25</v>
      </c>
      <c r="Z30" s="576" t="s">
        <v>176</v>
      </c>
      <c r="AA30" s="572">
        <v>968028250</v>
      </c>
      <c r="AB30" s="912"/>
      <c r="AC30" s="913"/>
      <c r="AD30" s="562">
        <f t="shared" si="18"/>
        <v>0</v>
      </c>
      <c r="AE30" s="562">
        <f t="shared" si="19"/>
        <v>0</v>
      </c>
      <c r="AF30" s="562">
        <f t="shared" si="14"/>
        <v>0</v>
      </c>
      <c r="AG30" s="562">
        <f t="shared" si="0"/>
        <v>0</v>
      </c>
      <c r="AH30" s="569"/>
      <c r="AI30" s="868">
        <v>0.25</v>
      </c>
      <c r="AJ30" s="576" t="s">
        <v>176</v>
      </c>
      <c r="AK30" s="851">
        <v>968028250</v>
      </c>
      <c r="AL30" s="556"/>
      <c r="AM30" s="556"/>
      <c r="AN30" s="562">
        <f t="shared" si="20"/>
        <v>0</v>
      </c>
      <c r="AO30" s="562">
        <f t="shared" si="1"/>
        <v>0</v>
      </c>
      <c r="AP30" s="562">
        <f t="shared" si="2"/>
        <v>0</v>
      </c>
      <c r="AQ30" s="562">
        <f t="shared" si="3"/>
        <v>0</v>
      </c>
      <c r="AR30" s="562"/>
      <c r="AS30" s="868">
        <v>0.25</v>
      </c>
      <c r="AT30" s="576" t="s">
        <v>176</v>
      </c>
      <c r="AU30" s="851">
        <v>968028250</v>
      </c>
      <c r="AV30" s="556"/>
      <c r="AW30" s="556"/>
      <c r="AX30" s="562">
        <f t="shared" si="21"/>
        <v>0</v>
      </c>
      <c r="AY30" s="562">
        <f t="shared" si="22"/>
        <v>0</v>
      </c>
      <c r="AZ30" s="562">
        <f t="shared" si="23"/>
        <v>0</v>
      </c>
      <c r="BA30" s="562">
        <f t="shared" si="24"/>
        <v>0</v>
      </c>
      <c r="BB30" s="562"/>
      <c r="BC30" s="868">
        <v>0.25</v>
      </c>
      <c r="BD30" s="576" t="s">
        <v>176</v>
      </c>
      <c r="BE30" s="851">
        <v>968028250</v>
      </c>
      <c r="BF30" s="556"/>
      <c r="BG30" s="556"/>
      <c r="BH30" s="578">
        <f t="shared" si="25"/>
        <v>0</v>
      </c>
      <c r="BI30" s="578">
        <f t="shared" si="26"/>
        <v>0</v>
      </c>
      <c r="BJ30" s="578">
        <f t="shared" si="27"/>
        <v>0</v>
      </c>
      <c r="BK30" s="578">
        <f t="shared" si="28"/>
        <v>0</v>
      </c>
      <c r="BL30" s="578"/>
      <c r="BM30" s="565">
        <f t="shared" si="6"/>
        <v>0</v>
      </c>
      <c r="BN30" s="565">
        <f t="shared" si="7"/>
        <v>0</v>
      </c>
      <c r="BO30" s="565">
        <f t="shared" si="8"/>
        <v>0</v>
      </c>
      <c r="BP30" s="565">
        <f t="shared" si="9"/>
        <v>0</v>
      </c>
      <c r="BQ30" s="565">
        <f t="shared" si="29"/>
        <v>0</v>
      </c>
      <c r="BR30" s="565">
        <f t="shared" si="30"/>
        <v>0</v>
      </c>
      <c r="BS30" s="565">
        <f t="shared" si="10"/>
        <v>0</v>
      </c>
      <c r="BT30" s="565">
        <f t="shared" si="11"/>
        <v>0</v>
      </c>
      <c r="BU30" s="568">
        <f t="shared" si="15"/>
        <v>0.58333333333333337</v>
      </c>
      <c r="BV30" s="581" t="str">
        <f t="shared" si="31"/>
        <v>Fortalecimiento red de urgencias nacional, emergencias sanitarias y eventos catastróficos</v>
      </c>
      <c r="BW30" s="555">
        <f t="shared" si="13"/>
        <v>2258732583.3333335</v>
      </c>
      <c r="BX30" s="556"/>
      <c r="BY30" s="556"/>
      <c r="BZ30" s="556"/>
      <c r="CA30" s="556"/>
      <c r="CB30" s="556"/>
      <c r="CC30" s="556"/>
      <c r="CD30" s="55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46"/>
      <c r="DY30" s="146"/>
      <c r="DZ30" s="146"/>
      <c r="EA30" s="146"/>
      <c r="EB30" s="146"/>
      <c r="EC30" s="146"/>
      <c r="ED30" s="146"/>
      <c r="EE30" s="146"/>
      <c r="EF30" s="146"/>
      <c r="EG30" s="146"/>
      <c r="EH30" s="146"/>
      <c r="EI30" s="146"/>
      <c r="EJ30" s="146"/>
      <c r="EK30" s="146"/>
      <c r="EL30" s="146"/>
      <c r="EM30" s="146"/>
      <c r="EN30" s="146"/>
      <c r="EO30" s="146"/>
      <c r="EP30" s="146"/>
      <c r="EQ30" s="146"/>
      <c r="ER30" s="146"/>
      <c r="ES30" s="146"/>
      <c r="ET30" s="146"/>
      <c r="EU30" s="146"/>
      <c r="EV30" s="146"/>
      <c r="EW30" s="146"/>
      <c r="EX30" s="146"/>
      <c r="EY30" s="146"/>
      <c r="EZ30" s="146"/>
      <c r="FA30" s="146"/>
      <c r="FB30" s="146"/>
      <c r="FC30" s="146"/>
      <c r="FD30" s="146"/>
      <c r="FE30" s="146"/>
      <c r="FF30" s="146"/>
      <c r="FG30" s="146"/>
      <c r="FH30" s="146"/>
      <c r="FI30" s="146"/>
      <c r="FJ30" s="146"/>
      <c r="FK30" s="146"/>
      <c r="FL30" s="146"/>
      <c r="FM30" s="146"/>
      <c r="FN30" s="146"/>
      <c r="FO30" s="146"/>
      <c r="FP30" s="146"/>
      <c r="FQ30" s="146"/>
      <c r="FR30" s="146"/>
      <c r="FS30" s="146"/>
      <c r="FT30" s="146"/>
      <c r="FU30" s="146"/>
      <c r="FV30" s="146"/>
      <c r="FW30" s="146"/>
      <c r="FX30" s="146"/>
      <c r="FY30" s="146"/>
      <c r="FZ30" s="146"/>
      <c r="GA30" s="146"/>
      <c r="GB30" s="146"/>
      <c r="GC30" s="146"/>
      <c r="GD30" s="146"/>
      <c r="GE30" s="146"/>
      <c r="GF30" s="146"/>
      <c r="GG30" s="146"/>
      <c r="GH30" s="146"/>
      <c r="GI30" s="146"/>
      <c r="GJ30" s="146"/>
      <c r="GK30" s="146"/>
      <c r="GL30" s="146"/>
      <c r="GM30" s="146"/>
      <c r="GN30" s="146"/>
      <c r="GO30" s="146"/>
      <c r="GP30" s="146"/>
      <c r="GQ30" s="146"/>
      <c r="GR30" s="146"/>
      <c r="GS30" s="146"/>
      <c r="GT30" s="146"/>
      <c r="GU30" s="146"/>
      <c r="GV30" s="146"/>
      <c r="GW30" s="146"/>
      <c r="GX30" s="146"/>
      <c r="GY30" s="146"/>
      <c r="GZ30" s="146"/>
      <c r="HA30" s="146"/>
      <c r="HB30" s="146"/>
      <c r="HC30" s="146"/>
      <c r="HD30" s="146"/>
      <c r="HE30" s="146"/>
      <c r="HF30" s="146"/>
      <c r="HG30" s="146"/>
      <c r="HH30" s="146"/>
      <c r="HI30" s="146"/>
      <c r="HJ30" s="146"/>
      <c r="HK30" s="146"/>
      <c r="HL30" s="146"/>
      <c r="HM30" s="146"/>
      <c r="HN30" s="146"/>
      <c r="HO30" s="146"/>
      <c r="HP30" s="146"/>
      <c r="HQ30" s="146"/>
      <c r="HR30" s="146"/>
      <c r="HS30" s="146"/>
      <c r="HT30" s="146"/>
      <c r="HU30" s="146"/>
      <c r="HV30" s="146"/>
      <c r="HW30" s="146"/>
      <c r="HX30" s="146"/>
      <c r="HY30" s="146"/>
      <c r="HZ30" s="146"/>
      <c r="IA30" s="146"/>
      <c r="IB30" s="146"/>
      <c r="IC30" s="146"/>
      <c r="ID30" s="146"/>
    </row>
    <row r="31" spans="1:238" s="159" customFormat="1" ht="50.4" x14ac:dyDescent="0.3">
      <c r="A31" s="557">
        <v>11300</v>
      </c>
      <c r="B31" s="543" t="s">
        <v>4</v>
      </c>
      <c r="C31" s="543" t="s">
        <v>964</v>
      </c>
      <c r="D31" s="558" t="s">
        <v>160</v>
      </c>
      <c r="E31" s="543" t="s">
        <v>145</v>
      </c>
      <c r="F31" s="558" t="s">
        <v>161</v>
      </c>
      <c r="G31" s="543" t="s">
        <v>162</v>
      </c>
      <c r="H31" s="571" t="s">
        <v>123</v>
      </c>
      <c r="I31" s="578">
        <v>1</v>
      </c>
      <c r="J31" s="558" t="s">
        <v>311</v>
      </c>
      <c r="K31" s="543" t="s">
        <v>177</v>
      </c>
      <c r="L31" s="866">
        <v>21173464353</v>
      </c>
      <c r="M31" s="582">
        <v>4.9135456751127002E-4</v>
      </c>
      <c r="N31" s="543" t="s">
        <v>46</v>
      </c>
      <c r="O31" s="543" t="s">
        <v>68</v>
      </c>
      <c r="P31" s="543" t="s">
        <v>21</v>
      </c>
      <c r="Q31" s="543" t="s">
        <v>36</v>
      </c>
      <c r="R31" s="543" t="s">
        <v>213</v>
      </c>
      <c r="S31" s="543" t="s">
        <v>182</v>
      </c>
      <c r="T31" s="543" t="s">
        <v>99</v>
      </c>
      <c r="U31" s="573">
        <v>1</v>
      </c>
      <c r="V31" s="574" t="str">
        <f t="shared" si="16"/>
        <v>Otros programas de salud promoción y prevención</v>
      </c>
      <c r="W31" s="575">
        <f t="shared" si="17"/>
        <v>21173464353</v>
      </c>
      <c r="X31" s="576" t="s">
        <v>116</v>
      </c>
      <c r="Y31" s="578">
        <v>0.25</v>
      </c>
      <c r="Z31" s="576" t="s">
        <v>177</v>
      </c>
      <c r="AA31" s="572">
        <v>5248520500</v>
      </c>
      <c r="AB31" s="912"/>
      <c r="AC31" s="913"/>
      <c r="AD31" s="582">
        <f t="shared" si="18"/>
        <v>0</v>
      </c>
      <c r="AE31" s="582">
        <f t="shared" si="19"/>
        <v>0</v>
      </c>
      <c r="AF31" s="582">
        <f t="shared" si="14"/>
        <v>0</v>
      </c>
      <c r="AG31" s="582">
        <f t="shared" si="0"/>
        <v>0</v>
      </c>
      <c r="AH31" s="569"/>
      <c r="AI31" s="868">
        <f>+AK31/W31</f>
        <v>0.24999999998819278</v>
      </c>
      <c r="AJ31" s="576" t="s">
        <v>177</v>
      </c>
      <c r="AK31" s="867">
        <v>5293366088</v>
      </c>
      <c r="AL31" s="556"/>
      <c r="AM31" s="556"/>
      <c r="AN31" s="562">
        <f t="shared" si="20"/>
        <v>0</v>
      </c>
      <c r="AO31" s="562">
        <f t="shared" si="1"/>
        <v>0</v>
      </c>
      <c r="AP31" s="562">
        <f t="shared" si="2"/>
        <v>0</v>
      </c>
      <c r="AQ31" s="562">
        <f t="shared" si="3"/>
        <v>0</v>
      </c>
      <c r="AR31" s="562"/>
      <c r="AS31" s="868">
        <f>+AU31/W31</f>
        <v>0.25105900451037066</v>
      </c>
      <c r="AT31" s="576" t="s">
        <v>177</v>
      </c>
      <c r="AU31" s="867">
        <f>(W31-AA31-AK31)/2</f>
        <v>5315788882.5</v>
      </c>
      <c r="AV31" s="556"/>
      <c r="AW31" s="556"/>
      <c r="AX31" s="562">
        <f t="shared" si="21"/>
        <v>0</v>
      </c>
      <c r="AY31" s="562">
        <f t="shared" si="22"/>
        <v>0</v>
      </c>
      <c r="AZ31" s="562">
        <f t="shared" si="23"/>
        <v>0</v>
      </c>
      <c r="BA31" s="562">
        <f t="shared" si="24"/>
        <v>0</v>
      </c>
      <c r="BB31" s="562"/>
      <c r="BC31" s="868">
        <f>+BE31/W31</f>
        <v>0.25105900451037066</v>
      </c>
      <c r="BD31" s="576" t="s">
        <v>177</v>
      </c>
      <c r="BE31" s="867">
        <f>(W31-AA31-AK31)/2</f>
        <v>5315788882.5</v>
      </c>
      <c r="BF31" s="556"/>
      <c r="BG31" s="556"/>
      <c r="BH31" s="578">
        <f t="shared" si="25"/>
        <v>0</v>
      </c>
      <c r="BI31" s="578">
        <f t="shared" si="26"/>
        <v>0</v>
      </c>
      <c r="BJ31" s="578">
        <f t="shared" si="27"/>
        <v>0</v>
      </c>
      <c r="BK31" s="578">
        <f t="shared" si="28"/>
        <v>0</v>
      </c>
      <c r="BL31" s="578"/>
      <c r="BM31" s="565">
        <f t="shared" si="6"/>
        <v>0</v>
      </c>
      <c r="BN31" s="565">
        <f t="shared" si="7"/>
        <v>0</v>
      </c>
      <c r="BO31" s="565">
        <f t="shared" si="8"/>
        <v>0</v>
      </c>
      <c r="BP31" s="565">
        <f t="shared" si="9"/>
        <v>0</v>
      </c>
      <c r="BQ31" s="565">
        <f t="shared" si="29"/>
        <v>0</v>
      </c>
      <c r="BR31" s="565">
        <f t="shared" si="30"/>
        <v>0</v>
      </c>
      <c r="BS31" s="565">
        <f t="shared" si="10"/>
        <v>0</v>
      </c>
      <c r="BT31" s="565">
        <f t="shared" si="11"/>
        <v>0</v>
      </c>
      <c r="BU31" s="568">
        <f t="shared" si="15"/>
        <v>0.583686334824983</v>
      </c>
      <c r="BV31" s="581" t="str">
        <f t="shared" si="31"/>
        <v>Otros programas de salud promoción y prevención</v>
      </c>
      <c r="BW31" s="555">
        <f t="shared" si="13"/>
        <v>12313816215.5</v>
      </c>
      <c r="BX31" s="556"/>
      <c r="BY31" s="556"/>
      <c r="BZ31" s="556"/>
      <c r="CA31" s="556"/>
      <c r="CB31" s="556"/>
      <c r="CC31" s="556"/>
      <c r="CD31" s="556"/>
      <c r="CE31" s="146"/>
      <c r="CF31" s="146"/>
      <c r="CG31" s="146"/>
      <c r="CH31" s="146"/>
      <c r="CI31" s="146"/>
      <c r="CJ31" s="146"/>
      <c r="CK31" s="146"/>
      <c r="CL31" s="146"/>
      <c r="CM31" s="146"/>
      <c r="CN31" s="146"/>
      <c r="CO31" s="146"/>
      <c r="CP31" s="146"/>
      <c r="CQ31" s="146"/>
      <c r="CR31" s="146"/>
      <c r="CS31" s="146"/>
      <c r="CT31" s="146"/>
      <c r="CU31" s="146"/>
      <c r="CV31" s="146"/>
      <c r="CW31" s="146"/>
      <c r="CX31" s="146"/>
      <c r="CY31" s="146"/>
      <c r="CZ31" s="146"/>
      <c r="DA31" s="146"/>
      <c r="DB31" s="146"/>
      <c r="DC31" s="146"/>
      <c r="DD31" s="146"/>
      <c r="DE31" s="146"/>
      <c r="DF31" s="146"/>
      <c r="DG31" s="146"/>
      <c r="DH31" s="146"/>
      <c r="DI31" s="146"/>
      <c r="DJ31" s="146"/>
      <c r="DK31" s="146"/>
      <c r="DL31" s="146"/>
      <c r="DM31" s="146"/>
      <c r="DN31" s="146"/>
      <c r="DO31" s="146"/>
      <c r="DP31" s="146"/>
      <c r="DQ31" s="146"/>
      <c r="DR31" s="146"/>
      <c r="DS31" s="146"/>
      <c r="DT31" s="146"/>
      <c r="DU31" s="146"/>
      <c r="DV31" s="146"/>
      <c r="DW31" s="146"/>
      <c r="DX31" s="146"/>
      <c r="DY31" s="146"/>
      <c r="DZ31" s="146"/>
      <c r="EA31" s="146"/>
      <c r="EB31" s="146"/>
      <c r="EC31" s="146"/>
      <c r="ED31" s="146"/>
      <c r="EE31" s="146"/>
      <c r="EF31" s="146"/>
      <c r="EG31" s="146"/>
      <c r="EH31" s="146"/>
      <c r="EI31" s="146"/>
      <c r="EJ31" s="146"/>
      <c r="EK31" s="146"/>
      <c r="EL31" s="146"/>
      <c r="EM31" s="146"/>
      <c r="EN31" s="146"/>
      <c r="EO31" s="146"/>
      <c r="EP31" s="146"/>
      <c r="EQ31" s="146"/>
      <c r="ER31" s="146"/>
      <c r="ES31" s="146"/>
      <c r="ET31" s="146"/>
      <c r="EU31" s="146"/>
      <c r="EV31" s="146"/>
      <c r="EW31" s="146"/>
      <c r="EX31" s="146"/>
      <c r="EY31" s="146"/>
      <c r="EZ31" s="146"/>
      <c r="FA31" s="146"/>
      <c r="FB31" s="146"/>
      <c r="FC31" s="146"/>
      <c r="FD31" s="146"/>
      <c r="FE31" s="146"/>
      <c r="FF31" s="146"/>
      <c r="FG31" s="146"/>
      <c r="FH31" s="146"/>
      <c r="FI31" s="146"/>
      <c r="FJ31" s="146"/>
      <c r="FK31" s="146"/>
      <c r="FL31" s="146"/>
      <c r="FM31" s="146"/>
      <c r="FN31" s="146"/>
      <c r="FO31" s="146"/>
      <c r="FP31" s="146"/>
      <c r="FQ31" s="146"/>
      <c r="FR31" s="146"/>
      <c r="FS31" s="146"/>
      <c r="FT31" s="146"/>
      <c r="FU31" s="146"/>
      <c r="FV31" s="146"/>
      <c r="FW31" s="146"/>
      <c r="FX31" s="146"/>
      <c r="FY31" s="146"/>
      <c r="FZ31" s="146"/>
      <c r="GA31" s="146"/>
      <c r="GB31" s="146"/>
      <c r="GC31" s="146"/>
      <c r="GD31" s="146"/>
      <c r="GE31" s="146"/>
      <c r="GF31" s="146"/>
      <c r="GG31" s="146"/>
      <c r="GH31" s="146"/>
      <c r="GI31" s="146"/>
      <c r="GJ31" s="146"/>
      <c r="GK31" s="146"/>
      <c r="GL31" s="146"/>
      <c r="GM31" s="146"/>
      <c r="GN31" s="146"/>
      <c r="GO31" s="146"/>
      <c r="GP31" s="146"/>
      <c r="GQ31" s="146"/>
      <c r="GR31" s="146"/>
      <c r="GS31" s="146"/>
      <c r="GT31" s="146"/>
      <c r="GU31" s="146"/>
      <c r="GV31" s="146"/>
      <c r="GW31" s="146"/>
      <c r="GX31" s="146"/>
      <c r="GY31" s="146"/>
      <c r="GZ31" s="146"/>
      <c r="HA31" s="146"/>
      <c r="HB31" s="146"/>
      <c r="HC31" s="146"/>
      <c r="HD31" s="146"/>
      <c r="HE31" s="146"/>
      <c r="HF31" s="146"/>
      <c r="HG31" s="146"/>
      <c r="HH31" s="146"/>
      <c r="HI31" s="146"/>
      <c r="HJ31" s="146"/>
      <c r="HK31" s="146"/>
      <c r="HL31" s="146"/>
      <c r="HM31" s="146"/>
      <c r="HN31" s="146"/>
      <c r="HO31" s="146"/>
      <c r="HP31" s="146"/>
      <c r="HQ31" s="146"/>
      <c r="HR31" s="146"/>
      <c r="HS31" s="146"/>
      <c r="HT31" s="146"/>
      <c r="HU31" s="146"/>
      <c r="HV31" s="146"/>
      <c r="HW31" s="146"/>
      <c r="HX31" s="146"/>
      <c r="HY31" s="146"/>
      <c r="HZ31" s="146"/>
      <c r="IA31" s="146"/>
      <c r="IB31" s="146"/>
      <c r="IC31" s="146"/>
      <c r="ID31" s="146"/>
    </row>
    <row r="32" spans="1:238" s="159" customFormat="1" ht="50.4" x14ac:dyDescent="0.3">
      <c r="A32" s="557">
        <v>11300</v>
      </c>
      <c r="B32" s="543" t="s">
        <v>4</v>
      </c>
      <c r="C32" s="543" t="s">
        <v>964</v>
      </c>
      <c r="D32" s="558" t="s">
        <v>160</v>
      </c>
      <c r="E32" s="543" t="s">
        <v>145</v>
      </c>
      <c r="F32" s="558" t="s">
        <v>161</v>
      </c>
      <c r="G32" s="543" t="s">
        <v>162</v>
      </c>
      <c r="H32" s="571" t="s">
        <v>123</v>
      </c>
      <c r="I32" s="578">
        <v>1</v>
      </c>
      <c r="J32" s="558" t="s">
        <v>312</v>
      </c>
      <c r="K32" s="543" t="s">
        <v>178</v>
      </c>
      <c r="L32" s="866">
        <v>161564182000</v>
      </c>
      <c r="M32" s="582">
        <v>3.7813179338788E-3</v>
      </c>
      <c r="N32" s="543" t="s">
        <v>46</v>
      </c>
      <c r="O32" s="543" t="s">
        <v>68</v>
      </c>
      <c r="P32" s="543" t="s">
        <v>21</v>
      </c>
      <c r="Q32" s="543" t="s">
        <v>36</v>
      </c>
      <c r="R32" s="543" t="s">
        <v>213</v>
      </c>
      <c r="S32" s="543" t="s">
        <v>182</v>
      </c>
      <c r="T32" s="543" t="s">
        <v>99</v>
      </c>
      <c r="U32" s="573">
        <v>1</v>
      </c>
      <c r="V32" s="574" t="str">
        <f t="shared" si="16"/>
        <v>Recursos con destinación especifica</v>
      </c>
      <c r="W32" s="575">
        <f t="shared" si="17"/>
        <v>161564182000</v>
      </c>
      <c r="X32" s="576" t="s">
        <v>116</v>
      </c>
      <c r="Y32" s="578">
        <v>0.25</v>
      </c>
      <c r="Z32" s="576" t="s">
        <v>178</v>
      </c>
      <c r="AA32" s="572">
        <v>40391045500</v>
      </c>
      <c r="AB32" s="912"/>
      <c r="AC32" s="913"/>
      <c r="AD32" s="582">
        <f t="shared" si="18"/>
        <v>0</v>
      </c>
      <c r="AE32" s="582">
        <f t="shared" si="19"/>
        <v>0</v>
      </c>
      <c r="AF32" s="582">
        <f t="shared" si="14"/>
        <v>0</v>
      </c>
      <c r="AG32" s="582">
        <f>+(AC32/W32)</f>
        <v>0</v>
      </c>
      <c r="AH32" s="569"/>
      <c r="AI32" s="868">
        <v>0.25</v>
      </c>
      <c r="AJ32" s="576" t="s">
        <v>178</v>
      </c>
      <c r="AK32" s="851">
        <v>40391045500</v>
      </c>
      <c r="AL32" s="556"/>
      <c r="AM32" s="556"/>
      <c r="AN32" s="562">
        <f t="shared" si="20"/>
        <v>0</v>
      </c>
      <c r="AO32" s="562">
        <f t="shared" si="1"/>
        <v>0</v>
      </c>
      <c r="AP32" s="562">
        <f t="shared" si="2"/>
        <v>0</v>
      </c>
      <c r="AQ32" s="562">
        <f t="shared" si="3"/>
        <v>0</v>
      </c>
      <c r="AR32" s="562"/>
      <c r="AS32" s="868">
        <v>0.25</v>
      </c>
      <c r="AT32" s="576" t="s">
        <v>178</v>
      </c>
      <c r="AU32" s="851">
        <v>40391045500</v>
      </c>
      <c r="AV32" s="556"/>
      <c r="AW32" s="556"/>
      <c r="AX32" s="562">
        <f t="shared" si="21"/>
        <v>0</v>
      </c>
      <c r="AY32" s="562">
        <f t="shared" si="22"/>
        <v>0</v>
      </c>
      <c r="AZ32" s="562">
        <f t="shared" si="23"/>
        <v>0</v>
      </c>
      <c r="BA32" s="562">
        <f t="shared" si="24"/>
        <v>0</v>
      </c>
      <c r="BB32" s="562"/>
      <c r="BC32" s="868">
        <v>0.25</v>
      </c>
      <c r="BD32" s="576" t="s">
        <v>178</v>
      </c>
      <c r="BE32" s="851">
        <v>40391045500</v>
      </c>
      <c r="BF32" s="556"/>
      <c r="BG32" s="556"/>
      <c r="BH32" s="578">
        <f t="shared" si="25"/>
        <v>0</v>
      </c>
      <c r="BI32" s="578">
        <f t="shared" si="26"/>
        <v>0</v>
      </c>
      <c r="BJ32" s="578">
        <f t="shared" si="27"/>
        <v>0</v>
      </c>
      <c r="BK32" s="578">
        <f t="shared" si="28"/>
        <v>0</v>
      </c>
      <c r="BL32" s="578"/>
      <c r="BM32" s="565">
        <f t="shared" si="6"/>
        <v>0</v>
      </c>
      <c r="BN32" s="565">
        <f t="shared" si="7"/>
        <v>0</v>
      </c>
      <c r="BO32" s="565">
        <f t="shared" si="8"/>
        <v>0</v>
      </c>
      <c r="BP32" s="565">
        <f t="shared" si="9"/>
        <v>0</v>
      </c>
      <c r="BQ32" s="565">
        <f t="shared" si="29"/>
        <v>0</v>
      </c>
      <c r="BR32" s="565">
        <f t="shared" si="30"/>
        <v>0</v>
      </c>
      <c r="BS32" s="565">
        <f t="shared" si="10"/>
        <v>0</v>
      </c>
      <c r="BT32" s="565">
        <f t="shared" si="11"/>
        <v>0</v>
      </c>
      <c r="BU32" s="568">
        <f t="shared" si="15"/>
        <v>0.58333333333333337</v>
      </c>
      <c r="BV32" s="581" t="str">
        <f t="shared" si="31"/>
        <v>Recursos con destinación especifica</v>
      </c>
      <c r="BW32" s="555">
        <f t="shared" si="13"/>
        <v>94245772833.333328</v>
      </c>
      <c r="BX32" s="556"/>
      <c r="BY32" s="556"/>
      <c r="BZ32" s="556"/>
      <c r="CA32" s="556"/>
      <c r="CB32" s="556"/>
      <c r="CC32" s="556"/>
      <c r="CD32" s="556"/>
      <c r="CE32" s="146"/>
      <c r="CF32" s="146"/>
      <c r="CG32" s="146"/>
      <c r="CH32" s="146"/>
      <c r="CI32" s="146"/>
      <c r="CJ32" s="146"/>
      <c r="CK32" s="146"/>
      <c r="CL32" s="146"/>
      <c r="CM32" s="146"/>
      <c r="CN32" s="146"/>
      <c r="CO32" s="146"/>
      <c r="CP32" s="146"/>
      <c r="CQ32" s="146"/>
      <c r="CR32" s="146"/>
      <c r="CS32" s="146"/>
      <c r="CT32" s="146"/>
      <c r="CU32" s="146"/>
      <c r="CV32" s="146"/>
      <c r="CW32" s="146"/>
      <c r="CX32" s="146"/>
      <c r="CY32" s="146"/>
      <c r="CZ32" s="146"/>
      <c r="DA32" s="146"/>
      <c r="DB32" s="146"/>
      <c r="DC32" s="146"/>
      <c r="DD32" s="146"/>
      <c r="DE32" s="146"/>
      <c r="DF32" s="146"/>
      <c r="DG32" s="146"/>
      <c r="DH32" s="146"/>
      <c r="DI32" s="146"/>
      <c r="DJ32" s="146"/>
      <c r="DK32" s="146"/>
      <c r="DL32" s="146"/>
      <c r="DM32" s="146"/>
      <c r="DN32" s="146"/>
      <c r="DO32" s="146"/>
      <c r="DP32" s="146"/>
      <c r="DQ32" s="146"/>
      <c r="DR32" s="146"/>
      <c r="DS32" s="146"/>
      <c r="DT32" s="146"/>
      <c r="DU32" s="146"/>
      <c r="DV32" s="146"/>
      <c r="DW32" s="146"/>
      <c r="DX32" s="146"/>
      <c r="DY32" s="146"/>
      <c r="DZ32" s="146"/>
      <c r="EA32" s="146"/>
      <c r="EB32" s="146"/>
      <c r="EC32" s="146"/>
      <c r="ED32" s="146"/>
      <c r="EE32" s="146"/>
      <c r="EF32" s="146"/>
      <c r="EG32" s="146"/>
      <c r="EH32" s="146"/>
      <c r="EI32" s="146"/>
      <c r="EJ32" s="146"/>
      <c r="EK32" s="146"/>
      <c r="EL32" s="146"/>
      <c r="EM32" s="146"/>
      <c r="EN32" s="146"/>
      <c r="EO32" s="146"/>
      <c r="EP32" s="146"/>
      <c r="EQ32" s="146"/>
      <c r="ER32" s="146"/>
      <c r="ES32" s="146"/>
      <c r="ET32" s="146"/>
      <c r="EU32" s="146"/>
      <c r="EV32" s="146"/>
      <c r="EW32" s="146"/>
      <c r="EX32" s="146"/>
      <c r="EY32" s="146"/>
      <c r="EZ32" s="146"/>
      <c r="FA32" s="146"/>
      <c r="FB32" s="146"/>
      <c r="FC32" s="146"/>
      <c r="FD32" s="146"/>
      <c r="FE32" s="146"/>
      <c r="FF32" s="146"/>
      <c r="FG32" s="146"/>
      <c r="FH32" s="146"/>
      <c r="FI32" s="146"/>
      <c r="FJ32" s="146"/>
      <c r="FK32" s="146"/>
      <c r="FL32" s="146"/>
      <c r="FM32" s="146"/>
      <c r="FN32" s="146"/>
      <c r="FO32" s="146"/>
      <c r="FP32" s="146"/>
      <c r="FQ32" s="146"/>
      <c r="FR32" s="146"/>
      <c r="FS32" s="146"/>
      <c r="FT32" s="146"/>
      <c r="FU32" s="146"/>
      <c r="FV32" s="146"/>
      <c r="FW32" s="146"/>
      <c r="FX32" s="146"/>
      <c r="FY32" s="146"/>
      <c r="FZ32" s="146"/>
      <c r="GA32" s="146"/>
      <c r="GB32" s="146"/>
      <c r="GC32" s="146"/>
      <c r="GD32" s="146"/>
      <c r="GE32" s="146"/>
      <c r="GF32" s="146"/>
      <c r="GG32" s="146"/>
      <c r="GH32" s="146"/>
      <c r="GI32" s="146"/>
      <c r="GJ32" s="146"/>
      <c r="GK32" s="146"/>
      <c r="GL32" s="146"/>
      <c r="GM32" s="146"/>
      <c r="GN32" s="146"/>
      <c r="GO32" s="146"/>
      <c r="GP32" s="146"/>
      <c r="GQ32" s="146"/>
      <c r="GR32" s="146"/>
      <c r="GS32" s="146"/>
      <c r="GT32" s="146"/>
      <c r="GU32" s="146"/>
      <c r="GV32" s="146"/>
      <c r="GW32" s="146"/>
      <c r="GX32" s="146"/>
      <c r="GY32" s="146"/>
      <c r="GZ32" s="146"/>
      <c r="HA32" s="146"/>
      <c r="HB32" s="146"/>
      <c r="HC32" s="146"/>
      <c r="HD32" s="146"/>
      <c r="HE32" s="146"/>
      <c r="HF32" s="146"/>
      <c r="HG32" s="146"/>
      <c r="HH32" s="146"/>
      <c r="HI32" s="146"/>
      <c r="HJ32" s="146"/>
      <c r="HK32" s="146"/>
      <c r="HL32" s="146"/>
      <c r="HM32" s="146"/>
      <c r="HN32" s="146"/>
      <c r="HO32" s="146"/>
      <c r="HP32" s="146"/>
      <c r="HQ32" s="146"/>
      <c r="HR32" s="146"/>
      <c r="HS32" s="146"/>
      <c r="HT32" s="146"/>
      <c r="HU32" s="146"/>
      <c r="HV32" s="146"/>
      <c r="HW32" s="146"/>
      <c r="HX32" s="146"/>
      <c r="HY32" s="146"/>
      <c r="HZ32" s="146"/>
      <c r="IA32" s="146"/>
      <c r="IB32" s="146"/>
      <c r="IC32" s="146"/>
      <c r="ID32" s="146"/>
    </row>
    <row r="33" spans="1:238" s="159" customFormat="1" ht="50.4" x14ac:dyDescent="0.3">
      <c r="A33" s="557">
        <v>11300</v>
      </c>
      <c r="B33" s="543" t="s">
        <v>4</v>
      </c>
      <c r="C33" s="543" t="s">
        <v>964</v>
      </c>
      <c r="D33" s="558" t="s">
        <v>160</v>
      </c>
      <c r="E33" s="543" t="s">
        <v>145</v>
      </c>
      <c r="F33" s="558" t="s">
        <v>161</v>
      </c>
      <c r="G33" s="543" t="s">
        <v>162</v>
      </c>
      <c r="H33" s="571" t="s">
        <v>123</v>
      </c>
      <c r="I33" s="578">
        <v>1</v>
      </c>
      <c r="J33" s="558" t="s">
        <v>313</v>
      </c>
      <c r="K33" s="543" t="s">
        <v>179</v>
      </c>
      <c r="L33" s="866">
        <v>51737471000</v>
      </c>
      <c r="M33" s="582">
        <v>1.2108861291163801E-3</v>
      </c>
      <c r="N33" s="543" t="s">
        <v>46</v>
      </c>
      <c r="O33" s="543" t="s">
        <v>68</v>
      </c>
      <c r="P33" s="543" t="s">
        <v>21</v>
      </c>
      <c r="Q33" s="543" t="s">
        <v>36</v>
      </c>
      <c r="R33" s="543" t="s">
        <v>213</v>
      </c>
      <c r="S33" s="543" t="s">
        <v>182</v>
      </c>
      <c r="T33" s="543" t="s">
        <v>99</v>
      </c>
      <c r="U33" s="573">
        <v>1</v>
      </c>
      <c r="V33" s="574" t="str">
        <f t="shared" si="16"/>
        <v>FONSAET</v>
      </c>
      <c r="W33" s="575">
        <f t="shared" si="17"/>
        <v>51737471000</v>
      </c>
      <c r="X33" s="576" t="s">
        <v>116</v>
      </c>
      <c r="Y33" s="578">
        <v>0.25</v>
      </c>
      <c r="Z33" s="576" t="s">
        <v>179</v>
      </c>
      <c r="AA33" s="572">
        <v>12934367750</v>
      </c>
      <c r="AB33" s="912"/>
      <c r="AC33" s="913"/>
      <c r="AD33" s="562">
        <f t="shared" si="18"/>
        <v>0</v>
      </c>
      <c r="AE33" s="562">
        <f t="shared" si="19"/>
        <v>0</v>
      </c>
      <c r="AF33" s="562">
        <f t="shared" si="14"/>
        <v>0</v>
      </c>
      <c r="AG33" s="562">
        <f t="shared" si="0"/>
        <v>0</v>
      </c>
      <c r="AH33" s="569"/>
      <c r="AI33" s="868">
        <v>0.25</v>
      </c>
      <c r="AJ33" s="576" t="s">
        <v>179</v>
      </c>
      <c r="AK33" s="851">
        <v>12934367750</v>
      </c>
      <c r="AL33" s="556"/>
      <c r="AM33" s="556"/>
      <c r="AN33" s="562">
        <f>+(AL33/AI33)</f>
        <v>0</v>
      </c>
      <c r="AO33" s="562">
        <f>+(AM33/AK33)</f>
        <v>0</v>
      </c>
      <c r="AP33" s="562">
        <f>+(AL33+AB33)/U33</f>
        <v>0</v>
      </c>
      <c r="AQ33" s="562">
        <f>+(AM33+AC33)/W33</f>
        <v>0</v>
      </c>
      <c r="AR33" s="562"/>
      <c r="AS33" s="868">
        <v>0.25</v>
      </c>
      <c r="AT33" s="576" t="s">
        <v>179</v>
      </c>
      <c r="AU33" s="851">
        <v>12934367750</v>
      </c>
      <c r="AV33" s="556"/>
      <c r="AW33" s="556"/>
      <c r="AX33" s="562">
        <f t="shared" si="21"/>
        <v>0</v>
      </c>
      <c r="AY33" s="562">
        <f t="shared" si="22"/>
        <v>0</v>
      </c>
      <c r="AZ33" s="562">
        <f t="shared" si="23"/>
        <v>0</v>
      </c>
      <c r="BA33" s="562">
        <f t="shared" si="24"/>
        <v>0</v>
      </c>
      <c r="BB33" s="562"/>
      <c r="BC33" s="868">
        <v>0.25</v>
      </c>
      <c r="BD33" s="576" t="s">
        <v>179</v>
      </c>
      <c r="BE33" s="851">
        <v>12934367750</v>
      </c>
      <c r="BF33" s="556"/>
      <c r="BG33" s="556"/>
      <c r="BH33" s="578">
        <f t="shared" si="25"/>
        <v>0</v>
      </c>
      <c r="BI33" s="578">
        <f t="shared" si="26"/>
        <v>0</v>
      </c>
      <c r="BJ33" s="578">
        <f>+(AL33+AB33+AV33+BF33)/U33</f>
        <v>0</v>
      </c>
      <c r="BK33" s="578">
        <f>+(AM33+AC33+AW33+BG33)/W33</f>
        <v>0</v>
      </c>
      <c r="BL33" s="578"/>
      <c r="BM33" s="565">
        <f>IF(AND(Y33=0,AB33=0),"No Prog ni Ejec",IF(Y33=0,CONCATENATE("No Prog, Ejec=  ",AB33),AB33/Y33))</f>
        <v>0</v>
      </c>
      <c r="BN33" s="565">
        <f>IF(AND(AA33=0,AC33=0),"No Prog ni Ejec",IF(AA33=0,CONCATENATE("No Prog, Ejec=  ",AC33),AC33/AA33))</f>
        <v>0</v>
      </c>
      <c r="BO33" s="565">
        <f>IF(AND(AI33=0,AL33=0),"No Prog ni Ejec",IF(AI33=0,CONCATENATE("No Prog, Ejec=  ",AL33),AL33/AI33))</f>
        <v>0</v>
      </c>
      <c r="BP33" s="565">
        <f>IF(AND(AK33=0,AM33=0),"No Prog ni Ejec",IF(AK33=0,CONCATENATE("No Prog, Ejec=  ",AM33),AM33/AK33))</f>
        <v>0</v>
      </c>
      <c r="BQ33" s="565">
        <f>IF(AND(AS33=0,AV33=0),"No Prog ni Ejec",IF(AS33=0,CONCATENATE("No Prog, Ejec=  ",AV33),AV33/AS33))</f>
        <v>0</v>
      </c>
      <c r="BR33" s="565">
        <f t="shared" si="30"/>
        <v>0</v>
      </c>
      <c r="BS33" s="565">
        <f>IF(AND(BC33=0,BF33=0),"No Prog ni Ejec",IF(BC33=0,CONCATENATE("No Prog, Ejec=  ",BF33),BF33/BC33))</f>
        <v>0</v>
      </c>
      <c r="BT33" s="565">
        <f>IF(AND(BE33=0,BG33=0),"No Prog ni Ejec",IF(BE33=0,CONCATENATE("No Prog, Ejec=  ",BG33),BG33/BE33))</f>
        <v>0</v>
      </c>
      <c r="BU33" s="568">
        <f t="shared" si="15"/>
        <v>0.58333333333333337</v>
      </c>
      <c r="BV33" s="581" t="str">
        <f t="shared" si="31"/>
        <v>FONSAET</v>
      </c>
      <c r="BW33" s="555">
        <f t="shared" si="13"/>
        <v>30180191416.666668</v>
      </c>
      <c r="BX33" s="556"/>
      <c r="BY33" s="556"/>
      <c r="BZ33" s="556"/>
      <c r="CA33" s="556"/>
      <c r="CB33" s="556"/>
      <c r="CC33" s="556"/>
      <c r="CD33" s="556"/>
      <c r="CE33" s="146"/>
      <c r="CF33" s="146"/>
      <c r="CG33" s="146"/>
      <c r="CH33" s="146"/>
      <c r="CI33" s="146"/>
      <c r="CJ33" s="146"/>
      <c r="CK33" s="146"/>
      <c r="CL33" s="146"/>
      <c r="CM33" s="146"/>
      <c r="CN33" s="146"/>
      <c r="CO33" s="146"/>
      <c r="CP33" s="146"/>
      <c r="CQ33" s="146"/>
      <c r="CR33" s="146"/>
      <c r="CS33" s="146"/>
      <c r="CT33" s="146"/>
      <c r="CU33" s="146"/>
      <c r="CV33" s="146"/>
      <c r="CW33" s="146"/>
      <c r="CX33" s="146"/>
      <c r="CY33" s="146"/>
      <c r="CZ33" s="146"/>
      <c r="DA33" s="146"/>
      <c r="DB33" s="146"/>
      <c r="DC33" s="146"/>
      <c r="DD33" s="146"/>
      <c r="DE33" s="146"/>
      <c r="DF33" s="146"/>
      <c r="DG33" s="146"/>
      <c r="DH33" s="146"/>
      <c r="DI33" s="146"/>
      <c r="DJ33" s="146"/>
      <c r="DK33" s="146"/>
      <c r="DL33" s="146"/>
      <c r="DM33" s="146"/>
      <c r="DN33" s="146"/>
      <c r="DO33" s="146"/>
      <c r="DP33" s="146"/>
      <c r="DQ33" s="146"/>
      <c r="DR33" s="146"/>
      <c r="DS33" s="146"/>
      <c r="DT33" s="146"/>
      <c r="DU33" s="146"/>
      <c r="DV33" s="146"/>
      <c r="DW33" s="146"/>
      <c r="DX33" s="146"/>
      <c r="DY33" s="146"/>
      <c r="DZ33" s="146"/>
      <c r="EA33" s="146"/>
      <c r="EB33" s="146"/>
      <c r="EC33" s="146"/>
      <c r="ED33" s="146"/>
      <c r="EE33" s="146"/>
      <c r="EF33" s="146"/>
      <c r="EG33" s="146"/>
      <c r="EH33" s="146"/>
      <c r="EI33" s="146"/>
      <c r="EJ33" s="146"/>
      <c r="EK33" s="146"/>
      <c r="EL33" s="146"/>
      <c r="EM33" s="146"/>
      <c r="EN33" s="146"/>
      <c r="EO33" s="146"/>
      <c r="EP33" s="146"/>
      <c r="EQ33" s="146"/>
      <c r="ER33" s="146"/>
      <c r="ES33" s="146"/>
      <c r="ET33" s="146"/>
      <c r="EU33" s="146"/>
      <c r="EV33" s="146"/>
      <c r="EW33" s="146"/>
      <c r="EX33" s="146"/>
      <c r="EY33" s="146"/>
      <c r="EZ33" s="146"/>
      <c r="FA33" s="146"/>
      <c r="FB33" s="146"/>
      <c r="FC33" s="146"/>
      <c r="FD33" s="146"/>
      <c r="FE33" s="146"/>
      <c r="FF33" s="146"/>
      <c r="FG33" s="146"/>
      <c r="FH33" s="146"/>
      <c r="FI33" s="146"/>
      <c r="FJ33" s="146"/>
      <c r="FK33" s="146"/>
      <c r="FL33" s="146"/>
      <c r="FM33" s="146"/>
      <c r="FN33" s="146"/>
      <c r="FO33" s="146"/>
      <c r="FP33" s="146"/>
      <c r="FQ33" s="146"/>
      <c r="FR33" s="146"/>
      <c r="FS33" s="146"/>
      <c r="FT33" s="146"/>
      <c r="FU33" s="146"/>
      <c r="FV33" s="146"/>
      <c r="FW33" s="146"/>
      <c r="FX33" s="146"/>
      <c r="FY33" s="146"/>
      <c r="FZ33" s="146"/>
      <c r="GA33" s="146"/>
      <c r="GB33" s="146"/>
      <c r="GC33" s="146"/>
      <c r="GD33" s="146"/>
      <c r="GE33" s="146"/>
      <c r="GF33" s="146"/>
      <c r="GG33" s="146"/>
      <c r="GH33" s="146"/>
      <c r="GI33" s="146"/>
      <c r="GJ33" s="146"/>
      <c r="GK33" s="146"/>
      <c r="GL33" s="146"/>
      <c r="GM33" s="146"/>
      <c r="GN33" s="146"/>
      <c r="GO33" s="146"/>
      <c r="GP33" s="146"/>
      <c r="GQ33" s="146"/>
      <c r="GR33" s="146"/>
      <c r="GS33" s="146"/>
      <c r="GT33" s="146"/>
      <c r="GU33" s="146"/>
      <c r="GV33" s="146"/>
      <c r="GW33" s="146"/>
      <c r="GX33" s="146"/>
      <c r="GY33" s="146"/>
      <c r="GZ33" s="146"/>
      <c r="HA33" s="146"/>
      <c r="HB33" s="146"/>
      <c r="HC33" s="146"/>
      <c r="HD33" s="146"/>
      <c r="HE33" s="146"/>
      <c r="HF33" s="146"/>
      <c r="HG33" s="146"/>
      <c r="HH33" s="146"/>
      <c r="HI33" s="146"/>
      <c r="HJ33" s="146"/>
      <c r="HK33" s="146"/>
      <c r="HL33" s="146"/>
      <c r="HM33" s="146"/>
      <c r="HN33" s="146"/>
      <c r="HO33" s="146"/>
      <c r="HP33" s="146"/>
      <c r="HQ33" s="146"/>
      <c r="HR33" s="146"/>
      <c r="HS33" s="146"/>
      <c r="HT33" s="146"/>
      <c r="HU33" s="146"/>
      <c r="HV33" s="146"/>
      <c r="HW33" s="146"/>
      <c r="HX33" s="146"/>
      <c r="HY33" s="146"/>
      <c r="HZ33" s="146"/>
      <c r="IA33" s="146"/>
      <c r="IB33" s="146"/>
      <c r="IC33" s="146"/>
      <c r="ID33" s="146"/>
    </row>
    <row r="34" spans="1:238" s="159" customFormat="1" ht="50.4" x14ac:dyDescent="0.3">
      <c r="A34" s="557">
        <v>11300</v>
      </c>
      <c r="B34" s="543" t="s">
        <v>4</v>
      </c>
      <c r="C34" s="543" t="s">
        <v>964</v>
      </c>
      <c r="D34" s="558" t="s">
        <v>160</v>
      </c>
      <c r="E34" s="543" t="s">
        <v>145</v>
      </c>
      <c r="F34" s="558" t="s">
        <v>161</v>
      </c>
      <c r="G34" s="543" t="s">
        <v>162</v>
      </c>
      <c r="H34" s="571" t="s">
        <v>123</v>
      </c>
      <c r="I34" s="578">
        <v>1</v>
      </c>
      <c r="J34" s="558" t="s">
        <v>314</v>
      </c>
      <c r="K34" s="543" t="s">
        <v>180</v>
      </c>
      <c r="L34" s="866">
        <v>4936416000</v>
      </c>
      <c r="M34" s="582">
        <v>1.1553401328696884E-4</v>
      </c>
      <c r="N34" s="543" t="s">
        <v>46</v>
      </c>
      <c r="O34" s="543" t="s">
        <v>68</v>
      </c>
      <c r="P34" s="543" t="s">
        <v>21</v>
      </c>
      <c r="Q34" s="543" t="s">
        <v>36</v>
      </c>
      <c r="R34" s="543" t="s">
        <v>213</v>
      </c>
      <c r="S34" s="543" t="s">
        <v>182</v>
      </c>
      <c r="T34" s="543" t="s">
        <v>99</v>
      </c>
      <c r="U34" s="573">
        <v>1</v>
      </c>
      <c r="V34" s="574" t="str">
        <f t="shared" si="16"/>
        <v>Rendimientos Financieros cuentas de recaudo EPS - SSF</v>
      </c>
      <c r="W34" s="575">
        <f t="shared" si="17"/>
        <v>4936416000</v>
      </c>
      <c r="X34" s="576" t="s">
        <v>116</v>
      </c>
      <c r="Y34" s="578">
        <v>0.25</v>
      </c>
      <c r="Z34" s="576" t="s">
        <v>180</v>
      </c>
      <c r="AA34" s="572">
        <v>1234104000</v>
      </c>
      <c r="AB34" s="912"/>
      <c r="AC34" s="913"/>
      <c r="AD34" s="562">
        <f t="shared" si="18"/>
        <v>0</v>
      </c>
      <c r="AE34" s="562">
        <f t="shared" si="19"/>
        <v>0</v>
      </c>
      <c r="AF34" s="562">
        <f t="shared" si="14"/>
        <v>0</v>
      </c>
      <c r="AG34" s="562">
        <f t="shared" si="0"/>
        <v>0</v>
      </c>
      <c r="AH34" s="569"/>
      <c r="AI34" s="868">
        <v>0.25</v>
      </c>
      <c r="AJ34" s="576" t="s">
        <v>180</v>
      </c>
      <c r="AK34" s="851">
        <v>1234104000</v>
      </c>
      <c r="AL34" s="556"/>
      <c r="AM34" s="556"/>
      <c r="AN34" s="562">
        <f t="shared" si="20"/>
        <v>0</v>
      </c>
      <c r="AO34" s="562">
        <f t="shared" si="1"/>
        <v>0</v>
      </c>
      <c r="AP34" s="562">
        <f t="shared" si="2"/>
        <v>0</v>
      </c>
      <c r="AQ34" s="562">
        <f t="shared" si="3"/>
        <v>0</v>
      </c>
      <c r="AR34" s="562"/>
      <c r="AS34" s="868">
        <v>0.25</v>
      </c>
      <c r="AT34" s="576" t="s">
        <v>180</v>
      </c>
      <c r="AU34" s="851">
        <v>1234104000</v>
      </c>
      <c r="AV34" s="556"/>
      <c r="AW34" s="556"/>
      <c r="AX34" s="562">
        <f t="shared" si="21"/>
        <v>0</v>
      </c>
      <c r="AY34" s="562">
        <f t="shared" si="22"/>
        <v>0</v>
      </c>
      <c r="AZ34" s="562">
        <f t="shared" si="23"/>
        <v>0</v>
      </c>
      <c r="BA34" s="562">
        <f t="shared" si="24"/>
        <v>0</v>
      </c>
      <c r="BB34" s="562"/>
      <c r="BC34" s="868">
        <v>0.25</v>
      </c>
      <c r="BD34" s="576" t="s">
        <v>180</v>
      </c>
      <c r="BE34" s="851">
        <v>1234104000</v>
      </c>
      <c r="BF34" s="556"/>
      <c r="BG34" s="556"/>
      <c r="BH34" s="578">
        <f t="shared" si="25"/>
        <v>0</v>
      </c>
      <c r="BI34" s="578">
        <f t="shared" si="26"/>
        <v>0</v>
      </c>
      <c r="BJ34" s="578">
        <f t="shared" si="27"/>
        <v>0</v>
      </c>
      <c r="BK34" s="578">
        <f t="shared" si="28"/>
        <v>0</v>
      </c>
      <c r="BL34" s="578"/>
      <c r="BM34" s="565">
        <f t="shared" si="6"/>
        <v>0</v>
      </c>
      <c r="BN34" s="565">
        <f t="shared" si="7"/>
        <v>0</v>
      </c>
      <c r="BO34" s="565">
        <f t="shared" si="8"/>
        <v>0</v>
      </c>
      <c r="BP34" s="565">
        <f t="shared" si="9"/>
        <v>0</v>
      </c>
      <c r="BQ34" s="565">
        <f t="shared" si="29"/>
        <v>0</v>
      </c>
      <c r="BR34" s="565">
        <f t="shared" si="30"/>
        <v>0</v>
      </c>
      <c r="BS34" s="565">
        <f t="shared" si="10"/>
        <v>0</v>
      </c>
      <c r="BT34" s="565">
        <f t="shared" si="11"/>
        <v>0</v>
      </c>
      <c r="BU34" s="568">
        <f t="shared" si="15"/>
        <v>0.58333333333333337</v>
      </c>
      <c r="BV34" s="581" t="str">
        <f t="shared" si="31"/>
        <v>Rendimientos Financieros cuentas de recaudo EPS - SSF</v>
      </c>
      <c r="BW34" s="555">
        <f t="shared" si="13"/>
        <v>2879576000</v>
      </c>
      <c r="BX34" s="556"/>
      <c r="BY34" s="556"/>
      <c r="BZ34" s="556"/>
      <c r="CA34" s="556"/>
      <c r="CB34" s="556"/>
      <c r="CC34" s="556"/>
      <c r="CD34" s="556"/>
      <c r="CE34" s="146"/>
      <c r="CF34" s="146"/>
      <c r="CG34" s="146"/>
      <c r="CH34" s="146"/>
      <c r="CI34" s="146"/>
      <c r="CJ34" s="146"/>
      <c r="CK34" s="146"/>
      <c r="CL34" s="146"/>
      <c r="CM34" s="146"/>
      <c r="CN34" s="146"/>
      <c r="CO34" s="146"/>
      <c r="CP34" s="146"/>
      <c r="CQ34" s="146"/>
      <c r="CR34" s="146"/>
      <c r="CS34" s="146"/>
      <c r="CT34" s="146"/>
      <c r="CU34" s="146"/>
      <c r="CV34" s="146"/>
      <c r="CW34" s="146"/>
      <c r="CX34" s="146"/>
      <c r="CY34" s="146"/>
      <c r="CZ34" s="146"/>
      <c r="DA34" s="146"/>
      <c r="DB34" s="146"/>
      <c r="DC34" s="146"/>
      <c r="DD34" s="146"/>
      <c r="DE34" s="146"/>
      <c r="DF34" s="146"/>
      <c r="DG34" s="146"/>
      <c r="DH34" s="146"/>
      <c r="DI34" s="146"/>
      <c r="DJ34" s="146"/>
      <c r="DK34" s="146"/>
      <c r="DL34" s="146"/>
      <c r="DM34" s="146"/>
      <c r="DN34" s="146"/>
      <c r="DO34" s="146"/>
      <c r="DP34" s="146"/>
      <c r="DQ34" s="146"/>
      <c r="DR34" s="146"/>
      <c r="DS34" s="146"/>
      <c r="DT34" s="146"/>
      <c r="DU34" s="146"/>
      <c r="DV34" s="146"/>
      <c r="DW34" s="146"/>
      <c r="DX34" s="146"/>
      <c r="DY34" s="146"/>
      <c r="DZ34" s="146"/>
      <c r="EA34" s="146"/>
      <c r="EB34" s="146"/>
      <c r="EC34" s="146"/>
      <c r="ED34" s="146"/>
      <c r="EE34" s="146"/>
      <c r="EF34" s="146"/>
      <c r="EG34" s="146"/>
      <c r="EH34" s="146"/>
      <c r="EI34" s="146"/>
      <c r="EJ34" s="146"/>
      <c r="EK34" s="146"/>
      <c r="EL34" s="146"/>
      <c r="EM34" s="146"/>
      <c r="EN34" s="146"/>
      <c r="EO34" s="146"/>
      <c r="EP34" s="146"/>
      <c r="EQ34" s="146"/>
      <c r="ER34" s="146"/>
      <c r="ES34" s="146"/>
      <c r="ET34" s="146"/>
      <c r="EU34" s="146"/>
      <c r="EV34" s="146"/>
      <c r="EW34" s="146"/>
      <c r="EX34" s="146"/>
      <c r="EY34" s="146"/>
      <c r="EZ34" s="146"/>
      <c r="FA34" s="146"/>
      <c r="FB34" s="146"/>
      <c r="FC34" s="146"/>
      <c r="FD34" s="146"/>
      <c r="FE34" s="146"/>
      <c r="FF34" s="146"/>
      <c r="FG34" s="146"/>
      <c r="FH34" s="146"/>
      <c r="FI34" s="146"/>
      <c r="FJ34" s="146"/>
      <c r="FK34" s="146"/>
      <c r="FL34" s="146"/>
      <c r="FM34" s="146"/>
      <c r="FN34" s="146"/>
      <c r="FO34" s="146"/>
      <c r="FP34" s="146"/>
      <c r="FQ34" s="146"/>
      <c r="FR34" s="146"/>
      <c r="FS34" s="146"/>
      <c r="FT34" s="146"/>
      <c r="FU34" s="146"/>
      <c r="FV34" s="146"/>
      <c r="FW34" s="146"/>
      <c r="FX34" s="146"/>
      <c r="FY34" s="146"/>
      <c r="FZ34" s="146"/>
      <c r="GA34" s="146"/>
      <c r="GB34" s="146"/>
      <c r="GC34" s="146"/>
      <c r="GD34" s="146"/>
      <c r="GE34" s="146"/>
      <c r="GF34" s="146"/>
      <c r="GG34" s="146"/>
      <c r="GH34" s="146"/>
      <c r="GI34" s="146"/>
      <c r="GJ34" s="146"/>
      <c r="GK34" s="146"/>
      <c r="GL34" s="146"/>
      <c r="GM34" s="146"/>
      <c r="GN34" s="146"/>
      <c r="GO34" s="146"/>
      <c r="GP34" s="146"/>
      <c r="GQ34" s="146"/>
      <c r="GR34" s="146"/>
      <c r="GS34" s="146"/>
      <c r="GT34" s="146"/>
      <c r="GU34" s="146"/>
      <c r="GV34" s="146"/>
      <c r="GW34" s="146"/>
      <c r="GX34" s="146"/>
      <c r="GY34" s="146"/>
      <c r="GZ34" s="146"/>
      <c r="HA34" s="146"/>
      <c r="HB34" s="146"/>
      <c r="HC34" s="146"/>
      <c r="HD34" s="146"/>
      <c r="HE34" s="146"/>
      <c r="HF34" s="146"/>
      <c r="HG34" s="146"/>
      <c r="HH34" s="146"/>
      <c r="HI34" s="146"/>
      <c r="HJ34" s="146"/>
      <c r="HK34" s="146"/>
      <c r="HL34" s="146"/>
      <c r="HM34" s="146"/>
      <c r="HN34" s="146"/>
      <c r="HO34" s="146"/>
      <c r="HP34" s="146"/>
      <c r="HQ34" s="146"/>
      <c r="HR34" s="146"/>
      <c r="HS34" s="146"/>
      <c r="HT34" s="146"/>
      <c r="HU34" s="146"/>
      <c r="HV34" s="146"/>
      <c r="HW34" s="146"/>
      <c r="HX34" s="146"/>
      <c r="HY34" s="146"/>
      <c r="HZ34" s="146"/>
      <c r="IA34" s="146"/>
      <c r="IB34" s="146"/>
      <c r="IC34" s="146"/>
      <c r="ID34" s="146"/>
    </row>
    <row r="35" spans="1:238" s="159" customFormat="1" ht="50.4" x14ac:dyDescent="0.3">
      <c r="A35" s="557">
        <v>11300</v>
      </c>
      <c r="B35" s="543" t="s">
        <v>4</v>
      </c>
      <c r="C35" s="543" t="s">
        <v>964</v>
      </c>
      <c r="D35" s="558" t="s">
        <v>160</v>
      </c>
      <c r="E35" s="543" t="s">
        <v>145</v>
      </c>
      <c r="F35" s="558" t="s">
        <v>161</v>
      </c>
      <c r="G35" s="543" t="s">
        <v>162</v>
      </c>
      <c r="H35" s="571" t="s">
        <v>123</v>
      </c>
      <c r="I35" s="578">
        <v>1</v>
      </c>
      <c r="J35" s="558" t="s">
        <v>315</v>
      </c>
      <c r="K35" s="543" t="s">
        <v>181</v>
      </c>
      <c r="L35" s="866">
        <v>50000000000</v>
      </c>
      <c r="M35" s="582">
        <v>1.1702216070016065E-3</v>
      </c>
      <c r="N35" s="543" t="s">
        <v>46</v>
      </c>
      <c r="O35" s="543" t="s">
        <v>68</v>
      </c>
      <c r="P35" s="543" t="s">
        <v>21</v>
      </c>
      <c r="Q35" s="543" t="s">
        <v>36</v>
      </c>
      <c r="R35" s="543" t="s">
        <v>213</v>
      </c>
      <c r="S35" s="543" t="s">
        <v>182</v>
      </c>
      <c r="T35" s="543" t="s">
        <v>99</v>
      </c>
      <c r="U35" s="573">
        <v>1</v>
      </c>
      <c r="V35" s="574" t="str">
        <f t="shared" si="16"/>
        <v>Fortalecimientos Patrimonial a las Entidades del Sector salud</v>
      </c>
      <c r="W35" s="575">
        <f t="shared" si="17"/>
        <v>50000000000</v>
      </c>
      <c r="X35" s="576" t="s">
        <v>116</v>
      </c>
      <c r="Y35" s="578">
        <v>0.25</v>
      </c>
      <c r="Z35" s="576" t="s">
        <v>181</v>
      </c>
      <c r="AA35" s="572">
        <v>12500000000</v>
      </c>
      <c r="AB35" s="912"/>
      <c r="AC35" s="913"/>
      <c r="AD35" s="562">
        <f t="shared" si="18"/>
        <v>0</v>
      </c>
      <c r="AE35" s="562">
        <f t="shared" si="19"/>
        <v>0</v>
      </c>
      <c r="AF35" s="562">
        <f t="shared" si="14"/>
        <v>0</v>
      </c>
      <c r="AG35" s="562">
        <f t="shared" si="0"/>
        <v>0</v>
      </c>
      <c r="AH35" s="569"/>
      <c r="AI35" s="868">
        <v>0.25</v>
      </c>
      <c r="AJ35" s="576" t="s">
        <v>181</v>
      </c>
      <c r="AK35" s="851">
        <v>12500000000</v>
      </c>
      <c r="AL35" s="556"/>
      <c r="AM35" s="556"/>
      <c r="AN35" s="562">
        <f t="shared" si="20"/>
        <v>0</v>
      </c>
      <c r="AO35" s="562">
        <f t="shared" si="1"/>
        <v>0</v>
      </c>
      <c r="AP35" s="562">
        <f t="shared" si="2"/>
        <v>0</v>
      </c>
      <c r="AQ35" s="562">
        <f t="shared" si="3"/>
        <v>0</v>
      </c>
      <c r="AR35" s="562"/>
      <c r="AS35" s="868">
        <v>0.25</v>
      </c>
      <c r="AT35" s="576" t="s">
        <v>181</v>
      </c>
      <c r="AU35" s="851">
        <v>12500000000</v>
      </c>
      <c r="AV35" s="556"/>
      <c r="AW35" s="556"/>
      <c r="AX35" s="562">
        <f t="shared" si="21"/>
        <v>0</v>
      </c>
      <c r="AY35" s="562">
        <f t="shared" si="22"/>
        <v>0</v>
      </c>
      <c r="AZ35" s="562">
        <f t="shared" si="23"/>
        <v>0</v>
      </c>
      <c r="BA35" s="562">
        <f t="shared" si="24"/>
        <v>0</v>
      </c>
      <c r="BB35" s="562"/>
      <c r="BC35" s="868">
        <v>0.25</v>
      </c>
      <c r="BD35" s="576" t="s">
        <v>181</v>
      </c>
      <c r="BE35" s="851">
        <v>12500000000</v>
      </c>
      <c r="BF35" s="556"/>
      <c r="BG35" s="556"/>
      <c r="BH35" s="578">
        <f t="shared" si="25"/>
        <v>0</v>
      </c>
      <c r="BI35" s="578">
        <f t="shared" si="26"/>
        <v>0</v>
      </c>
      <c r="BJ35" s="578">
        <f t="shared" si="27"/>
        <v>0</v>
      </c>
      <c r="BK35" s="578">
        <f t="shared" si="28"/>
        <v>0</v>
      </c>
      <c r="BL35" s="578"/>
      <c r="BM35" s="565">
        <f t="shared" si="6"/>
        <v>0</v>
      </c>
      <c r="BN35" s="565">
        <f t="shared" si="7"/>
        <v>0</v>
      </c>
      <c r="BO35" s="565">
        <f t="shared" si="8"/>
        <v>0</v>
      </c>
      <c r="BP35" s="565">
        <f t="shared" si="9"/>
        <v>0</v>
      </c>
      <c r="BQ35" s="565">
        <f t="shared" si="29"/>
        <v>0</v>
      </c>
      <c r="BR35" s="565">
        <f t="shared" si="30"/>
        <v>0</v>
      </c>
      <c r="BS35" s="565">
        <f t="shared" si="10"/>
        <v>0</v>
      </c>
      <c r="BT35" s="565">
        <f t="shared" si="11"/>
        <v>0</v>
      </c>
      <c r="BU35" s="568">
        <f t="shared" si="15"/>
        <v>0.58333333333333337</v>
      </c>
      <c r="BV35" s="581" t="str">
        <f t="shared" si="31"/>
        <v>Fortalecimientos Patrimonial a las Entidades del Sector salud</v>
      </c>
      <c r="BW35" s="555">
        <f t="shared" si="13"/>
        <v>29166666666.666668</v>
      </c>
      <c r="BX35" s="556"/>
      <c r="BY35" s="556"/>
      <c r="BZ35" s="556"/>
      <c r="CA35" s="556"/>
      <c r="CB35" s="556"/>
      <c r="CC35" s="556"/>
      <c r="CD35" s="556"/>
      <c r="CE35" s="146"/>
      <c r="CF35" s="146"/>
      <c r="CG35" s="146"/>
      <c r="CH35" s="146"/>
      <c r="CI35" s="146"/>
      <c r="CJ35" s="146"/>
      <c r="CK35" s="146"/>
      <c r="CL35" s="146"/>
      <c r="CM35" s="146"/>
      <c r="CN35" s="146"/>
      <c r="CO35" s="146"/>
      <c r="CP35" s="146"/>
      <c r="CQ35" s="146"/>
      <c r="CR35" s="146"/>
      <c r="CS35" s="146"/>
      <c r="CT35" s="146"/>
      <c r="CU35" s="146"/>
      <c r="CV35" s="146"/>
      <c r="CW35" s="146"/>
      <c r="CX35" s="146"/>
      <c r="CY35" s="146"/>
      <c r="CZ35" s="146"/>
      <c r="DA35" s="146"/>
      <c r="DB35" s="146"/>
      <c r="DC35" s="146"/>
      <c r="DD35" s="146"/>
      <c r="DE35" s="146"/>
      <c r="DF35" s="146"/>
      <c r="DG35" s="146"/>
      <c r="DH35" s="146"/>
      <c r="DI35" s="146"/>
      <c r="DJ35" s="146"/>
      <c r="DK35" s="146"/>
      <c r="DL35" s="146"/>
      <c r="DM35" s="146"/>
      <c r="DN35" s="146"/>
      <c r="DO35" s="146"/>
      <c r="DP35" s="146"/>
      <c r="DQ35" s="146"/>
      <c r="DR35" s="146"/>
      <c r="DS35" s="146"/>
      <c r="DT35" s="146"/>
      <c r="DU35" s="146"/>
      <c r="DV35" s="146"/>
      <c r="DW35" s="146"/>
      <c r="DX35" s="146"/>
      <c r="DY35" s="146"/>
      <c r="DZ35" s="146"/>
      <c r="EA35" s="146"/>
      <c r="EB35" s="146"/>
      <c r="EC35" s="146"/>
      <c r="ED35" s="146"/>
      <c r="EE35" s="146"/>
      <c r="EF35" s="146"/>
      <c r="EG35" s="146"/>
      <c r="EH35" s="146"/>
      <c r="EI35" s="146"/>
      <c r="EJ35" s="146"/>
      <c r="EK35" s="146"/>
      <c r="EL35" s="146"/>
      <c r="EM35" s="146"/>
      <c r="EN35" s="146"/>
      <c r="EO35" s="146"/>
      <c r="EP35" s="146"/>
      <c r="EQ35" s="146"/>
      <c r="ER35" s="146"/>
      <c r="ES35" s="146"/>
      <c r="ET35" s="146"/>
      <c r="EU35" s="146"/>
      <c r="EV35" s="146"/>
      <c r="EW35" s="146"/>
      <c r="EX35" s="146"/>
      <c r="EY35" s="146"/>
      <c r="EZ35" s="146"/>
      <c r="FA35" s="146"/>
      <c r="FB35" s="146"/>
      <c r="FC35" s="146"/>
      <c r="FD35" s="146"/>
      <c r="FE35" s="146"/>
      <c r="FF35" s="146"/>
      <c r="FG35" s="146"/>
      <c r="FH35" s="146"/>
      <c r="FI35" s="146"/>
      <c r="FJ35" s="146"/>
      <c r="FK35" s="146"/>
      <c r="FL35" s="146"/>
      <c r="FM35" s="146"/>
      <c r="FN35" s="146"/>
      <c r="FO35" s="146"/>
      <c r="FP35" s="146"/>
      <c r="FQ35" s="146"/>
      <c r="FR35" s="146"/>
      <c r="FS35" s="146"/>
      <c r="FT35" s="146"/>
      <c r="FU35" s="146"/>
      <c r="FV35" s="146"/>
      <c r="FW35" s="146"/>
      <c r="FX35" s="146"/>
      <c r="FY35" s="146"/>
      <c r="FZ35" s="146"/>
      <c r="GA35" s="146"/>
      <c r="GB35" s="146"/>
      <c r="GC35" s="146"/>
      <c r="GD35" s="146"/>
      <c r="GE35" s="146"/>
      <c r="GF35" s="146"/>
      <c r="GG35" s="146"/>
      <c r="GH35" s="146"/>
      <c r="GI35" s="146"/>
      <c r="GJ35" s="146"/>
      <c r="GK35" s="146"/>
      <c r="GL35" s="146"/>
      <c r="GM35" s="146"/>
      <c r="GN35" s="146"/>
      <c r="GO35" s="146"/>
      <c r="GP35" s="146"/>
      <c r="GQ35" s="146"/>
      <c r="GR35" s="146"/>
      <c r="GS35" s="146"/>
      <c r="GT35" s="146"/>
      <c r="GU35" s="146"/>
      <c r="GV35" s="146"/>
      <c r="GW35" s="146"/>
      <c r="GX35" s="146"/>
      <c r="GY35" s="146"/>
      <c r="GZ35" s="146"/>
      <c r="HA35" s="146"/>
      <c r="HB35" s="146"/>
      <c r="HC35" s="146"/>
      <c r="HD35" s="146"/>
      <c r="HE35" s="146"/>
      <c r="HF35" s="146"/>
      <c r="HG35" s="146"/>
      <c r="HH35" s="146"/>
      <c r="HI35" s="146"/>
      <c r="HJ35" s="146"/>
      <c r="HK35" s="146"/>
      <c r="HL35" s="146"/>
      <c r="HM35" s="146"/>
      <c r="HN35" s="146"/>
      <c r="HO35" s="146"/>
      <c r="HP35" s="146"/>
      <c r="HQ35" s="146"/>
      <c r="HR35" s="146"/>
      <c r="HS35" s="146"/>
      <c r="HT35" s="146"/>
      <c r="HU35" s="146"/>
      <c r="HV35" s="146"/>
      <c r="HW35" s="146"/>
      <c r="HX35" s="146"/>
      <c r="HY35" s="146"/>
      <c r="HZ35" s="146"/>
      <c r="IA35" s="146"/>
      <c r="IB35" s="146"/>
      <c r="IC35" s="146"/>
      <c r="ID35" s="146"/>
    </row>
    <row r="36" spans="1:238" s="156" customFormat="1" ht="50.4" x14ac:dyDescent="0.3">
      <c r="A36" s="557">
        <v>11300</v>
      </c>
      <c r="B36" s="543" t="s">
        <v>4</v>
      </c>
      <c r="C36" s="543" t="s">
        <v>964</v>
      </c>
      <c r="D36" s="558" t="s">
        <v>160</v>
      </c>
      <c r="E36" s="543" t="s">
        <v>145</v>
      </c>
      <c r="F36" s="558" t="s">
        <v>578</v>
      </c>
      <c r="G36" s="543" t="s">
        <v>574</v>
      </c>
      <c r="H36" s="571" t="s">
        <v>124</v>
      </c>
      <c r="I36" s="558">
        <v>12</v>
      </c>
      <c r="J36" s="558" t="s">
        <v>579</v>
      </c>
      <c r="K36" s="543" t="s">
        <v>245</v>
      </c>
      <c r="L36" s="866">
        <v>61642068</v>
      </c>
      <c r="M36" s="573">
        <v>1</v>
      </c>
      <c r="N36" s="543" t="s">
        <v>46</v>
      </c>
      <c r="O36" s="543" t="s">
        <v>68</v>
      </c>
      <c r="P36" s="543" t="s">
        <v>21</v>
      </c>
      <c r="Q36" s="543" t="s">
        <v>36</v>
      </c>
      <c r="R36" s="543" t="s">
        <v>213</v>
      </c>
      <c r="S36" s="543" t="s">
        <v>626</v>
      </c>
      <c r="T36" s="543" t="s">
        <v>99</v>
      </c>
      <c r="U36" s="585">
        <v>12</v>
      </c>
      <c r="V36" s="574" t="str">
        <f t="shared" si="16"/>
        <v>Realizar Informes de Ejecución Presupuestal</v>
      </c>
      <c r="W36" s="586">
        <f t="shared" si="17"/>
        <v>61642068</v>
      </c>
      <c r="X36" s="587" t="s">
        <v>114</v>
      </c>
      <c r="Y36" s="577">
        <v>3</v>
      </c>
      <c r="Z36" s="576" t="s">
        <v>245</v>
      </c>
      <c r="AA36" s="584">
        <f>+W36*0.25</f>
        <v>15410517</v>
      </c>
      <c r="AB36" s="914"/>
      <c r="AC36" s="913"/>
      <c r="AD36" s="562">
        <f t="shared" si="18"/>
        <v>0</v>
      </c>
      <c r="AE36" s="562">
        <f t="shared" si="19"/>
        <v>0</v>
      </c>
      <c r="AF36" s="562">
        <f t="shared" si="14"/>
        <v>0</v>
      </c>
      <c r="AG36" s="562">
        <f t="shared" si="0"/>
        <v>0</v>
      </c>
      <c r="AH36" s="569"/>
      <c r="AI36" s="870">
        <v>3</v>
      </c>
      <c r="AJ36" s="576" t="s">
        <v>245</v>
      </c>
      <c r="AK36" s="866">
        <v>15410517</v>
      </c>
      <c r="AL36" s="556"/>
      <c r="AM36" s="556"/>
      <c r="AN36" s="562">
        <f t="shared" si="20"/>
        <v>0</v>
      </c>
      <c r="AO36" s="562">
        <f t="shared" si="1"/>
        <v>0</v>
      </c>
      <c r="AP36" s="562">
        <f t="shared" si="2"/>
        <v>0</v>
      </c>
      <c r="AQ36" s="562">
        <f t="shared" si="3"/>
        <v>0</v>
      </c>
      <c r="AR36" s="562"/>
      <c r="AS36" s="870">
        <v>3</v>
      </c>
      <c r="AT36" s="576" t="s">
        <v>245</v>
      </c>
      <c r="AU36" s="867">
        <v>15410517</v>
      </c>
      <c r="AV36" s="556"/>
      <c r="AW36" s="556"/>
      <c r="AX36" s="562">
        <f t="shared" si="21"/>
        <v>0</v>
      </c>
      <c r="AY36" s="562">
        <f t="shared" si="22"/>
        <v>0</v>
      </c>
      <c r="AZ36" s="562">
        <f t="shared" si="23"/>
        <v>0</v>
      </c>
      <c r="BA36" s="562">
        <f t="shared" si="24"/>
        <v>0</v>
      </c>
      <c r="BB36" s="562"/>
      <c r="BC36" s="870">
        <v>3</v>
      </c>
      <c r="BD36" s="576" t="s">
        <v>245</v>
      </c>
      <c r="BE36" s="851">
        <v>15410517</v>
      </c>
      <c r="BF36" s="556"/>
      <c r="BG36" s="556"/>
      <c r="BH36" s="578">
        <f t="shared" si="25"/>
        <v>0</v>
      </c>
      <c r="BI36" s="578">
        <f t="shared" si="26"/>
        <v>0</v>
      </c>
      <c r="BJ36" s="578">
        <f t="shared" si="27"/>
        <v>0</v>
      </c>
      <c r="BK36" s="578">
        <f t="shared" si="28"/>
        <v>0</v>
      </c>
      <c r="BL36" s="578"/>
      <c r="BM36" s="588">
        <f t="shared" si="6"/>
        <v>0</v>
      </c>
      <c r="BN36" s="588">
        <f t="shared" si="7"/>
        <v>0</v>
      </c>
      <c r="BO36" s="588">
        <f t="shared" si="8"/>
        <v>0</v>
      </c>
      <c r="BP36" s="588">
        <f t="shared" si="9"/>
        <v>0</v>
      </c>
      <c r="BQ36" s="588">
        <f t="shared" si="29"/>
        <v>0</v>
      </c>
      <c r="BR36" s="588">
        <f t="shared" si="30"/>
        <v>0</v>
      </c>
      <c r="BS36" s="588">
        <f t="shared" si="10"/>
        <v>0</v>
      </c>
      <c r="BT36" s="588">
        <f t="shared" si="11"/>
        <v>0</v>
      </c>
      <c r="BU36" s="580">
        <f t="shared" si="15"/>
        <v>7</v>
      </c>
      <c r="BV36" s="581" t="str">
        <f t="shared" si="31"/>
        <v>Realizar Informes de Ejecución Presupuestal</v>
      </c>
      <c r="BW36" s="555">
        <f t="shared" si="13"/>
        <v>35957873</v>
      </c>
      <c r="BX36" s="556"/>
      <c r="BY36" s="556"/>
      <c r="BZ36" s="556"/>
      <c r="CA36" s="556"/>
      <c r="CB36" s="556"/>
      <c r="CC36" s="556"/>
      <c r="CD36" s="556"/>
      <c r="CE36" s="146"/>
      <c r="CF36" s="146"/>
      <c r="CG36" s="146"/>
      <c r="CH36" s="146"/>
      <c r="CI36" s="146"/>
      <c r="CJ36" s="146"/>
      <c r="CK36" s="146"/>
      <c r="CL36" s="146"/>
      <c r="CM36" s="146"/>
      <c r="CN36" s="146"/>
      <c r="CO36" s="146"/>
      <c r="CP36" s="146"/>
      <c r="CQ36" s="146"/>
      <c r="CR36" s="146"/>
      <c r="CS36" s="146"/>
      <c r="CT36" s="146"/>
      <c r="CU36" s="146"/>
      <c r="CV36" s="146"/>
      <c r="CW36" s="146"/>
      <c r="CX36" s="146"/>
      <c r="CY36" s="146"/>
      <c r="CZ36" s="146"/>
      <c r="DA36" s="146"/>
      <c r="DB36" s="146"/>
      <c r="DC36" s="146"/>
      <c r="DD36" s="146"/>
      <c r="DE36" s="146"/>
      <c r="DF36" s="146"/>
      <c r="DG36" s="146"/>
      <c r="DH36" s="146"/>
      <c r="DI36" s="146"/>
      <c r="DJ36" s="146"/>
      <c r="DK36" s="146"/>
      <c r="DL36" s="146"/>
      <c r="DM36" s="146"/>
      <c r="DN36" s="146"/>
      <c r="DO36" s="146"/>
      <c r="DP36" s="146"/>
      <c r="DQ36" s="146"/>
      <c r="DR36" s="146"/>
      <c r="DS36" s="146"/>
      <c r="DT36" s="146"/>
      <c r="DU36" s="146"/>
      <c r="DV36" s="146"/>
      <c r="DW36" s="146"/>
      <c r="DX36" s="146"/>
      <c r="DY36" s="146"/>
      <c r="DZ36" s="146"/>
      <c r="EA36" s="146"/>
      <c r="EB36" s="146"/>
      <c r="EC36" s="146"/>
      <c r="ED36" s="146"/>
      <c r="EE36" s="146"/>
      <c r="EF36" s="146"/>
      <c r="EG36" s="146"/>
      <c r="EH36" s="146"/>
      <c r="EI36" s="146"/>
      <c r="EJ36" s="146"/>
      <c r="EK36" s="146"/>
      <c r="EL36" s="146"/>
      <c r="EM36" s="146"/>
      <c r="EN36" s="146"/>
      <c r="EO36" s="146"/>
      <c r="EP36" s="146"/>
      <c r="EQ36" s="146"/>
      <c r="ER36" s="146"/>
      <c r="ES36" s="146"/>
      <c r="ET36" s="146"/>
      <c r="EU36" s="146"/>
      <c r="EV36" s="146"/>
      <c r="EW36" s="146"/>
      <c r="EX36" s="146"/>
      <c r="EY36" s="146"/>
      <c r="EZ36" s="146"/>
      <c r="FA36" s="146"/>
      <c r="FB36" s="146"/>
      <c r="FC36" s="146"/>
      <c r="FD36" s="146"/>
      <c r="FE36" s="146"/>
      <c r="FF36" s="146"/>
      <c r="FG36" s="146"/>
      <c r="FH36" s="146"/>
      <c r="FI36" s="146"/>
      <c r="FJ36" s="146"/>
      <c r="FK36" s="146"/>
      <c r="FL36" s="146"/>
      <c r="FM36" s="146"/>
      <c r="FN36" s="146"/>
      <c r="FO36" s="146"/>
      <c r="FP36" s="146"/>
      <c r="FQ36" s="146"/>
      <c r="FR36" s="146"/>
      <c r="FS36" s="146"/>
      <c r="FT36" s="146"/>
      <c r="FU36" s="146"/>
      <c r="FV36" s="146"/>
      <c r="FW36" s="146"/>
      <c r="FX36" s="146"/>
      <c r="FY36" s="146"/>
      <c r="FZ36" s="146"/>
      <c r="GA36" s="146"/>
      <c r="GB36" s="146"/>
      <c r="GC36" s="146"/>
      <c r="GD36" s="146"/>
      <c r="GE36" s="146"/>
      <c r="GF36" s="146"/>
      <c r="GG36" s="146"/>
      <c r="GH36" s="146"/>
      <c r="GI36" s="146"/>
      <c r="GJ36" s="146"/>
      <c r="GK36" s="146"/>
      <c r="GL36" s="146"/>
      <c r="GM36" s="146"/>
      <c r="GN36" s="146"/>
      <c r="GO36" s="146"/>
      <c r="GP36" s="146"/>
      <c r="GQ36" s="146"/>
      <c r="GR36" s="146"/>
      <c r="GS36" s="146"/>
      <c r="GT36" s="146"/>
      <c r="GU36" s="146"/>
      <c r="GV36" s="146"/>
      <c r="GW36" s="146"/>
      <c r="GX36" s="146"/>
      <c r="GY36" s="146"/>
      <c r="GZ36" s="146"/>
      <c r="HA36" s="146"/>
      <c r="HB36" s="146"/>
      <c r="HC36" s="146"/>
      <c r="HD36" s="146"/>
      <c r="HE36" s="146"/>
      <c r="HF36" s="146"/>
      <c r="HG36" s="146"/>
      <c r="HH36" s="146"/>
      <c r="HI36" s="146"/>
      <c r="HJ36" s="146"/>
      <c r="HK36" s="146"/>
      <c r="HL36" s="146"/>
      <c r="HM36" s="146"/>
      <c r="HN36" s="146"/>
      <c r="HO36" s="146"/>
      <c r="HP36" s="146"/>
      <c r="HQ36" s="146"/>
      <c r="HR36" s="146"/>
      <c r="HS36" s="146"/>
      <c r="HT36" s="146"/>
      <c r="HU36" s="146"/>
      <c r="HV36" s="146"/>
      <c r="HW36" s="146"/>
      <c r="HX36" s="146"/>
      <c r="HY36" s="146"/>
      <c r="HZ36" s="146"/>
      <c r="IA36" s="146"/>
      <c r="IB36" s="146"/>
      <c r="IC36" s="146"/>
      <c r="ID36" s="146"/>
    </row>
    <row r="37" spans="1:238" s="159" customFormat="1" ht="50.4" x14ac:dyDescent="0.3">
      <c r="A37" s="557">
        <v>11300</v>
      </c>
      <c r="B37" s="543" t="s">
        <v>4</v>
      </c>
      <c r="C37" s="543" t="s">
        <v>964</v>
      </c>
      <c r="D37" s="558" t="s">
        <v>160</v>
      </c>
      <c r="E37" s="543" t="s">
        <v>145</v>
      </c>
      <c r="F37" s="558" t="s">
        <v>580</v>
      </c>
      <c r="G37" s="543" t="s">
        <v>246</v>
      </c>
      <c r="H37" s="571" t="s">
        <v>123</v>
      </c>
      <c r="I37" s="573">
        <v>1</v>
      </c>
      <c r="J37" s="558" t="s">
        <v>581</v>
      </c>
      <c r="K37" s="543" t="s">
        <v>247</v>
      </c>
      <c r="L37" s="597">
        <v>243106560</v>
      </c>
      <c r="M37" s="573">
        <v>1</v>
      </c>
      <c r="N37" s="543" t="s">
        <v>46</v>
      </c>
      <c r="O37" s="543" t="s">
        <v>68</v>
      </c>
      <c r="P37" s="543" t="s">
        <v>21</v>
      </c>
      <c r="Q37" s="543" t="s">
        <v>36</v>
      </c>
      <c r="R37" s="543" t="s">
        <v>214</v>
      </c>
      <c r="S37" s="543" t="s">
        <v>594</v>
      </c>
      <c r="T37" s="543" t="s">
        <v>99</v>
      </c>
      <c r="U37" s="573">
        <v>1</v>
      </c>
      <c r="V37" s="574" t="str">
        <f t="shared" si="16"/>
        <v>Seguimiento e identificación del Recaudo</v>
      </c>
      <c r="W37" s="575">
        <f t="shared" si="17"/>
        <v>243106560</v>
      </c>
      <c r="X37" s="587" t="s">
        <v>114</v>
      </c>
      <c r="Y37" s="578">
        <v>0.25</v>
      </c>
      <c r="Z37" s="576" t="s">
        <v>247</v>
      </c>
      <c r="AA37" s="572">
        <v>60776640</v>
      </c>
      <c r="AB37" s="915"/>
      <c r="AC37" s="913"/>
      <c r="AD37" s="562">
        <f t="shared" si="18"/>
        <v>0</v>
      </c>
      <c r="AE37" s="562">
        <f t="shared" si="19"/>
        <v>0</v>
      </c>
      <c r="AF37" s="562">
        <f t="shared" si="14"/>
        <v>0</v>
      </c>
      <c r="AG37" s="562">
        <f t="shared" si="0"/>
        <v>0</v>
      </c>
      <c r="AH37" s="569"/>
      <c r="AI37" s="578">
        <v>0.25</v>
      </c>
      <c r="AJ37" s="576" t="s">
        <v>247</v>
      </c>
      <c r="AK37" s="572">
        <v>60776640</v>
      </c>
      <c r="AL37" s="556"/>
      <c r="AM37" s="556"/>
      <c r="AN37" s="562">
        <f t="shared" si="20"/>
        <v>0</v>
      </c>
      <c r="AO37" s="562">
        <f t="shared" si="1"/>
        <v>0</v>
      </c>
      <c r="AP37" s="562">
        <f t="shared" si="2"/>
        <v>0</v>
      </c>
      <c r="AQ37" s="562">
        <f t="shared" si="3"/>
        <v>0</v>
      </c>
      <c r="AR37" s="562"/>
      <c r="AS37" s="578">
        <v>0.25</v>
      </c>
      <c r="AT37" s="576" t="s">
        <v>247</v>
      </c>
      <c r="AU37" s="572">
        <v>60776640</v>
      </c>
      <c r="AV37" s="556"/>
      <c r="AW37" s="556"/>
      <c r="AX37" s="562">
        <f t="shared" si="21"/>
        <v>0</v>
      </c>
      <c r="AY37" s="562">
        <f t="shared" si="22"/>
        <v>0</v>
      </c>
      <c r="AZ37" s="562">
        <f t="shared" si="23"/>
        <v>0</v>
      </c>
      <c r="BA37" s="562">
        <f t="shared" si="24"/>
        <v>0</v>
      </c>
      <c r="BB37" s="562"/>
      <c r="BC37" s="578">
        <v>0.25</v>
      </c>
      <c r="BD37" s="576" t="s">
        <v>247</v>
      </c>
      <c r="BE37" s="572">
        <v>60776640</v>
      </c>
      <c r="BF37" s="556"/>
      <c r="BG37" s="556"/>
      <c r="BH37" s="578">
        <f t="shared" si="25"/>
        <v>0</v>
      </c>
      <c r="BI37" s="578">
        <f t="shared" si="26"/>
        <v>0</v>
      </c>
      <c r="BJ37" s="578">
        <f t="shared" si="27"/>
        <v>0</v>
      </c>
      <c r="BK37" s="578">
        <f t="shared" si="28"/>
        <v>0</v>
      </c>
      <c r="BL37" s="578"/>
      <c r="BM37" s="565">
        <f t="shared" si="6"/>
        <v>0</v>
      </c>
      <c r="BN37" s="565">
        <f t="shared" si="7"/>
        <v>0</v>
      </c>
      <c r="BO37" s="565">
        <f t="shared" si="8"/>
        <v>0</v>
      </c>
      <c r="BP37" s="565">
        <f t="shared" si="9"/>
        <v>0</v>
      </c>
      <c r="BQ37" s="565">
        <f t="shared" si="29"/>
        <v>0</v>
      </c>
      <c r="BR37" s="565">
        <f t="shared" si="30"/>
        <v>0</v>
      </c>
      <c r="BS37" s="565">
        <f t="shared" si="10"/>
        <v>0</v>
      </c>
      <c r="BT37" s="565">
        <f t="shared" si="11"/>
        <v>0</v>
      </c>
      <c r="BU37" s="568">
        <f t="shared" si="15"/>
        <v>0.58333333333333337</v>
      </c>
      <c r="BV37" s="581" t="str">
        <f t="shared" si="31"/>
        <v>Seguimiento e identificación del Recaudo</v>
      </c>
      <c r="BW37" s="555">
        <f t="shared" si="13"/>
        <v>141812160</v>
      </c>
      <c r="BX37" s="556"/>
      <c r="BY37" s="556"/>
      <c r="BZ37" s="556"/>
      <c r="CA37" s="556"/>
      <c r="CB37" s="556"/>
      <c r="CC37" s="556"/>
      <c r="CD37" s="556"/>
      <c r="CE37" s="146"/>
      <c r="CF37" s="146"/>
      <c r="CG37" s="146"/>
      <c r="CH37" s="146"/>
      <c r="CI37" s="146"/>
      <c r="CJ37" s="146"/>
      <c r="CK37" s="146"/>
      <c r="CL37" s="146"/>
      <c r="CM37" s="146"/>
      <c r="CN37" s="146"/>
      <c r="CO37" s="146"/>
      <c r="CP37" s="146"/>
      <c r="CQ37" s="146"/>
      <c r="CR37" s="146"/>
      <c r="CS37" s="146"/>
      <c r="CT37" s="146"/>
      <c r="CU37" s="146"/>
      <c r="CV37" s="146"/>
      <c r="CW37" s="146"/>
      <c r="CX37" s="146"/>
      <c r="CY37" s="146"/>
      <c r="CZ37" s="146"/>
      <c r="DA37" s="146"/>
      <c r="DB37" s="146"/>
      <c r="DC37" s="146"/>
      <c r="DD37" s="146"/>
      <c r="DE37" s="146"/>
      <c r="DF37" s="146"/>
      <c r="DG37" s="146"/>
      <c r="DH37" s="146"/>
      <c r="DI37" s="146"/>
      <c r="DJ37" s="146"/>
      <c r="DK37" s="146"/>
      <c r="DL37" s="146"/>
      <c r="DM37" s="146"/>
      <c r="DN37" s="146"/>
      <c r="DO37" s="146"/>
      <c r="DP37" s="146"/>
      <c r="DQ37" s="146"/>
      <c r="DR37" s="146"/>
      <c r="DS37" s="146"/>
      <c r="DT37" s="146"/>
      <c r="DU37" s="146"/>
      <c r="DV37" s="146"/>
      <c r="DW37" s="146"/>
      <c r="DX37" s="146"/>
      <c r="DY37" s="146"/>
      <c r="DZ37" s="146"/>
      <c r="EA37" s="146"/>
      <c r="EB37" s="146"/>
      <c r="EC37" s="146"/>
      <c r="ED37" s="146"/>
      <c r="EE37" s="146"/>
      <c r="EF37" s="146"/>
      <c r="EG37" s="146"/>
      <c r="EH37" s="146"/>
      <c r="EI37" s="146"/>
      <c r="EJ37" s="146"/>
      <c r="EK37" s="146"/>
      <c r="EL37" s="146"/>
      <c r="EM37" s="146"/>
      <c r="EN37" s="146"/>
      <c r="EO37" s="146"/>
      <c r="EP37" s="146"/>
      <c r="EQ37" s="146"/>
      <c r="ER37" s="146"/>
      <c r="ES37" s="146"/>
      <c r="ET37" s="146"/>
      <c r="EU37" s="146"/>
      <c r="EV37" s="146"/>
      <c r="EW37" s="146"/>
      <c r="EX37" s="146"/>
      <c r="EY37" s="146"/>
      <c r="EZ37" s="146"/>
      <c r="FA37" s="146"/>
      <c r="FB37" s="146"/>
      <c r="FC37" s="146"/>
      <c r="FD37" s="146"/>
      <c r="FE37" s="146"/>
      <c r="FF37" s="146"/>
      <c r="FG37" s="146"/>
      <c r="FH37" s="146"/>
      <c r="FI37" s="146"/>
      <c r="FJ37" s="146"/>
      <c r="FK37" s="146"/>
      <c r="FL37" s="146"/>
      <c r="FM37" s="146"/>
      <c r="FN37" s="146"/>
      <c r="FO37" s="146"/>
      <c r="FP37" s="146"/>
      <c r="FQ37" s="146"/>
      <c r="FR37" s="146"/>
      <c r="FS37" s="146"/>
      <c r="FT37" s="146"/>
      <c r="FU37" s="146"/>
      <c r="FV37" s="146"/>
      <c r="FW37" s="146"/>
      <c r="FX37" s="146"/>
      <c r="FY37" s="146"/>
      <c r="FZ37" s="146"/>
      <c r="GA37" s="146"/>
      <c r="GB37" s="146"/>
      <c r="GC37" s="146"/>
      <c r="GD37" s="146"/>
      <c r="GE37" s="146"/>
      <c r="GF37" s="146"/>
      <c r="GG37" s="146"/>
      <c r="GH37" s="146"/>
      <c r="GI37" s="146"/>
      <c r="GJ37" s="146"/>
      <c r="GK37" s="146"/>
      <c r="GL37" s="146"/>
      <c r="GM37" s="146"/>
      <c r="GN37" s="146"/>
      <c r="GO37" s="146"/>
      <c r="GP37" s="146"/>
      <c r="GQ37" s="146"/>
      <c r="GR37" s="146"/>
      <c r="GS37" s="146"/>
      <c r="GT37" s="146"/>
      <c r="GU37" s="146"/>
      <c r="GV37" s="146"/>
      <c r="GW37" s="146"/>
      <c r="GX37" s="146"/>
      <c r="GY37" s="146"/>
      <c r="GZ37" s="146"/>
      <c r="HA37" s="146"/>
      <c r="HB37" s="146"/>
      <c r="HC37" s="146"/>
      <c r="HD37" s="146"/>
      <c r="HE37" s="146"/>
      <c r="HF37" s="146"/>
      <c r="HG37" s="146"/>
      <c r="HH37" s="146"/>
      <c r="HI37" s="146"/>
      <c r="HJ37" s="146"/>
      <c r="HK37" s="146"/>
      <c r="HL37" s="146"/>
      <c r="HM37" s="146"/>
      <c r="HN37" s="146"/>
      <c r="HO37" s="146"/>
      <c r="HP37" s="146"/>
      <c r="HQ37" s="146"/>
      <c r="HR37" s="146"/>
      <c r="HS37" s="146"/>
      <c r="HT37" s="146"/>
      <c r="HU37" s="146"/>
      <c r="HV37" s="146"/>
      <c r="HW37" s="146"/>
      <c r="HX37" s="146"/>
      <c r="HY37" s="146"/>
      <c r="HZ37" s="146"/>
      <c r="IA37" s="146"/>
      <c r="IB37" s="146"/>
      <c r="IC37" s="146"/>
      <c r="ID37" s="146"/>
    </row>
    <row r="38" spans="1:238" s="153" customFormat="1" ht="50.4" x14ac:dyDescent="0.3">
      <c r="A38" s="557">
        <v>11300</v>
      </c>
      <c r="B38" s="543" t="s">
        <v>4</v>
      </c>
      <c r="C38" s="543" t="s">
        <v>964</v>
      </c>
      <c r="D38" s="558" t="s">
        <v>160</v>
      </c>
      <c r="E38" s="543" t="s">
        <v>145</v>
      </c>
      <c r="F38" s="558" t="s">
        <v>580</v>
      </c>
      <c r="G38" s="543" t="s">
        <v>246</v>
      </c>
      <c r="H38" s="595" t="s">
        <v>124</v>
      </c>
      <c r="I38" s="871">
        <v>12</v>
      </c>
      <c r="J38" s="558" t="s">
        <v>582</v>
      </c>
      <c r="K38" s="543" t="s">
        <v>575</v>
      </c>
      <c r="L38" s="597">
        <v>0</v>
      </c>
      <c r="M38" s="590">
        <v>1</v>
      </c>
      <c r="N38" s="543" t="s">
        <v>46</v>
      </c>
      <c r="O38" s="543" t="s">
        <v>68</v>
      </c>
      <c r="P38" s="543" t="s">
        <v>21</v>
      </c>
      <c r="Q38" s="543" t="s">
        <v>36</v>
      </c>
      <c r="R38" s="543" t="s">
        <v>214</v>
      </c>
      <c r="S38" s="543" t="s">
        <v>631</v>
      </c>
      <c r="T38" s="543" t="s">
        <v>99</v>
      </c>
      <c r="U38" s="585">
        <v>12</v>
      </c>
      <c r="V38" s="574" t="str">
        <f t="shared" si="16"/>
        <v>Informe Mensual de Recaudo Efectivo</v>
      </c>
      <c r="W38" s="575">
        <f t="shared" si="17"/>
        <v>0</v>
      </c>
      <c r="X38" s="576" t="s">
        <v>117</v>
      </c>
      <c r="Y38" s="577">
        <v>3</v>
      </c>
      <c r="Z38" s="576" t="s">
        <v>575</v>
      </c>
      <c r="AA38" s="572">
        <v>0</v>
      </c>
      <c r="AB38" s="916"/>
      <c r="AC38" s="913"/>
      <c r="AD38" s="562">
        <f t="shared" si="18"/>
        <v>0</v>
      </c>
      <c r="AE38" s="562" t="e">
        <f t="shared" si="19"/>
        <v>#DIV/0!</v>
      </c>
      <c r="AF38" s="562">
        <f t="shared" si="14"/>
        <v>0</v>
      </c>
      <c r="AG38" s="562" t="e">
        <f t="shared" si="0"/>
        <v>#DIV/0!</v>
      </c>
      <c r="AH38" s="569"/>
      <c r="AI38" s="577">
        <v>3</v>
      </c>
      <c r="AJ38" s="576" t="s">
        <v>575</v>
      </c>
      <c r="AK38" s="572">
        <v>0</v>
      </c>
      <c r="AL38" s="556"/>
      <c r="AM38" s="556"/>
      <c r="AN38" s="562">
        <f t="shared" si="20"/>
        <v>0</v>
      </c>
      <c r="AO38" s="562" t="e">
        <f t="shared" si="1"/>
        <v>#DIV/0!</v>
      </c>
      <c r="AP38" s="562">
        <f t="shared" si="2"/>
        <v>0</v>
      </c>
      <c r="AQ38" s="562" t="e">
        <f t="shared" si="3"/>
        <v>#DIV/0!</v>
      </c>
      <c r="AR38" s="562"/>
      <c r="AS38" s="577">
        <v>3</v>
      </c>
      <c r="AT38" s="576" t="s">
        <v>575</v>
      </c>
      <c r="AU38" s="572">
        <v>0</v>
      </c>
      <c r="AV38" s="556"/>
      <c r="AW38" s="556"/>
      <c r="AX38" s="562">
        <f t="shared" si="21"/>
        <v>0</v>
      </c>
      <c r="AY38" s="562" t="e">
        <f t="shared" si="22"/>
        <v>#DIV/0!</v>
      </c>
      <c r="AZ38" s="562">
        <f t="shared" si="23"/>
        <v>0</v>
      </c>
      <c r="BA38" s="562" t="e">
        <f t="shared" si="24"/>
        <v>#DIV/0!</v>
      </c>
      <c r="BB38" s="562"/>
      <c r="BC38" s="577">
        <v>3</v>
      </c>
      <c r="BD38" s="576" t="s">
        <v>575</v>
      </c>
      <c r="BE38" s="572">
        <v>0</v>
      </c>
      <c r="BF38" s="556"/>
      <c r="BG38" s="556"/>
      <c r="BH38" s="578">
        <f t="shared" si="25"/>
        <v>0</v>
      </c>
      <c r="BI38" s="578" t="e">
        <f t="shared" si="26"/>
        <v>#DIV/0!</v>
      </c>
      <c r="BJ38" s="578">
        <f t="shared" si="27"/>
        <v>0</v>
      </c>
      <c r="BK38" s="578" t="e">
        <f t="shared" si="28"/>
        <v>#DIV/0!</v>
      </c>
      <c r="BL38" s="578"/>
      <c r="BM38" s="579">
        <f t="shared" si="6"/>
        <v>0</v>
      </c>
      <c r="BN38" s="579" t="str">
        <f t="shared" si="7"/>
        <v>No Prog ni Ejec</v>
      </c>
      <c r="BO38" s="579">
        <f t="shared" si="8"/>
        <v>0</v>
      </c>
      <c r="BP38" s="579" t="str">
        <f t="shared" si="9"/>
        <v>No Prog ni Ejec</v>
      </c>
      <c r="BQ38" s="579">
        <f t="shared" si="29"/>
        <v>0</v>
      </c>
      <c r="BR38" s="579" t="str">
        <f t="shared" si="30"/>
        <v>No Prog ni Ejec</v>
      </c>
      <c r="BS38" s="579">
        <f t="shared" si="10"/>
        <v>0</v>
      </c>
      <c r="BT38" s="579" t="str">
        <f t="shared" si="11"/>
        <v>No Prog ni Ejec</v>
      </c>
      <c r="BU38" s="580">
        <f t="shared" si="15"/>
        <v>7</v>
      </c>
      <c r="BV38" s="581" t="str">
        <f t="shared" si="31"/>
        <v>Informe Mensual de Recaudo Efectivo</v>
      </c>
      <c r="BW38" s="555">
        <f t="shared" si="13"/>
        <v>0</v>
      </c>
      <c r="BX38" s="556"/>
      <c r="BY38" s="556"/>
      <c r="BZ38" s="556"/>
      <c r="CA38" s="556"/>
      <c r="CB38" s="556"/>
      <c r="CC38" s="556"/>
      <c r="CD38" s="556"/>
      <c r="CE38" s="146"/>
      <c r="CF38" s="146"/>
      <c r="CG38" s="146"/>
      <c r="CH38" s="146"/>
      <c r="CI38" s="146"/>
      <c r="CJ38" s="146"/>
      <c r="CK38" s="146"/>
      <c r="CL38" s="146"/>
      <c r="CM38" s="146"/>
      <c r="CN38" s="146"/>
      <c r="CO38" s="146"/>
      <c r="CP38" s="146"/>
      <c r="CQ38" s="146"/>
      <c r="CR38" s="146"/>
      <c r="CS38" s="146"/>
      <c r="CT38" s="146"/>
      <c r="CU38" s="146"/>
      <c r="CV38" s="146"/>
      <c r="CW38" s="146"/>
      <c r="CX38" s="146"/>
      <c r="CY38" s="146"/>
      <c r="CZ38" s="146"/>
      <c r="DA38" s="146"/>
      <c r="DB38" s="146"/>
      <c r="DC38" s="146"/>
      <c r="DD38" s="146"/>
      <c r="DE38" s="146"/>
      <c r="DF38" s="146"/>
      <c r="DG38" s="146"/>
      <c r="DH38" s="146"/>
      <c r="DI38" s="146"/>
      <c r="DJ38" s="146"/>
      <c r="DK38" s="146"/>
      <c r="DL38" s="146"/>
      <c r="DM38" s="146"/>
      <c r="DN38" s="146"/>
      <c r="DO38" s="146"/>
      <c r="DP38" s="146"/>
      <c r="DQ38" s="146"/>
      <c r="DR38" s="146"/>
      <c r="DS38" s="146"/>
      <c r="DT38" s="146"/>
      <c r="DU38" s="146"/>
      <c r="DV38" s="146"/>
      <c r="DW38" s="146"/>
      <c r="DX38" s="146"/>
      <c r="DY38" s="146"/>
      <c r="DZ38" s="146"/>
      <c r="EA38" s="146"/>
      <c r="EB38" s="146"/>
      <c r="EC38" s="146"/>
      <c r="ED38" s="146"/>
      <c r="EE38" s="146"/>
      <c r="EF38" s="146"/>
      <c r="EG38" s="146"/>
      <c r="EH38" s="146"/>
      <c r="EI38" s="146"/>
      <c r="EJ38" s="146"/>
      <c r="EK38" s="146"/>
      <c r="EL38" s="146"/>
      <c r="EM38" s="146"/>
      <c r="EN38" s="146"/>
      <c r="EO38" s="146"/>
      <c r="EP38" s="146"/>
      <c r="EQ38" s="146"/>
      <c r="ER38" s="146"/>
      <c r="ES38" s="146"/>
      <c r="ET38" s="146"/>
      <c r="EU38" s="146"/>
      <c r="EV38" s="146"/>
      <c r="EW38" s="146"/>
      <c r="EX38" s="146"/>
      <c r="EY38" s="146"/>
      <c r="EZ38" s="146"/>
      <c r="FA38" s="146"/>
      <c r="FB38" s="146"/>
      <c r="FC38" s="146"/>
      <c r="FD38" s="146"/>
      <c r="FE38" s="146"/>
      <c r="FF38" s="146"/>
      <c r="FG38" s="146"/>
      <c r="FH38" s="146"/>
      <c r="FI38" s="146"/>
      <c r="FJ38" s="146"/>
      <c r="FK38" s="146"/>
      <c r="FL38" s="146"/>
      <c r="FM38" s="146"/>
      <c r="FN38" s="146"/>
      <c r="FO38" s="146"/>
      <c r="FP38" s="146"/>
      <c r="FQ38" s="146"/>
      <c r="FR38" s="146"/>
      <c r="FS38" s="146"/>
      <c r="FT38" s="146"/>
      <c r="FU38" s="146"/>
      <c r="FV38" s="146"/>
      <c r="FW38" s="146"/>
      <c r="FX38" s="146"/>
      <c r="FY38" s="146"/>
      <c r="FZ38" s="146"/>
      <c r="GA38" s="146"/>
      <c r="GB38" s="146"/>
      <c r="GC38" s="146"/>
      <c r="GD38" s="146"/>
      <c r="GE38" s="146"/>
      <c r="GF38" s="146"/>
      <c r="GG38" s="146"/>
      <c r="GH38" s="146"/>
      <c r="GI38" s="146"/>
      <c r="GJ38" s="146"/>
      <c r="GK38" s="146"/>
      <c r="GL38" s="146"/>
      <c r="GM38" s="146"/>
      <c r="GN38" s="146"/>
      <c r="GO38" s="146"/>
      <c r="GP38" s="146"/>
      <c r="GQ38" s="146"/>
      <c r="GR38" s="146"/>
      <c r="GS38" s="146"/>
      <c r="GT38" s="146"/>
      <c r="GU38" s="146"/>
      <c r="GV38" s="146"/>
      <c r="GW38" s="146"/>
      <c r="GX38" s="146"/>
      <c r="GY38" s="146"/>
      <c r="GZ38" s="146"/>
      <c r="HA38" s="146"/>
      <c r="HB38" s="146"/>
      <c r="HC38" s="146"/>
      <c r="HD38" s="146"/>
      <c r="HE38" s="146"/>
      <c r="HF38" s="146"/>
      <c r="HG38" s="146"/>
      <c r="HH38" s="146"/>
      <c r="HI38" s="146"/>
      <c r="HJ38" s="146"/>
      <c r="HK38" s="146"/>
      <c r="HL38" s="146"/>
      <c r="HM38" s="146"/>
      <c r="HN38" s="146"/>
      <c r="HO38" s="146"/>
      <c r="HP38" s="146"/>
      <c r="HQ38" s="146"/>
      <c r="HR38" s="146"/>
      <c r="HS38" s="146"/>
      <c r="HT38" s="146"/>
      <c r="HU38" s="146"/>
      <c r="HV38" s="146"/>
      <c r="HW38" s="146"/>
      <c r="HX38" s="146"/>
      <c r="HY38" s="146"/>
      <c r="HZ38" s="146"/>
      <c r="IA38" s="146"/>
      <c r="IB38" s="146"/>
      <c r="IC38" s="146"/>
      <c r="ID38" s="146"/>
    </row>
    <row r="39" spans="1:238" s="153" customFormat="1" ht="63" x14ac:dyDescent="0.3">
      <c r="A39" s="557">
        <v>11300</v>
      </c>
      <c r="B39" s="543" t="s">
        <v>4</v>
      </c>
      <c r="C39" s="543" t="s">
        <v>964</v>
      </c>
      <c r="D39" s="558" t="s">
        <v>160</v>
      </c>
      <c r="E39" s="543" t="s">
        <v>145</v>
      </c>
      <c r="F39" s="558" t="s">
        <v>580</v>
      </c>
      <c r="G39" s="543" t="s">
        <v>246</v>
      </c>
      <c r="H39" s="571" t="s">
        <v>123</v>
      </c>
      <c r="I39" s="573">
        <v>1</v>
      </c>
      <c r="J39" s="558" t="s">
        <v>583</v>
      </c>
      <c r="K39" s="543" t="s">
        <v>248</v>
      </c>
      <c r="L39" s="597">
        <v>0</v>
      </c>
      <c r="M39" s="573">
        <v>1</v>
      </c>
      <c r="N39" s="543" t="s">
        <v>46</v>
      </c>
      <c r="O39" s="543" t="s">
        <v>68</v>
      </c>
      <c r="P39" s="543" t="s">
        <v>21</v>
      </c>
      <c r="Q39" s="543" t="s">
        <v>36</v>
      </c>
      <c r="R39" s="543" t="s">
        <v>214</v>
      </c>
      <c r="S39" s="543" t="s">
        <v>249</v>
      </c>
      <c r="T39" s="543" t="s">
        <v>99</v>
      </c>
      <c r="U39" s="573">
        <v>1</v>
      </c>
      <c r="V39" s="574" t="str">
        <f t="shared" si="16"/>
        <v>Seguimiento a Partidas Sin Identificar</v>
      </c>
      <c r="W39" s="575">
        <f t="shared" si="17"/>
        <v>0</v>
      </c>
      <c r="X39" s="576" t="s">
        <v>117</v>
      </c>
      <c r="Y39" s="578">
        <v>0.25</v>
      </c>
      <c r="Z39" s="576" t="s">
        <v>248</v>
      </c>
      <c r="AA39" s="572">
        <v>0</v>
      </c>
      <c r="AB39" s="915"/>
      <c r="AC39" s="913"/>
      <c r="AD39" s="562">
        <f t="shared" si="18"/>
        <v>0</v>
      </c>
      <c r="AE39" s="562" t="e">
        <f t="shared" si="19"/>
        <v>#DIV/0!</v>
      </c>
      <c r="AF39" s="562">
        <f t="shared" si="14"/>
        <v>0</v>
      </c>
      <c r="AG39" s="562" t="e">
        <f t="shared" si="0"/>
        <v>#DIV/0!</v>
      </c>
      <c r="AH39" s="569"/>
      <c r="AI39" s="578">
        <v>0.25</v>
      </c>
      <c r="AJ39" s="576" t="s">
        <v>248</v>
      </c>
      <c r="AK39" s="572">
        <v>0</v>
      </c>
      <c r="AL39" s="556"/>
      <c r="AM39" s="556"/>
      <c r="AN39" s="562">
        <f t="shared" si="20"/>
        <v>0</v>
      </c>
      <c r="AO39" s="562" t="e">
        <f t="shared" si="1"/>
        <v>#DIV/0!</v>
      </c>
      <c r="AP39" s="562">
        <f t="shared" si="2"/>
        <v>0</v>
      </c>
      <c r="AQ39" s="562" t="e">
        <f t="shared" si="3"/>
        <v>#DIV/0!</v>
      </c>
      <c r="AR39" s="562"/>
      <c r="AS39" s="578">
        <v>0.25</v>
      </c>
      <c r="AT39" s="576" t="s">
        <v>248</v>
      </c>
      <c r="AU39" s="572">
        <v>0</v>
      </c>
      <c r="AV39" s="556"/>
      <c r="AW39" s="556"/>
      <c r="AX39" s="562">
        <f t="shared" si="21"/>
        <v>0</v>
      </c>
      <c r="AY39" s="562" t="e">
        <f t="shared" si="22"/>
        <v>#DIV/0!</v>
      </c>
      <c r="AZ39" s="562">
        <f t="shared" si="23"/>
        <v>0</v>
      </c>
      <c r="BA39" s="562" t="e">
        <f t="shared" si="24"/>
        <v>#DIV/0!</v>
      </c>
      <c r="BB39" s="562"/>
      <c r="BC39" s="578">
        <v>0.25</v>
      </c>
      <c r="BD39" s="576" t="s">
        <v>248</v>
      </c>
      <c r="BE39" s="572">
        <v>0</v>
      </c>
      <c r="BF39" s="556"/>
      <c r="BG39" s="556"/>
      <c r="BH39" s="578">
        <f t="shared" si="25"/>
        <v>0</v>
      </c>
      <c r="BI39" s="578" t="e">
        <f t="shared" si="26"/>
        <v>#DIV/0!</v>
      </c>
      <c r="BJ39" s="578">
        <f t="shared" si="27"/>
        <v>0</v>
      </c>
      <c r="BK39" s="578" t="e">
        <f t="shared" si="28"/>
        <v>#DIV/0!</v>
      </c>
      <c r="BL39" s="578"/>
      <c r="BM39" s="579">
        <f t="shared" si="6"/>
        <v>0</v>
      </c>
      <c r="BN39" s="579" t="str">
        <f t="shared" si="7"/>
        <v>No Prog ni Ejec</v>
      </c>
      <c r="BO39" s="579">
        <f t="shared" si="8"/>
        <v>0</v>
      </c>
      <c r="BP39" s="579" t="str">
        <f t="shared" si="9"/>
        <v>No Prog ni Ejec</v>
      </c>
      <c r="BQ39" s="579">
        <f t="shared" si="29"/>
        <v>0</v>
      </c>
      <c r="BR39" s="579" t="str">
        <f t="shared" si="30"/>
        <v>No Prog ni Ejec</v>
      </c>
      <c r="BS39" s="579">
        <f t="shared" si="10"/>
        <v>0</v>
      </c>
      <c r="BT39" s="579" t="str">
        <f t="shared" si="11"/>
        <v>No Prog ni Ejec</v>
      </c>
      <c r="BU39" s="568">
        <f t="shared" si="15"/>
        <v>0.58333333333333337</v>
      </c>
      <c r="BV39" s="581" t="str">
        <f t="shared" si="31"/>
        <v>Seguimiento a Partidas Sin Identificar</v>
      </c>
      <c r="BW39" s="555">
        <f t="shared" si="13"/>
        <v>0</v>
      </c>
      <c r="BX39" s="556"/>
      <c r="BY39" s="556"/>
      <c r="BZ39" s="556"/>
      <c r="CA39" s="556"/>
      <c r="CB39" s="556"/>
      <c r="CC39" s="556"/>
      <c r="CD39" s="556"/>
      <c r="CE39" s="146"/>
      <c r="CF39" s="146"/>
      <c r="CG39" s="146"/>
      <c r="CH39" s="146"/>
      <c r="CI39" s="146"/>
      <c r="CJ39" s="146"/>
      <c r="CK39" s="146"/>
      <c r="CL39" s="146"/>
      <c r="CM39" s="146"/>
      <c r="CN39" s="146"/>
      <c r="CO39" s="146"/>
      <c r="CP39" s="146"/>
      <c r="CQ39" s="146"/>
      <c r="CR39" s="146"/>
      <c r="CS39" s="146"/>
      <c r="CT39" s="146"/>
      <c r="CU39" s="146"/>
      <c r="CV39" s="146"/>
      <c r="CW39" s="146"/>
      <c r="CX39" s="146"/>
      <c r="CY39" s="146"/>
      <c r="CZ39" s="146"/>
      <c r="DA39" s="146"/>
      <c r="DB39" s="146"/>
      <c r="DC39" s="146"/>
      <c r="DD39" s="146"/>
      <c r="DE39" s="146"/>
      <c r="DF39" s="146"/>
      <c r="DG39" s="146"/>
      <c r="DH39" s="146"/>
      <c r="DI39" s="146"/>
      <c r="DJ39" s="146"/>
      <c r="DK39" s="146"/>
      <c r="DL39" s="146"/>
      <c r="DM39" s="146"/>
      <c r="DN39" s="146"/>
      <c r="DO39" s="146"/>
      <c r="DP39" s="146"/>
      <c r="DQ39" s="146"/>
      <c r="DR39" s="146"/>
      <c r="DS39" s="146"/>
      <c r="DT39" s="146"/>
      <c r="DU39" s="146"/>
      <c r="DV39" s="146"/>
      <c r="DW39" s="146"/>
      <c r="DX39" s="146"/>
      <c r="DY39" s="146"/>
      <c r="DZ39" s="146"/>
      <c r="EA39" s="146"/>
      <c r="EB39" s="146"/>
      <c r="EC39" s="146"/>
      <c r="ED39" s="146"/>
      <c r="EE39" s="146"/>
      <c r="EF39" s="146"/>
      <c r="EG39" s="146"/>
      <c r="EH39" s="146"/>
      <c r="EI39" s="146"/>
      <c r="EJ39" s="146"/>
      <c r="EK39" s="146"/>
      <c r="EL39" s="146"/>
      <c r="EM39" s="146"/>
      <c r="EN39" s="146"/>
      <c r="EO39" s="146"/>
      <c r="EP39" s="146"/>
      <c r="EQ39" s="146"/>
      <c r="ER39" s="146"/>
      <c r="ES39" s="146"/>
      <c r="ET39" s="146"/>
      <c r="EU39" s="146"/>
      <c r="EV39" s="146"/>
      <c r="EW39" s="146"/>
      <c r="EX39" s="146"/>
      <c r="EY39" s="146"/>
      <c r="EZ39" s="146"/>
      <c r="FA39" s="146"/>
      <c r="FB39" s="146"/>
      <c r="FC39" s="146"/>
      <c r="FD39" s="146"/>
      <c r="FE39" s="146"/>
      <c r="FF39" s="146"/>
      <c r="FG39" s="146"/>
      <c r="FH39" s="146"/>
      <c r="FI39" s="146"/>
      <c r="FJ39" s="146"/>
      <c r="FK39" s="146"/>
      <c r="FL39" s="146"/>
      <c r="FM39" s="146"/>
      <c r="FN39" s="146"/>
      <c r="FO39" s="146"/>
      <c r="FP39" s="146"/>
      <c r="FQ39" s="146"/>
      <c r="FR39" s="146"/>
      <c r="FS39" s="146"/>
      <c r="FT39" s="146"/>
      <c r="FU39" s="146"/>
      <c r="FV39" s="146"/>
      <c r="FW39" s="146"/>
      <c r="FX39" s="146"/>
      <c r="FY39" s="146"/>
      <c r="FZ39" s="146"/>
      <c r="GA39" s="146"/>
      <c r="GB39" s="146"/>
      <c r="GC39" s="146"/>
      <c r="GD39" s="146"/>
      <c r="GE39" s="146"/>
      <c r="GF39" s="146"/>
      <c r="GG39" s="146"/>
      <c r="GH39" s="146"/>
      <c r="GI39" s="146"/>
      <c r="GJ39" s="146"/>
      <c r="GK39" s="146"/>
      <c r="GL39" s="146"/>
      <c r="GM39" s="146"/>
      <c r="GN39" s="146"/>
      <c r="GO39" s="146"/>
      <c r="GP39" s="146"/>
      <c r="GQ39" s="146"/>
      <c r="GR39" s="146"/>
      <c r="GS39" s="146"/>
      <c r="GT39" s="146"/>
      <c r="GU39" s="146"/>
      <c r="GV39" s="146"/>
      <c r="GW39" s="146"/>
      <c r="GX39" s="146"/>
      <c r="GY39" s="146"/>
      <c r="GZ39" s="146"/>
      <c r="HA39" s="146"/>
      <c r="HB39" s="146"/>
      <c r="HC39" s="146"/>
      <c r="HD39" s="146"/>
      <c r="HE39" s="146"/>
      <c r="HF39" s="146"/>
      <c r="HG39" s="146"/>
      <c r="HH39" s="146"/>
      <c r="HI39" s="146"/>
      <c r="HJ39" s="146"/>
      <c r="HK39" s="146"/>
      <c r="HL39" s="146"/>
      <c r="HM39" s="146"/>
      <c r="HN39" s="146"/>
      <c r="HO39" s="146"/>
      <c r="HP39" s="146"/>
      <c r="HQ39" s="146"/>
      <c r="HR39" s="146"/>
      <c r="HS39" s="146"/>
      <c r="HT39" s="146"/>
      <c r="HU39" s="146"/>
      <c r="HV39" s="146"/>
      <c r="HW39" s="146"/>
      <c r="HX39" s="146"/>
      <c r="HY39" s="146"/>
      <c r="HZ39" s="146"/>
      <c r="IA39" s="146"/>
      <c r="IB39" s="146"/>
      <c r="IC39" s="146"/>
      <c r="ID39" s="146"/>
    </row>
    <row r="40" spans="1:238" s="159" customFormat="1" ht="50.4" x14ac:dyDescent="0.3">
      <c r="A40" s="557">
        <v>11300</v>
      </c>
      <c r="B40" s="543" t="s">
        <v>4</v>
      </c>
      <c r="C40" s="543" t="s">
        <v>964</v>
      </c>
      <c r="D40" s="558" t="s">
        <v>160</v>
      </c>
      <c r="E40" s="543" t="s">
        <v>145</v>
      </c>
      <c r="F40" s="558" t="s">
        <v>584</v>
      </c>
      <c r="G40" s="543" t="s">
        <v>251</v>
      </c>
      <c r="H40" s="571" t="s">
        <v>123</v>
      </c>
      <c r="I40" s="573">
        <v>1</v>
      </c>
      <c r="J40" s="558" t="s">
        <v>585</v>
      </c>
      <c r="K40" s="543" t="s">
        <v>250</v>
      </c>
      <c r="L40" s="597">
        <v>292066560</v>
      </c>
      <c r="M40" s="573">
        <v>1</v>
      </c>
      <c r="N40" s="543" t="s">
        <v>46</v>
      </c>
      <c r="O40" s="543" t="s">
        <v>68</v>
      </c>
      <c r="P40" s="543" t="s">
        <v>21</v>
      </c>
      <c r="Q40" s="543" t="s">
        <v>36</v>
      </c>
      <c r="R40" s="543" t="s">
        <v>215</v>
      </c>
      <c r="S40" s="543" t="s">
        <v>595</v>
      </c>
      <c r="T40" s="543" t="s">
        <v>99</v>
      </c>
      <c r="U40" s="578">
        <v>1</v>
      </c>
      <c r="V40" s="574" t="str">
        <f t="shared" si="16"/>
        <v>Ordenes de Giros tramitadas</v>
      </c>
      <c r="W40" s="575">
        <f t="shared" si="17"/>
        <v>292066560</v>
      </c>
      <c r="X40" s="587" t="s">
        <v>114</v>
      </c>
      <c r="Y40" s="578">
        <v>0.25</v>
      </c>
      <c r="Z40" s="576" t="s">
        <v>250</v>
      </c>
      <c r="AA40" s="572">
        <v>73016640</v>
      </c>
      <c r="AB40" s="915"/>
      <c r="AC40" s="913"/>
      <c r="AD40" s="562">
        <f t="shared" si="18"/>
        <v>0</v>
      </c>
      <c r="AE40" s="562">
        <f t="shared" si="19"/>
        <v>0</v>
      </c>
      <c r="AF40" s="562">
        <f t="shared" si="14"/>
        <v>0</v>
      </c>
      <c r="AG40" s="562">
        <f t="shared" si="0"/>
        <v>0</v>
      </c>
      <c r="AH40" s="562"/>
      <c r="AI40" s="578">
        <v>0.25</v>
      </c>
      <c r="AJ40" s="576" t="s">
        <v>250</v>
      </c>
      <c r="AK40" s="572">
        <v>73016640</v>
      </c>
      <c r="AL40" s="556"/>
      <c r="AM40" s="556"/>
      <c r="AN40" s="562">
        <f t="shared" si="20"/>
        <v>0</v>
      </c>
      <c r="AO40" s="562">
        <f t="shared" si="1"/>
        <v>0</v>
      </c>
      <c r="AP40" s="562">
        <f t="shared" si="2"/>
        <v>0</v>
      </c>
      <c r="AQ40" s="562">
        <f t="shared" si="3"/>
        <v>0</v>
      </c>
      <c r="AR40" s="562"/>
      <c r="AS40" s="578">
        <v>0.25</v>
      </c>
      <c r="AT40" s="576" t="s">
        <v>250</v>
      </c>
      <c r="AU40" s="572">
        <v>73016640</v>
      </c>
      <c r="AV40" s="556"/>
      <c r="AW40" s="556"/>
      <c r="AX40" s="562">
        <f t="shared" si="21"/>
        <v>0</v>
      </c>
      <c r="AY40" s="562">
        <f t="shared" si="22"/>
        <v>0</v>
      </c>
      <c r="AZ40" s="562">
        <f t="shared" si="23"/>
        <v>0</v>
      </c>
      <c r="BA40" s="562">
        <f t="shared" si="24"/>
        <v>0</v>
      </c>
      <c r="BB40" s="562"/>
      <c r="BC40" s="578">
        <v>0.25</v>
      </c>
      <c r="BD40" s="576" t="s">
        <v>250</v>
      </c>
      <c r="BE40" s="572">
        <v>73016640</v>
      </c>
      <c r="BF40" s="556"/>
      <c r="BG40" s="556"/>
      <c r="BH40" s="578">
        <f t="shared" si="25"/>
        <v>0</v>
      </c>
      <c r="BI40" s="578">
        <f t="shared" si="26"/>
        <v>0</v>
      </c>
      <c r="BJ40" s="578">
        <f t="shared" si="27"/>
        <v>0</v>
      </c>
      <c r="BK40" s="578">
        <f t="shared" si="28"/>
        <v>0</v>
      </c>
      <c r="BL40" s="578"/>
      <c r="BM40" s="565">
        <f t="shared" si="6"/>
        <v>0</v>
      </c>
      <c r="BN40" s="565">
        <f t="shared" si="7"/>
        <v>0</v>
      </c>
      <c r="BO40" s="565">
        <f t="shared" si="8"/>
        <v>0</v>
      </c>
      <c r="BP40" s="565">
        <f t="shared" si="9"/>
        <v>0</v>
      </c>
      <c r="BQ40" s="565">
        <f t="shared" si="29"/>
        <v>0</v>
      </c>
      <c r="BR40" s="565">
        <f t="shared" si="30"/>
        <v>0</v>
      </c>
      <c r="BS40" s="565">
        <f t="shared" si="10"/>
        <v>0</v>
      </c>
      <c r="BT40" s="565">
        <f t="shared" si="11"/>
        <v>0</v>
      </c>
      <c r="BU40" s="568">
        <f t="shared" si="15"/>
        <v>0.58333333333333337</v>
      </c>
      <c r="BV40" s="581" t="str">
        <f t="shared" si="31"/>
        <v>Ordenes de Giros tramitadas</v>
      </c>
      <c r="BW40" s="555">
        <f t="shared" si="13"/>
        <v>170372160</v>
      </c>
      <c r="BX40" s="556"/>
      <c r="BY40" s="556"/>
      <c r="BZ40" s="556"/>
      <c r="CA40" s="556"/>
      <c r="CB40" s="556"/>
      <c r="CC40" s="556"/>
      <c r="CD40" s="556"/>
      <c r="CE40" s="146"/>
      <c r="CF40" s="146"/>
      <c r="CG40" s="146"/>
      <c r="CH40" s="146"/>
      <c r="CI40" s="146"/>
      <c r="CJ40" s="146"/>
      <c r="CK40" s="146"/>
      <c r="CL40" s="146"/>
      <c r="CM40" s="146"/>
      <c r="CN40" s="146"/>
      <c r="CO40" s="146"/>
      <c r="CP40" s="146"/>
      <c r="CQ40" s="146"/>
      <c r="CR40" s="146"/>
      <c r="CS40" s="146"/>
      <c r="CT40" s="146"/>
      <c r="CU40" s="146"/>
      <c r="CV40" s="146"/>
      <c r="CW40" s="146"/>
      <c r="CX40" s="146"/>
      <c r="CY40" s="146"/>
      <c r="CZ40" s="146"/>
      <c r="DA40" s="146"/>
      <c r="DB40" s="146"/>
      <c r="DC40" s="146"/>
      <c r="DD40" s="146"/>
      <c r="DE40" s="146"/>
      <c r="DF40" s="146"/>
      <c r="DG40" s="146"/>
      <c r="DH40" s="146"/>
      <c r="DI40" s="146"/>
      <c r="DJ40" s="146"/>
      <c r="DK40" s="146"/>
      <c r="DL40" s="146"/>
      <c r="DM40" s="146"/>
      <c r="DN40" s="146"/>
      <c r="DO40" s="146"/>
      <c r="DP40" s="146"/>
      <c r="DQ40" s="146"/>
      <c r="DR40" s="146"/>
      <c r="DS40" s="146"/>
      <c r="DT40" s="146"/>
      <c r="DU40" s="146"/>
      <c r="DV40" s="146"/>
      <c r="DW40" s="146"/>
      <c r="DX40" s="146"/>
      <c r="DY40" s="146"/>
      <c r="DZ40" s="146"/>
      <c r="EA40" s="146"/>
      <c r="EB40" s="146"/>
      <c r="EC40" s="146"/>
      <c r="ED40" s="146"/>
      <c r="EE40" s="146"/>
      <c r="EF40" s="146"/>
      <c r="EG40" s="146"/>
      <c r="EH40" s="146"/>
      <c r="EI40" s="146"/>
      <c r="EJ40" s="146"/>
      <c r="EK40" s="146"/>
      <c r="EL40" s="146"/>
      <c r="EM40" s="146"/>
      <c r="EN40" s="146"/>
      <c r="EO40" s="146"/>
      <c r="EP40" s="146"/>
      <c r="EQ40" s="146"/>
      <c r="ER40" s="146"/>
      <c r="ES40" s="146"/>
      <c r="ET40" s="146"/>
      <c r="EU40" s="146"/>
      <c r="EV40" s="146"/>
      <c r="EW40" s="146"/>
      <c r="EX40" s="146"/>
      <c r="EY40" s="146"/>
      <c r="EZ40" s="146"/>
      <c r="FA40" s="146"/>
      <c r="FB40" s="146"/>
      <c r="FC40" s="146"/>
      <c r="FD40" s="146"/>
      <c r="FE40" s="146"/>
      <c r="FF40" s="146"/>
      <c r="FG40" s="146"/>
      <c r="FH40" s="146"/>
      <c r="FI40" s="146"/>
      <c r="FJ40" s="146"/>
      <c r="FK40" s="146"/>
      <c r="FL40" s="146"/>
      <c r="FM40" s="146"/>
      <c r="FN40" s="146"/>
      <c r="FO40" s="146"/>
      <c r="FP40" s="146"/>
      <c r="FQ40" s="146"/>
      <c r="FR40" s="146"/>
      <c r="FS40" s="146"/>
      <c r="FT40" s="146"/>
      <c r="FU40" s="146"/>
      <c r="FV40" s="146"/>
      <c r="FW40" s="146"/>
      <c r="FX40" s="146"/>
      <c r="FY40" s="146"/>
      <c r="FZ40" s="146"/>
      <c r="GA40" s="146"/>
      <c r="GB40" s="146"/>
      <c r="GC40" s="146"/>
      <c r="GD40" s="146"/>
      <c r="GE40" s="146"/>
      <c r="GF40" s="146"/>
      <c r="GG40" s="146"/>
      <c r="GH40" s="146"/>
      <c r="GI40" s="146"/>
      <c r="GJ40" s="146"/>
      <c r="GK40" s="146"/>
      <c r="GL40" s="146"/>
      <c r="GM40" s="146"/>
      <c r="GN40" s="146"/>
      <c r="GO40" s="146"/>
      <c r="GP40" s="146"/>
      <c r="GQ40" s="146"/>
      <c r="GR40" s="146"/>
      <c r="GS40" s="146"/>
      <c r="GT40" s="146"/>
      <c r="GU40" s="146"/>
      <c r="GV40" s="146"/>
      <c r="GW40" s="146"/>
      <c r="GX40" s="146"/>
      <c r="GY40" s="146"/>
      <c r="GZ40" s="146"/>
      <c r="HA40" s="146"/>
      <c r="HB40" s="146"/>
      <c r="HC40" s="146"/>
      <c r="HD40" s="146"/>
      <c r="HE40" s="146"/>
      <c r="HF40" s="146"/>
      <c r="HG40" s="146"/>
      <c r="HH40" s="146"/>
      <c r="HI40" s="146"/>
      <c r="HJ40" s="146"/>
      <c r="HK40" s="146"/>
      <c r="HL40" s="146"/>
      <c r="HM40" s="146"/>
      <c r="HN40" s="146"/>
      <c r="HO40" s="146"/>
      <c r="HP40" s="146"/>
      <c r="HQ40" s="146"/>
      <c r="HR40" s="146"/>
      <c r="HS40" s="146"/>
      <c r="HT40" s="146"/>
      <c r="HU40" s="146"/>
      <c r="HV40" s="146"/>
      <c r="HW40" s="146"/>
      <c r="HX40" s="146"/>
      <c r="HY40" s="146"/>
      <c r="HZ40" s="146"/>
      <c r="IA40" s="146"/>
      <c r="IB40" s="146"/>
      <c r="IC40" s="146"/>
      <c r="ID40" s="146"/>
    </row>
    <row r="41" spans="1:238" s="156" customFormat="1" ht="50.4" x14ac:dyDescent="0.3">
      <c r="A41" s="557">
        <v>11300</v>
      </c>
      <c r="B41" s="543" t="s">
        <v>4</v>
      </c>
      <c r="C41" s="543" t="s">
        <v>964</v>
      </c>
      <c r="D41" s="558" t="s">
        <v>160</v>
      </c>
      <c r="E41" s="543" t="s">
        <v>145</v>
      </c>
      <c r="F41" s="558" t="s">
        <v>586</v>
      </c>
      <c r="G41" s="543" t="s">
        <v>252</v>
      </c>
      <c r="H41" s="571" t="s">
        <v>123</v>
      </c>
      <c r="I41" s="573">
        <v>1</v>
      </c>
      <c r="J41" s="558" t="s">
        <v>587</v>
      </c>
      <c r="K41" s="543" t="s">
        <v>931</v>
      </c>
      <c r="L41" s="597">
        <v>48960000</v>
      </c>
      <c r="M41" s="573">
        <v>1</v>
      </c>
      <c r="N41" s="543" t="s">
        <v>46</v>
      </c>
      <c r="O41" s="543" t="s">
        <v>68</v>
      </c>
      <c r="P41" s="543" t="s">
        <v>21</v>
      </c>
      <c r="Q41" s="543" t="s">
        <v>36</v>
      </c>
      <c r="R41" s="543" t="s">
        <v>215</v>
      </c>
      <c r="S41" s="543" t="s">
        <v>596</v>
      </c>
      <c r="T41" s="543" t="s">
        <v>99</v>
      </c>
      <c r="U41" s="578">
        <v>1</v>
      </c>
      <c r="V41" s="574" t="str">
        <f t="shared" si="16"/>
        <v>Informes</v>
      </c>
      <c r="W41" s="575">
        <f t="shared" si="17"/>
        <v>48960000</v>
      </c>
      <c r="X41" s="587" t="s">
        <v>114</v>
      </c>
      <c r="Y41" s="578">
        <v>0.25</v>
      </c>
      <c r="Z41" s="591" t="str">
        <f>+V41</f>
        <v>Informes</v>
      </c>
      <c r="AA41" s="572">
        <v>12240000</v>
      </c>
      <c r="AB41" s="911"/>
      <c r="AC41" s="913"/>
      <c r="AD41" s="562">
        <f t="shared" si="18"/>
        <v>0</v>
      </c>
      <c r="AE41" s="562">
        <f t="shared" si="19"/>
        <v>0</v>
      </c>
      <c r="AF41" s="562">
        <f t="shared" si="14"/>
        <v>0</v>
      </c>
      <c r="AG41" s="562">
        <f t="shared" si="0"/>
        <v>0</v>
      </c>
      <c r="AH41" s="562"/>
      <c r="AI41" s="578">
        <v>0.25</v>
      </c>
      <c r="AJ41" s="591" t="str">
        <f>+V41</f>
        <v>Informes</v>
      </c>
      <c r="AK41" s="572">
        <v>12240000</v>
      </c>
      <c r="AL41" s="556"/>
      <c r="AM41" s="556"/>
      <c r="AN41" s="562">
        <f t="shared" si="20"/>
        <v>0</v>
      </c>
      <c r="AO41" s="562">
        <f t="shared" si="1"/>
        <v>0</v>
      </c>
      <c r="AP41" s="562">
        <f t="shared" si="2"/>
        <v>0</v>
      </c>
      <c r="AQ41" s="562">
        <f t="shared" si="3"/>
        <v>0</v>
      </c>
      <c r="AR41" s="562"/>
      <c r="AS41" s="578">
        <v>0.25</v>
      </c>
      <c r="AT41" s="591" t="str">
        <f>+V41</f>
        <v>Informes</v>
      </c>
      <c r="AU41" s="572">
        <v>12240000</v>
      </c>
      <c r="AV41" s="556"/>
      <c r="AW41" s="556"/>
      <c r="AX41" s="562">
        <f t="shared" si="21"/>
        <v>0</v>
      </c>
      <c r="AY41" s="562">
        <f t="shared" si="22"/>
        <v>0</v>
      </c>
      <c r="AZ41" s="562">
        <f t="shared" si="23"/>
        <v>0</v>
      </c>
      <c r="BA41" s="562">
        <f t="shared" si="24"/>
        <v>0</v>
      </c>
      <c r="BB41" s="562"/>
      <c r="BC41" s="578">
        <v>0.25</v>
      </c>
      <c r="BD41" s="591" t="str">
        <f>+V41</f>
        <v>Informes</v>
      </c>
      <c r="BE41" s="572">
        <v>12240000</v>
      </c>
      <c r="BF41" s="556"/>
      <c r="BG41" s="556"/>
      <c r="BH41" s="578">
        <f t="shared" si="25"/>
        <v>0</v>
      </c>
      <c r="BI41" s="578">
        <f t="shared" si="26"/>
        <v>0</v>
      </c>
      <c r="BJ41" s="578">
        <f t="shared" si="27"/>
        <v>0</v>
      </c>
      <c r="BK41" s="578">
        <f t="shared" si="28"/>
        <v>0</v>
      </c>
      <c r="BL41" s="578"/>
      <c r="BM41" s="588">
        <f t="shared" si="6"/>
        <v>0</v>
      </c>
      <c r="BN41" s="588">
        <f t="shared" si="7"/>
        <v>0</v>
      </c>
      <c r="BO41" s="588">
        <f t="shared" si="8"/>
        <v>0</v>
      </c>
      <c r="BP41" s="588">
        <f t="shared" si="9"/>
        <v>0</v>
      </c>
      <c r="BQ41" s="588">
        <f t="shared" si="29"/>
        <v>0</v>
      </c>
      <c r="BR41" s="588">
        <f t="shared" si="30"/>
        <v>0</v>
      </c>
      <c r="BS41" s="588">
        <f t="shared" si="10"/>
        <v>0</v>
      </c>
      <c r="BT41" s="588">
        <f t="shared" si="11"/>
        <v>0</v>
      </c>
      <c r="BU41" s="568">
        <f t="shared" si="15"/>
        <v>0.58333333333333337</v>
      </c>
      <c r="BV41" s="581" t="str">
        <f t="shared" si="31"/>
        <v>Informes</v>
      </c>
      <c r="BW41" s="555">
        <f t="shared" si="13"/>
        <v>28560000</v>
      </c>
      <c r="BX41" s="556"/>
      <c r="BY41" s="556"/>
      <c r="BZ41" s="556"/>
      <c r="CA41" s="556"/>
      <c r="CB41" s="556"/>
      <c r="CC41" s="556"/>
      <c r="CD41" s="556"/>
      <c r="CE41" s="146"/>
      <c r="CF41" s="146"/>
      <c r="CG41" s="146"/>
      <c r="CH41" s="146"/>
      <c r="CI41" s="146"/>
      <c r="CJ41" s="146"/>
      <c r="CK41" s="146"/>
      <c r="CL41" s="146"/>
      <c r="CM41" s="146"/>
      <c r="CN41" s="146"/>
      <c r="CO41" s="146"/>
      <c r="CP41" s="146"/>
      <c r="CQ41" s="146"/>
      <c r="CR41" s="146"/>
      <c r="CS41" s="146"/>
      <c r="CT41" s="146"/>
      <c r="CU41" s="146"/>
      <c r="CV41" s="146"/>
      <c r="CW41" s="146"/>
      <c r="CX41" s="146"/>
      <c r="CY41" s="146"/>
      <c r="CZ41" s="146"/>
      <c r="DA41" s="146"/>
      <c r="DB41" s="146"/>
      <c r="DC41" s="146"/>
      <c r="DD41" s="146"/>
      <c r="DE41" s="146"/>
      <c r="DF41" s="146"/>
      <c r="DG41" s="146"/>
      <c r="DH41" s="146"/>
      <c r="DI41" s="146"/>
      <c r="DJ41" s="146"/>
      <c r="DK41" s="146"/>
      <c r="DL41" s="146"/>
      <c r="DM41" s="146"/>
      <c r="DN41" s="146"/>
      <c r="DO41" s="146"/>
      <c r="DP41" s="146"/>
      <c r="DQ41" s="146"/>
      <c r="DR41" s="146"/>
      <c r="DS41" s="146"/>
      <c r="DT41" s="146"/>
      <c r="DU41" s="146"/>
      <c r="DV41" s="146"/>
      <c r="DW41" s="146"/>
      <c r="DX41" s="146"/>
      <c r="DY41" s="146"/>
      <c r="DZ41" s="146"/>
      <c r="EA41" s="146"/>
      <c r="EB41" s="146"/>
      <c r="EC41" s="146"/>
      <c r="ED41" s="146"/>
      <c r="EE41" s="146"/>
      <c r="EF41" s="146"/>
      <c r="EG41" s="146"/>
      <c r="EH41" s="146"/>
      <c r="EI41" s="146"/>
      <c r="EJ41" s="146"/>
      <c r="EK41" s="146"/>
      <c r="EL41" s="146"/>
      <c r="EM41" s="146"/>
      <c r="EN41" s="146"/>
      <c r="EO41" s="146"/>
      <c r="EP41" s="146"/>
      <c r="EQ41" s="146"/>
      <c r="ER41" s="146"/>
      <c r="ES41" s="146"/>
      <c r="ET41" s="146"/>
      <c r="EU41" s="146"/>
      <c r="EV41" s="146"/>
      <c r="EW41" s="146"/>
      <c r="EX41" s="146"/>
      <c r="EY41" s="146"/>
      <c r="EZ41" s="146"/>
      <c r="FA41" s="146"/>
      <c r="FB41" s="146"/>
      <c r="FC41" s="146"/>
      <c r="FD41" s="146"/>
      <c r="FE41" s="146"/>
      <c r="FF41" s="146"/>
      <c r="FG41" s="146"/>
      <c r="FH41" s="146"/>
      <c r="FI41" s="146"/>
      <c r="FJ41" s="146"/>
      <c r="FK41" s="146"/>
      <c r="FL41" s="146"/>
      <c r="FM41" s="146"/>
      <c r="FN41" s="146"/>
      <c r="FO41" s="146"/>
      <c r="FP41" s="146"/>
      <c r="FQ41" s="146"/>
      <c r="FR41" s="146"/>
      <c r="FS41" s="146"/>
      <c r="FT41" s="146"/>
      <c r="FU41" s="146"/>
      <c r="FV41" s="146"/>
      <c r="FW41" s="146"/>
      <c r="FX41" s="146"/>
      <c r="FY41" s="146"/>
      <c r="FZ41" s="146"/>
      <c r="GA41" s="146"/>
      <c r="GB41" s="146"/>
      <c r="GC41" s="146"/>
      <c r="GD41" s="146"/>
      <c r="GE41" s="146"/>
      <c r="GF41" s="146"/>
      <c r="GG41" s="146"/>
      <c r="GH41" s="146"/>
      <c r="GI41" s="146"/>
      <c r="GJ41" s="146"/>
      <c r="GK41" s="146"/>
      <c r="GL41" s="146"/>
      <c r="GM41" s="146"/>
      <c r="GN41" s="146"/>
      <c r="GO41" s="146"/>
      <c r="GP41" s="146"/>
      <c r="GQ41" s="146"/>
      <c r="GR41" s="146"/>
      <c r="GS41" s="146"/>
      <c r="GT41" s="146"/>
      <c r="GU41" s="146"/>
      <c r="GV41" s="146"/>
      <c r="GW41" s="146"/>
      <c r="GX41" s="146"/>
      <c r="GY41" s="146"/>
      <c r="GZ41" s="146"/>
      <c r="HA41" s="146"/>
      <c r="HB41" s="146"/>
      <c r="HC41" s="146"/>
      <c r="HD41" s="146"/>
      <c r="HE41" s="146"/>
      <c r="HF41" s="146"/>
      <c r="HG41" s="146"/>
      <c r="HH41" s="146"/>
      <c r="HI41" s="146"/>
      <c r="HJ41" s="146"/>
      <c r="HK41" s="146"/>
      <c r="HL41" s="146"/>
      <c r="HM41" s="146"/>
      <c r="HN41" s="146"/>
      <c r="HO41" s="146"/>
      <c r="HP41" s="146"/>
      <c r="HQ41" s="146"/>
      <c r="HR41" s="146"/>
      <c r="HS41" s="146"/>
      <c r="HT41" s="146"/>
      <c r="HU41" s="146"/>
      <c r="HV41" s="146"/>
      <c r="HW41" s="146"/>
      <c r="HX41" s="146"/>
      <c r="HY41" s="146"/>
      <c r="HZ41" s="146"/>
      <c r="IA41" s="146"/>
      <c r="IB41" s="146"/>
      <c r="IC41" s="146"/>
      <c r="ID41" s="146"/>
    </row>
    <row r="42" spans="1:238" s="156" customFormat="1" ht="50.4" x14ac:dyDescent="0.3">
      <c r="A42" s="557">
        <v>11300</v>
      </c>
      <c r="B42" s="543" t="s">
        <v>4</v>
      </c>
      <c r="C42" s="543" t="s">
        <v>964</v>
      </c>
      <c r="D42" s="558" t="s">
        <v>160</v>
      </c>
      <c r="E42" s="543" t="s">
        <v>145</v>
      </c>
      <c r="F42" s="558" t="s">
        <v>588</v>
      </c>
      <c r="G42" s="543" t="s">
        <v>254</v>
      </c>
      <c r="H42" s="571" t="s">
        <v>124</v>
      </c>
      <c r="I42" s="558">
        <v>4</v>
      </c>
      <c r="J42" s="558" t="s">
        <v>589</v>
      </c>
      <c r="K42" s="543" t="s">
        <v>254</v>
      </c>
      <c r="L42" s="597">
        <v>272680404</v>
      </c>
      <c r="M42" s="573">
        <v>1</v>
      </c>
      <c r="N42" s="543" t="s">
        <v>46</v>
      </c>
      <c r="O42" s="543" t="s">
        <v>68</v>
      </c>
      <c r="P42" s="543" t="s">
        <v>21</v>
      </c>
      <c r="Q42" s="543" t="s">
        <v>36</v>
      </c>
      <c r="R42" s="543" t="s">
        <v>215</v>
      </c>
      <c r="S42" s="543" t="s">
        <v>255</v>
      </c>
      <c r="T42" s="543" t="s">
        <v>99</v>
      </c>
      <c r="U42" s="585">
        <v>4</v>
      </c>
      <c r="V42" s="574" t="str">
        <f t="shared" si="16"/>
        <v>Estados Financieros</v>
      </c>
      <c r="W42" s="575">
        <f t="shared" si="17"/>
        <v>272680404</v>
      </c>
      <c r="X42" s="587" t="s">
        <v>114</v>
      </c>
      <c r="Y42" s="577">
        <v>1</v>
      </c>
      <c r="Z42" s="576" t="s">
        <v>254</v>
      </c>
      <c r="AA42" s="572">
        <v>68170101</v>
      </c>
      <c r="AB42" s="908"/>
      <c r="AC42" s="913"/>
      <c r="AD42" s="562">
        <f t="shared" si="18"/>
        <v>0</v>
      </c>
      <c r="AE42" s="562">
        <f t="shared" si="19"/>
        <v>0</v>
      </c>
      <c r="AF42" s="562">
        <f t="shared" si="14"/>
        <v>0</v>
      </c>
      <c r="AG42" s="562">
        <f t="shared" si="0"/>
        <v>0</v>
      </c>
      <c r="AH42" s="562"/>
      <c r="AI42" s="577">
        <v>1</v>
      </c>
      <c r="AJ42" s="576" t="s">
        <v>254</v>
      </c>
      <c r="AK42" s="572">
        <v>68170101</v>
      </c>
      <c r="AL42" s="556"/>
      <c r="AM42" s="556"/>
      <c r="AN42" s="562">
        <f t="shared" si="20"/>
        <v>0</v>
      </c>
      <c r="AO42" s="562">
        <f t="shared" si="1"/>
        <v>0</v>
      </c>
      <c r="AP42" s="562">
        <f t="shared" si="2"/>
        <v>0</v>
      </c>
      <c r="AQ42" s="562">
        <f t="shared" si="3"/>
        <v>0</v>
      </c>
      <c r="AR42" s="562"/>
      <c r="AS42" s="577">
        <v>1</v>
      </c>
      <c r="AT42" s="576" t="s">
        <v>254</v>
      </c>
      <c r="AU42" s="572">
        <v>68170101</v>
      </c>
      <c r="AV42" s="556"/>
      <c r="AW42" s="556"/>
      <c r="AX42" s="562">
        <f t="shared" si="21"/>
        <v>0</v>
      </c>
      <c r="AY42" s="562">
        <f t="shared" si="22"/>
        <v>0</v>
      </c>
      <c r="AZ42" s="562">
        <f t="shared" si="23"/>
        <v>0</v>
      </c>
      <c r="BA42" s="562">
        <f t="shared" si="24"/>
        <v>0</v>
      </c>
      <c r="BB42" s="562"/>
      <c r="BC42" s="577">
        <v>1</v>
      </c>
      <c r="BD42" s="576" t="s">
        <v>254</v>
      </c>
      <c r="BE42" s="572">
        <v>68170101</v>
      </c>
      <c r="BF42" s="556"/>
      <c r="BG42" s="556"/>
      <c r="BH42" s="578">
        <f t="shared" si="25"/>
        <v>0</v>
      </c>
      <c r="BI42" s="578">
        <f t="shared" si="26"/>
        <v>0</v>
      </c>
      <c r="BJ42" s="578">
        <f t="shared" si="27"/>
        <v>0</v>
      </c>
      <c r="BK42" s="578">
        <f t="shared" si="28"/>
        <v>0</v>
      </c>
      <c r="BL42" s="578"/>
      <c r="BM42" s="588">
        <f t="shared" si="6"/>
        <v>0</v>
      </c>
      <c r="BN42" s="588">
        <f t="shared" si="7"/>
        <v>0</v>
      </c>
      <c r="BO42" s="588">
        <f t="shared" si="8"/>
        <v>0</v>
      </c>
      <c r="BP42" s="588">
        <f t="shared" si="9"/>
        <v>0</v>
      </c>
      <c r="BQ42" s="588">
        <f t="shared" si="29"/>
        <v>0</v>
      </c>
      <c r="BR42" s="588">
        <f t="shared" si="30"/>
        <v>0</v>
      </c>
      <c r="BS42" s="588">
        <f t="shared" si="10"/>
        <v>0</v>
      </c>
      <c r="BT42" s="588">
        <f t="shared" si="11"/>
        <v>0</v>
      </c>
      <c r="BU42" s="580">
        <f t="shared" si="15"/>
        <v>2.3333333333333335</v>
      </c>
      <c r="BV42" s="581" t="str">
        <f t="shared" si="31"/>
        <v>Estados Financieros</v>
      </c>
      <c r="BW42" s="555">
        <f t="shared" si="13"/>
        <v>159063569</v>
      </c>
      <c r="BX42" s="556"/>
      <c r="BY42" s="556"/>
      <c r="BZ42" s="556"/>
      <c r="CA42" s="556"/>
      <c r="CB42" s="556"/>
      <c r="CC42" s="556"/>
      <c r="CD42" s="556"/>
      <c r="CE42" s="146"/>
      <c r="CF42" s="146"/>
      <c r="CG42" s="146"/>
      <c r="CH42" s="146"/>
      <c r="CI42" s="146"/>
      <c r="CJ42" s="146"/>
      <c r="CK42" s="146"/>
      <c r="CL42" s="146"/>
      <c r="CM42" s="146"/>
      <c r="CN42" s="146"/>
      <c r="CO42" s="146"/>
      <c r="CP42" s="146"/>
      <c r="CQ42" s="146"/>
      <c r="CR42" s="146"/>
      <c r="CS42" s="146"/>
      <c r="CT42" s="146"/>
      <c r="CU42" s="146"/>
      <c r="CV42" s="146"/>
      <c r="CW42" s="146"/>
      <c r="CX42" s="146"/>
      <c r="CY42" s="146"/>
      <c r="CZ42" s="146"/>
      <c r="DA42" s="146"/>
      <c r="DB42" s="146"/>
      <c r="DC42" s="146"/>
      <c r="DD42" s="146"/>
      <c r="DE42" s="146"/>
      <c r="DF42" s="146"/>
      <c r="DG42" s="146"/>
      <c r="DH42" s="146"/>
      <c r="DI42" s="146"/>
      <c r="DJ42" s="146"/>
      <c r="DK42" s="146"/>
      <c r="DL42" s="146"/>
      <c r="DM42" s="146"/>
      <c r="DN42" s="146"/>
      <c r="DO42" s="146"/>
      <c r="DP42" s="146"/>
      <c r="DQ42" s="146"/>
      <c r="DR42" s="146"/>
      <c r="DS42" s="146"/>
      <c r="DT42" s="146"/>
      <c r="DU42" s="146"/>
      <c r="DV42" s="146"/>
      <c r="DW42" s="146"/>
      <c r="DX42" s="146"/>
      <c r="DY42" s="146"/>
      <c r="DZ42" s="146"/>
      <c r="EA42" s="146"/>
      <c r="EB42" s="146"/>
      <c r="EC42" s="146"/>
      <c r="ED42" s="146"/>
      <c r="EE42" s="146"/>
      <c r="EF42" s="146"/>
      <c r="EG42" s="146"/>
      <c r="EH42" s="146"/>
      <c r="EI42" s="146"/>
      <c r="EJ42" s="146"/>
      <c r="EK42" s="146"/>
      <c r="EL42" s="146"/>
      <c r="EM42" s="146"/>
      <c r="EN42" s="146"/>
      <c r="EO42" s="146"/>
      <c r="EP42" s="146"/>
      <c r="EQ42" s="146"/>
      <c r="ER42" s="146"/>
      <c r="ES42" s="146"/>
      <c r="ET42" s="146"/>
      <c r="EU42" s="146"/>
      <c r="EV42" s="146"/>
      <c r="EW42" s="146"/>
      <c r="EX42" s="146"/>
      <c r="EY42" s="146"/>
      <c r="EZ42" s="146"/>
      <c r="FA42" s="146"/>
      <c r="FB42" s="146"/>
      <c r="FC42" s="146"/>
      <c r="FD42" s="146"/>
      <c r="FE42" s="146"/>
      <c r="FF42" s="146"/>
      <c r="FG42" s="146"/>
      <c r="FH42" s="146"/>
      <c r="FI42" s="146"/>
      <c r="FJ42" s="146"/>
      <c r="FK42" s="146"/>
      <c r="FL42" s="146"/>
      <c r="FM42" s="146"/>
      <c r="FN42" s="146"/>
      <c r="FO42" s="146"/>
      <c r="FP42" s="146"/>
      <c r="FQ42" s="146"/>
      <c r="FR42" s="146"/>
      <c r="FS42" s="146"/>
      <c r="FT42" s="146"/>
      <c r="FU42" s="146"/>
      <c r="FV42" s="146"/>
      <c r="FW42" s="146"/>
      <c r="FX42" s="146"/>
      <c r="FY42" s="146"/>
      <c r="FZ42" s="146"/>
      <c r="GA42" s="146"/>
      <c r="GB42" s="146"/>
      <c r="GC42" s="146"/>
      <c r="GD42" s="146"/>
      <c r="GE42" s="146"/>
      <c r="GF42" s="146"/>
      <c r="GG42" s="146"/>
      <c r="GH42" s="146"/>
      <c r="GI42" s="146"/>
      <c r="GJ42" s="146"/>
      <c r="GK42" s="146"/>
      <c r="GL42" s="146"/>
      <c r="GM42" s="146"/>
      <c r="GN42" s="146"/>
      <c r="GO42" s="146"/>
      <c r="GP42" s="146"/>
      <c r="GQ42" s="146"/>
      <c r="GR42" s="146"/>
      <c r="GS42" s="146"/>
      <c r="GT42" s="146"/>
      <c r="GU42" s="146"/>
      <c r="GV42" s="146"/>
      <c r="GW42" s="146"/>
      <c r="GX42" s="146"/>
      <c r="GY42" s="146"/>
      <c r="GZ42" s="146"/>
      <c r="HA42" s="146"/>
      <c r="HB42" s="146"/>
      <c r="HC42" s="146"/>
      <c r="HD42" s="146"/>
      <c r="HE42" s="146"/>
      <c r="HF42" s="146"/>
      <c r="HG42" s="146"/>
      <c r="HH42" s="146"/>
      <c r="HI42" s="146"/>
      <c r="HJ42" s="146"/>
      <c r="HK42" s="146"/>
      <c r="HL42" s="146"/>
      <c r="HM42" s="146"/>
      <c r="HN42" s="146"/>
      <c r="HO42" s="146"/>
      <c r="HP42" s="146"/>
      <c r="HQ42" s="146"/>
      <c r="HR42" s="146"/>
      <c r="HS42" s="146"/>
      <c r="HT42" s="146"/>
      <c r="HU42" s="146"/>
      <c r="HV42" s="146"/>
      <c r="HW42" s="146"/>
      <c r="HX42" s="146"/>
      <c r="HY42" s="146"/>
      <c r="HZ42" s="146"/>
      <c r="IA42" s="146"/>
      <c r="IB42" s="146"/>
      <c r="IC42" s="146"/>
      <c r="ID42" s="146"/>
    </row>
    <row r="43" spans="1:238" s="153" customFormat="1" ht="50.4" x14ac:dyDescent="0.3">
      <c r="A43" s="557">
        <v>11300</v>
      </c>
      <c r="B43" s="543" t="s">
        <v>4</v>
      </c>
      <c r="C43" s="543" t="s">
        <v>964</v>
      </c>
      <c r="D43" s="558" t="s">
        <v>160</v>
      </c>
      <c r="E43" s="543" t="s">
        <v>145</v>
      </c>
      <c r="F43" s="558" t="s">
        <v>590</v>
      </c>
      <c r="G43" s="543" t="s">
        <v>257</v>
      </c>
      <c r="H43" s="571" t="s">
        <v>124</v>
      </c>
      <c r="I43" s="558">
        <v>4</v>
      </c>
      <c r="J43" s="558" t="s">
        <v>591</v>
      </c>
      <c r="K43" s="543" t="s">
        <v>258</v>
      </c>
      <c r="L43" s="597">
        <v>0</v>
      </c>
      <c r="M43" s="573">
        <v>1</v>
      </c>
      <c r="N43" s="543" t="s">
        <v>46</v>
      </c>
      <c r="O43" s="543" t="s">
        <v>68</v>
      </c>
      <c r="P43" s="543" t="s">
        <v>21</v>
      </c>
      <c r="Q43" s="543" t="s">
        <v>36</v>
      </c>
      <c r="R43" s="543" t="s">
        <v>212</v>
      </c>
      <c r="S43" s="543" t="s">
        <v>137</v>
      </c>
      <c r="T43" s="543" t="s">
        <v>99</v>
      </c>
      <c r="U43" s="585">
        <v>4</v>
      </c>
      <c r="V43" s="574" t="str">
        <f t="shared" si="16"/>
        <v>Informe</v>
      </c>
      <c r="W43" s="575">
        <f t="shared" si="17"/>
        <v>0</v>
      </c>
      <c r="X43" s="587" t="s">
        <v>117</v>
      </c>
      <c r="Y43" s="577">
        <v>1</v>
      </c>
      <c r="Z43" s="576" t="s">
        <v>258</v>
      </c>
      <c r="AA43" s="572">
        <v>0</v>
      </c>
      <c r="AB43" s="908"/>
      <c r="AC43" s="909"/>
      <c r="AD43" s="562">
        <f t="shared" si="18"/>
        <v>0</v>
      </c>
      <c r="AE43" s="562" t="e">
        <f t="shared" si="19"/>
        <v>#DIV/0!</v>
      </c>
      <c r="AF43" s="562">
        <f t="shared" si="14"/>
        <v>0</v>
      </c>
      <c r="AG43" s="562" t="e">
        <f t="shared" si="0"/>
        <v>#DIV/0!</v>
      </c>
      <c r="AH43" s="569"/>
      <c r="AI43" s="577">
        <v>1</v>
      </c>
      <c r="AJ43" s="576" t="s">
        <v>258</v>
      </c>
      <c r="AK43" s="572">
        <v>0</v>
      </c>
      <c r="AL43" s="556"/>
      <c r="AM43" s="556"/>
      <c r="AN43" s="562">
        <f t="shared" si="20"/>
        <v>0</v>
      </c>
      <c r="AO43" s="562" t="e">
        <f t="shared" si="1"/>
        <v>#DIV/0!</v>
      </c>
      <c r="AP43" s="562">
        <f t="shared" si="2"/>
        <v>0</v>
      </c>
      <c r="AQ43" s="562" t="e">
        <f t="shared" si="3"/>
        <v>#DIV/0!</v>
      </c>
      <c r="AR43" s="562"/>
      <c r="AS43" s="577">
        <v>1</v>
      </c>
      <c r="AT43" s="576" t="s">
        <v>258</v>
      </c>
      <c r="AU43" s="572">
        <v>0</v>
      </c>
      <c r="AV43" s="556"/>
      <c r="AW43" s="556"/>
      <c r="AX43" s="562">
        <f t="shared" si="21"/>
        <v>0</v>
      </c>
      <c r="AY43" s="562" t="e">
        <f t="shared" si="22"/>
        <v>#DIV/0!</v>
      </c>
      <c r="AZ43" s="562">
        <f t="shared" si="23"/>
        <v>0</v>
      </c>
      <c r="BA43" s="562" t="e">
        <f t="shared" si="24"/>
        <v>#DIV/0!</v>
      </c>
      <c r="BB43" s="562"/>
      <c r="BC43" s="577">
        <v>1</v>
      </c>
      <c r="BD43" s="576" t="s">
        <v>258</v>
      </c>
      <c r="BE43" s="572">
        <v>0</v>
      </c>
      <c r="BF43" s="556"/>
      <c r="BG43" s="556"/>
      <c r="BH43" s="578">
        <f t="shared" si="25"/>
        <v>0</v>
      </c>
      <c r="BI43" s="578" t="e">
        <f t="shared" si="26"/>
        <v>#DIV/0!</v>
      </c>
      <c r="BJ43" s="578">
        <f t="shared" si="27"/>
        <v>0</v>
      </c>
      <c r="BK43" s="578" t="e">
        <f t="shared" si="28"/>
        <v>#DIV/0!</v>
      </c>
      <c r="BL43" s="578"/>
      <c r="BM43" s="579">
        <f t="shared" si="6"/>
        <v>0</v>
      </c>
      <c r="BN43" s="579" t="str">
        <f t="shared" si="7"/>
        <v>No Prog ni Ejec</v>
      </c>
      <c r="BO43" s="579">
        <f t="shared" si="8"/>
        <v>0</v>
      </c>
      <c r="BP43" s="579" t="str">
        <f t="shared" si="9"/>
        <v>No Prog ni Ejec</v>
      </c>
      <c r="BQ43" s="579">
        <f t="shared" si="29"/>
        <v>0</v>
      </c>
      <c r="BR43" s="579" t="str">
        <f t="shared" si="30"/>
        <v>No Prog ni Ejec</v>
      </c>
      <c r="BS43" s="579">
        <f t="shared" si="10"/>
        <v>0</v>
      </c>
      <c r="BT43" s="579" t="str">
        <f t="shared" si="11"/>
        <v>No Prog ni Ejec</v>
      </c>
      <c r="BU43" s="580">
        <f t="shared" si="15"/>
        <v>2.3333333333333335</v>
      </c>
      <c r="BV43" s="581" t="str">
        <f t="shared" si="31"/>
        <v>Informe</v>
      </c>
      <c r="BW43" s="555">
        <f t="shared" si="13"/>
        <v>0</v>
      </c>
      <c r="BX43" s="556"/>
      <c r="BY43" s="556"/>
      <c r="BZ43" s="556"/>
      <c r="CA43" s="556"/>
      <c r="CB43" s="556"/>
      <c r="CC43" s="556"/>
      <c r="CD43" s="556"/>
      <c r="CE43" s="146"/>
      <c r="CF43" s="146"/>
      <c r="CG43" s="146"/>
      <c r="CH43" s="146"/>
      <c r="CI43" s="146"/>
      <c r="CJ43" s="146"/>
      <c r="CK43" s="146"/>
      <c r="CL43" s="146"/>
      <c r="CM43" s="146"/>
      <c r="CN43" s="146"/>
      <c r="CO43" s="146"/>
      <c r="CP43" s="146"/>
      <c r="CQ43" s="146"/>
      <c r="CR43" s="146"/>
      <c r="CS43" s="146"/>
      <c r="CT43" s="146"/>
      <c r="CU43" s="146"/>
      <c r="CV43" s="146"/>
      <c r="CW43" s="146"/>
      <c r="CX43" s="146"/>
      <c r="CY43" s="146"/>
      <c r="CZ43" s="146"/>
      <c r="DA43" s="146"/>
      <c r="DB43" s="146"/>
      <c r="DC43" s="146"/>
      <c r="DD43" s="146"/>
      <c r="DE43" s="146"/>
      <c r="DF43" s="146"/>
      <c r="DG43" s="146"/>
      <c r="DH43" s="146"/>
      <c r="DI43" s="146"/>
      <c r="DJ43" s="146"/>
      <c r="DK43" s="146"/>
      <c r="DL43" s="146"/>
      <c r="DM43" s="146"/>
      <c r="DN43" s="146"/>
      <c r="DO43" s="146"/>
      <c r="DP43" s="146"/>
      <c r="DQ43" s="146"/>
      <c r="DR43" s="146"/>
      <c r="DS43" s="146"/>
      <c r="DT43" s="146"/>
      <c r="DU43" s="146"/>
      <c r="DV43" s="146"/>
      <c r="DW43" s="146"/>
      <c r="DX43" s="146"/>
      <c r="DY43" s="146"/>
      <c r="DZ43" s="146"/>
      <c r="EA43" s="146"/>
      <c r="EB43" s="146"/>
      <c r="EC43" s="146"/>
      <c r="ED43" s="146"/>
      <c r="EE43" s="146"/>
      <c r="EF43" s="146"/>
      <c r="EG43" s="146"/>
      <c r="EH43" s="146"/>
      <c r="EI43" s="146"/>
      <c r="EJ43" s="146"/>
      <c r="EK43" s="146"/>
      <c r="EL43" s="146"/>
      <c r="EM43" s="146"/>
      <c r="EN43" s="146"/>
      <c r="EO43" s="146"/>
      <c r="EP43" s="146"/>
      <c r="EQ43" s="146"/>
      <c r="ER43" s="146"/>
      <c r="ES43" s="146"/>
      <c r="ET43" s="146"/>
      <c r="EU43" s="146"/>
      <c r="EV43" s="146"/>
      <c r="EW43" s="146"/>
      <c r="EX43" s="146"/>
      <c r="EY43" s="146"/>
      <c r="EZ43" s="146"/>
      <c r="FA43" s="146"/>
      <c r="FB43" s="146"/>
      <c r="FC43" s="146"/>
      <c r="FD43" s="146"/>
      <c r="FE43" s="146"/>
      <c r="FF43" s="146"/>
      <c r="FG43" s="146"/>
      <c r="FH43" s="146"/>
      <c r="FI43" s="146"/>
      <c r="FJ43" s="146"/>
      <c r="FK43" s="146"/>
      <c r="FL43" s="146"/>
      <c r="FM43" s="146"/>
      <c r="FN43" s="146"/>
      <c r="FO43" s="146"/>
      <c r="FP43" s="146"/>
      <c r="FQ43" s="146"/>
      <c r="FR43" s="146"/>
      <c r="FS43" s="146"/>
      <c r="FT43" s="146"/>
      <c r="FU43" s="146"/>
      <c r="FV43" s="146"/>
      <c r="FW43" s="146"/>
      <c r="FX43" s="146"/>
      <c r="FY43" s="146"/>
      <c r="FZ43" s="146"/>
      <c r="GA43" s="146"/>
      <c r="GB43" s="146"/>
      <c r="GC43" s="146"/>
      <c r="GD43" s="146"/>
      <c r="GE43" s="146"/>
      <c r="GF43" s="146"/>
      <c r="GG43" s="146"/>
      <c r="GH43" s="146"/>
      <c r="GI43" s="146"/>
      <c r="GJ43" s="146"/>
      <c r="GK43" s="146"/>
      <c r="GL43" s="146"/>
      <c r="GM43" s="146"/>
      <c r="GN43" s="146"/>
      <c r="GO43" s="146"/>
      <c r="GP43" s="146"/>
      <c r="GQ43" s="146"/>
      <c r="GR43" s="146"/>
      <c r="GS43" s="146"/>
      <c r="GT43" s="146"/>
      <c r="GU43" s="146"/>
      <c r="GV43" s="146"/>
      <c r="GW43" s="146"/>
      <c r="GX43" s="146"/>
      <c r="GY43" s="146"/>
      <c r="GZ43" s="146"/>
      <c r="HA43" s="146"/>
      <c r="HB43" s="146"/>
      <c r="HC43" s="146"/>
      <c r="HD43" s="146"/>
      <c r="HE43" s="146"/>
      <c r="HF43" s="146"/>
      <c r="HG43" s="146"/>
      <c r="HH43" s="146"/>
      <c r="HI43" s="146"/>
      <c r="HJ43" s="146"/>
      <c r="HK43" s="146"/>
      <c r="HL43" s="146"/>
      <c r="HM43" s="146"/>
      <c r="HN43" s="146"/>
      <c r="HO43" s="146"/>
      <c r="HP43" s="146"/>
      <c r="HQ43" s="146"/>
      <c r="HR43" s="146"/>
      <c r="HS43" s="146"/>
      <c r="HT43" s="146"/>
      <c r="HU43" s="146"/>
      <c r="HV43" s="146"/>
      <c r="HW43" s="146"/>
      <c r="HX43" s="146"/>
      <c r="HY43" s="146"/>
      <c r="HZ43" s="146"/>
      <c r="IA43" s="146"/>
      <c r="IB43" s="146"/>
      <c r="IC43" s="146"/>
      <c r="ID43" s="146"/>
    </row>
    <row r="44" spans="1:238" s="485" customFormat="1" ht="50.4" x14ac:dyDescent="0.3">
      <c r="A44" s="592">
        <v>11300</v>
      </c>
      <c r="B44" s="593" t="s">
        <v>4</v>
      </c>
      <c r="C44" s="543" t="s">
        <v>964</v>
      </c>
      <c r="D44" s="594" t="s">
        <v>160</v>
      </c>
      <c r="E44" s="593" t="s">
        <v>145</v>
      </c>
      <c r="F44" s="594" t="s">
        <v>592</v>
      </c>
      <c r="G44" s="593" t="s">
        <v>571</v>
      </c>
      <c r="H44" s="595" t="s">
        <v>123</v>
      </c>
      <c r="I44" s="596">
        <v>1</v>
      </c>
      <c r="J44" s="594" t="s">
        <v>593</v>
      </c>
      <c r="K44" s="593" t="s">
        <v>571</v>
      </c>
      <c r="L44" s="597">
        <v>580945500</v>
      </c>
      <c r="M44" s="598">
        <v>1</v>
      </c>
      <c r="N44" s="593" t="s">
        <v>46</v>
      </c>
      <c r="O44" s="593" t="s">
        <v>68</v>
      </c>
      <c r="P44" s="593" t="s">
        <v>21</v>
      </c>
      <c r="Q44" s="593" t="s">
        <v>36</v>
      </c>
      <c r="R44" s="593" t="s">
        <v>212</v>
      </c>
      <c r="S44" s="593" t="s">
        <v>379</v>
      </c>
      <c r="T44" s="593" t="s">
        <v>99</v>
      </c>
      <c r="U44" s="598">
        <v>1</v>
      </c>
      <c r="V44" s="599" t="str">
        <f t="shared" si="16"/>
        <v>Administración y Custodia del Portafolio de Inversión</v>
      </c>
      <c r="W44" s="600">
        <f t="shared" si="17"/>
        <v>580945500</v>
      </c>
      <c r="X44" s="601" t="s">
        <v>114</v>
      </c>
      <c r="Y44" s="596">
        <v>0.25</v>
      </c>
      <c r="Z44" s="601" t="s">
        <v>571</v>
      </c>
      <c r="AA44" s="597">
        <f>+W44*Y44</f>
        <v>145236375</v>
      </c>
      <c r="AB44" s="917"/>
      <c r="AC44" s="917"/>
      <c r="AD44" s="602">
        <f t="shared" si="18"/>
        <v>0</v>
      </c>
      <c r="AE44" s="602">
        <f t="shared" si="19"/>
        <v>0</v>
      </c>
      <c r="AF44" s="602">
        <f t="shared" si="14"/>
        <v>0</v>
      </c>
      <c r="AG44" s="602">
        <f t="shared" si="0"/>
        <v>0</v>
      </c>
      <c r="AH44" s="602"/>
      <c r="AI44" s="596">
        <v>0.25</v>
      </c>
      <c r="AJ44" s="601" t="s">
        <v>571</v>
      </c>
      <c r="AK44" s="597">
        <v>145236375</v>
      </c>
      <c r="AL44" s="603"/>
      <c r="AM44" s="603"/>
      <c r="AN44" s="602">
        <f t="shared" si="20"/>
        <v>0</v>
      </c>
      <c r="AO44" s="602">
        <f t="shared" si="1"/>
        <v>0</v>
      </c>
      <c r="AP44" s="602">
        <f t="shared" si="2"/>
        <v>0</v>
      </c>
      <c r="AQ44" s="602">
        <f t="shared" si="3"/>
        <v>0</v>
      </c>
      <c r="AR44" s="602"/>
      <c r="AS44" s="596">
        <v>0.25</v>
      </c>
      <c r="AT44" s="601" t="s">
        <v>571</v>
      </c>
      <c r="AU44" s="597">
        <v>145236375</v>
      </c>
      <c r="AV44" s="603"/>
      <c r="AW44" s="603"/>
      <c r="AX44" s="602">
        <f t="shared" si="21"/>
        <v>0</v>
      </c>
      <c r="AY44" s="602">
        <f t="shared" si="22"/>
        <v>0</v>
      </c>
      <c r="AZ44" s="602">
        <f t="shared" si="23"/>
        <v>0</v>
      </c>
      <c r="BA44" s="602">
        <f t="shared" si="24"/>
        <v>0</v>
      </c>
      <c r="BB44" s="602"/>
      <c r="BC44" s="596">
        <v>0.25</v>
      </c>
      <c r="BD44" s="601" t="s">
        <v>571</v>
      </c>
      <c r="BE44" s="597">
        <v>145236375</v>
      </c>
      <c r="BF44" s="603"/>
      <c r="BG44" s="603"/>
      <c r="BH44" s="596">
        <f t="shared" si="25"/>
        <v>0</v>
      </c>
      <c r="BI44" s="596">
        <f t="shared" si="26"/>
        <v>0</v>
      </c>
      <c r="BJ44" s="596">
        <f t="shared" si="27"/>
        <v>0</v>
      </c>
      <c r="BK44" s="596">
        <f t="shared" si="28"/>
        <v>0</v>
      </c>
      <c r="BL44" s="596"/>
      <c r="BM44" s="604">
        <f t="shared" si="6"/>
        <v>0</v>
      </c>
      <c r="BN44" s="604">
        <f t="shared" si="7"/>
        <v>0</v>
      </c>
      <c r="BO44" s="604">
        <f t="shared" si="8"/>
        <v>0</v>
      </c>
      <c r="BP44" s="604">
        <f t="shared" si="9"/>
        <v>0</v>
      </c>
      <c r="BQ44" s="604">
        <f t="shared" si="29"/>
        <v>0</v>
      </c>
      <c r="BR44" s="604">
        <f t="shared" si="30"/>
        <v>0</v>
      </c>
      <c r="BS44" s="604">
        <f t="shared" si="10"/>
        <v>0</v>
      </c>
      <c r="BT44" s="604">
        <f t="shared" si="11"/>
        <v>0</v>
      </c>
      <c r="BU44" s="605">
        <f t="shared" si="15"/>
        <v>0.58333333333333337</v>
      </c>
      <c r="BV44" s="606" t="str">
        <f t="shared" si="31"/>
        <v>Administración y Custodia del Portafolio de Inversión</v>
      </c>
      <c r="BW44" s="607">
        <f t="shared" si="13"/>
        <v>338884875</v>
      </c>
      <c r="BX44" s="603"/>
      <c r="BY44" s="603"/>
      <c r="BZ44" s="603"/>
      <c r="CA44" s="603"/>
      <c r="CB44" s="603"/>
      <c r="CC44" s="603"/>
      <c r="CD44" s="603"/>
      <c r="CE44" s="484"/>
      <c r="CF44" s="484"/>
      <c r="CG44" s="484"/>
      <c r="CH44" s="484"/>
      <c r="CI44" s="484"/>
      <c r="CJ44" s="484"/>
      <c r="CK44" s="484"/>
      <c r="CL44" s="484"/>
      <c r="CM44" s="484"/>
      <c r="CN44" s="484"/>
      <c r="CO44" s="484"/>
      <c r="CP44" s="484"/>
      <c r="CQ44" s="484"/>
      <c r="CR44" s="484"/>
      <c r="CS44" s="484"/>
      <c r="CT44" s="484"/>
      <c r="CU44" s="484"/>
      <c r="CV44" s="484"/>
      <c r="CW44" s="484"/>
      <c r="CX44" s="484"/>
      <c r="CY44" s="484"/>
      <c r="CZ44" s="484"/>
      <c r="DA44" s="484"/>
      <c r="DB44" s="484"/>
      <c r="DC44" s="484"/>
      <c r="DD44" s="484"/>
      <c r="DE44" s="484"/>
      <c r="DF44" s="484"/>
      <c r="DG44" s="484"/>
      <c r="DH44" s="484"/>
      <c r="DI44" s="484"/>
      <c r="DJ44" s="484"/>
      <c r="DK44" s="484"/>
      <c r="DL44" s="484"/>
      <c r="DM44" s="484"/>
      <c r="DN44" s="484"/>
      <c r="DO44" s="484"/>
      <c r="DP44" s="484"/>
      <c r="DQ44" s="484"/>
      <c r="DR44" s="484"/>
      <c r="DS44" s="484"/>
      <c r="DT44" s="484"/>
      <c r="DU44" s="484"/>
      <c r="DV44" s="484"/>
      <c r="DW44" s="484"/>
      <c r="DX44" s="484"/>
      <c r="DY44" s="484"/>
      <c r="DZ44" s="484"/>
      <c r="EA44" s="484"/>
      <c r="EB44" s="484"/>
      <c r="EC44" s="484"/>
      <c r="ED44" s="484"/>
      <c r="EE44" s="484"/>
      <c r="EF44" s="484"/>
      <c r="EG44" s="484"/>
      <c r="EH44" s="484"/>
      <c r="EI44" s="484"/>
      <c r="EJ44" s="484"/>
      <c r="EK44" s="484"/>
      <c r="EL44" s="484"/>
      <c r="EM44" s="484"/>
      <c r="EN44" s="484"/>
      <c r="EO44" s="484"/>
      <c r="EP44" s="484"/>
      <c r="EQ44" s="484"/>
      <c r="ER44" s="484"/>
      <c r="ES44" s="484"/>
      <c r="ET44" s="484"/>
      <c r="EU44" s="484"/>
      <c r="EV44" s="484"/>
      <c r="EW44" s="484"/>
      <c r="EX44" s="484"/>
      <c r="EY44" s="484"/>
      <c r="EZ44" s="484"/>
      <c r="FA44" s="484"/>
      <c r="FB44" s="484"/>
      <c r="FC44" s="484"/>
      <c r="FD44" s="484"/>
      <c r="FE44" s="484"/>
      <c r="FF44" s="484"/>
      <c r="FG44" s="484"/>
      <c r="FH44" s="484"/>
      <c r="FI44" s="484"/>
      <c r="FJ44" s="484"/>
      <c r="FK44" s="484"/>
      <c r="FL44" s="484"/>
      <c r="FM44" s="484"/>
      <c r="FN44" s="484"/>
      <c r="FO44" s="484"/>
      <c r="FP44" s="484"/>
      <c r="FQ44" s="484"/>
      <c r="FR44" s="484"/>
      <c r="FS44" s="484"/>
      <c r="FT44" s="484"/>
      <c r="FU44" s="484"/>
      <c r="FV44" s="484"/>
      <c r="FW44" s="484"/>
      <c r="FX44" s="484"/>
      <c r="FY44" s="484"/>
      <c r="FZ44" s="484"/>
      <c r="GA44" s="484"/>
      <c r="GB44" s="484"/>
      <c r="GC44" s="484"/>
      <c r="GD44" s="484"/>
      <c r="GE44" s="484"/>
      <c r="GF44" s="484"/>
      <c r="GG44" s="484"/>
      <c r="GH44" s="484"/>
      <c r="GI44" s="484"/>
      <c r="GJ44" s="484"/>
      <c r="GK44" s="484"/>
      <c r="GL44" s="484"/>
      <c r="GM44" s="484"/>
      <c r="GN44" s="484"/>
      <c r="GO44" s="484"/>
      <c r="GP44" s="484"/>
      <c r="GQ44" s="484"/>
      <c r="GR44" s="484"/>
      <c r="GS44" s="484"/>
      <c r="GT44" s="484"/>
      <c r="GU44" s="484"/>
      <c r="GV44" s="484"/>
      <c r="GW44" s="484"/>
      <c r="GX44" s="484"/>
      <c r="GY44" s="484"/>
      <c r="GZ44" s="484"/>
      <c r="HA44" s="484"/>
      <c r="HB44" s="484"/>
      <c r="HC44" s="484"/>
      <c r="HD44" s="484"/>
      <c r="HE44" s="484"/>
      <c r="HF44" s="484"/>
      <c r="HG44" s="484"/>
      <c r="HH44" s="484"/>
      <c r="HI44" s="484"/>
      <c r="HJ44" s="484"/>
      <c r="HK44" s="484"/>
      <c r="HL44" s="484"/>
      <c r="HM44" s="484"/>
      <c r="HN44" s="484"/>
      <c r="HO44" s="484"/>
      <c r="HP44" s="484"/>
      <c r="HQ44" s="484"/>
      <c r="HR44" s="484"/>
      <c r="HS44" s="484"/>
      <c r="HT44" s="484"/>
      <c r="HU44" s="484"/>
      <c r="HV44" s="484"/>
      <c r="HW44" s="484"/>
      <c r="HX44" s="484"/>
      <c r="HY44" s="484"/>
      <c r="HZ44" s="484"/>
      <c r="IA44" s="484"/>
      <c r="IB44" s="484"/>
      <c r="IC44" s="484"/>
      <c r="ID44" s="484"/>
    </row>
    <row r="45" spans="1:238" s="153" customFormat="1" ht="50.4" x14ac:dyDescent="0.3">
      <c r="A45" s="557">
        <v>11400</v>
      </c>
      <c r="B45" s="543" t="s">
        <v>26</v>
      </c>
      <c r="C45" s="543" t="s">
        <v>964</v>
      </c>
      <c r="D45" s="558" t="s">
        <v>183</v>
      </c>
      <c r="E45" s="543" t="s">
        <v>153</v>
      </c>
      <c r="F45" s="558" t="s">
        <v>185</v>
      </c>
      <c r="G45" s="543" t="s">
        <v>133</v>
      </c>
      <c r="H45" s="571" t="s">
        <v>124</v>
      </c>
      <c r="I45" s="558">
        <v>4</v>
      </c>
      <c r="J45" s="558" t="s">
        <v>316</v>
      </c>
      <c r="K45" s="543" t="s">
        <v>24</v>
      </c>
      <c r="L45" s="572">
        <v>0</v>
      </c>
      <c r="M45" s="573">
        <v>1</v>
      </c>
      <c r="N45" s="543" t="s">
        <v>51</v>
      </c>
      <c r="O45" s="543" t="s">
        <v>68</v>
      </c>
      <c r="P45" s="543" t="s">
        <v>21</v>
      </c>
      <c r="Q45" s="543" t="s">
        <v>36</v>
      </c>
      <c r="R45" s="543" t="s">
        <v>75</v>
      </c>
      <c r="S45" s="543" t="s">
        <v>631</v>
      </c>
      <c r="T45" s="543" t="s">
        <v>98</v>
      </c>
      <c r="U45" s="558">
        <v>4</v>
      </c>
      <c r="V45" s="574" t="str">
        <f t="shared" si="16"/>
        <v>Reportar el cumplimiento del Plan de Acción de la Dependencia</v>
      </c>
      <c r="W45" s="575">
        <f t="shared" si="17"/>
        <v>0</v>
      </c>
      <c r="X45" s="576" t="s">
        <v>117</v>
      </c>
      <c r="Y45" s="577">
        <v>1</v>
      </c>
      <c r="Z45" s="576" t="s">
        <v>24</v>
      </c>
      <c r="AA45" s="572">
        <v>0</v>
      </c>
      <c r="AB45" s="918"/>
      <c r="AC45" s="908"/>
      <c r="AD45" s="562">
        <f t="shared" si="18"/>
        <v>0</v>
      </c>
      <c r="AE45" s="562" t="e">
        <f t="shared" si="19"/>
        <v>#DIV/0!</v>
      </c>
      <c r="AF45" s="562">
        <f t="shared" si="14"/>
        <v>0</v>
      </c>
      <c r="AG45" s="562" t="e">
        <f t="shared" si="0"/>
        <v>#DIV/0!</v>
      </c>
      <c r="AH45" s="569"/>
      <c r="AI45" s="577">
        <v>1</v>
      </c>
      <c r="AJ45" s="576" t="s">
        <v>24</v>
      </c>
      <c r="AK45" s="572">
        <v>0</v>
      </c>
      <c r="AL45" s="556"/>
      <c r="AM45" s="556"/>
      <c r="AN45" s="562">
        <f t="shared" si="20"/>
        <v>0</v>
      </c>
      <c r="AO45" s="562" t="e">
        <f t="shared" si="1"/>
        <v>#DIV/0!</v>
      </c>
      <c r="AP45" s="562">
        <f t="shared" si="2"/>
        <v>0</v>
      </c>
      <c r="AQ45" s="562" t="e">
        <f t="shared" si="3"/>
        <v>#DIV/0!</v>
      </c>
      <c r="AR45" s="562"/>
      <c r="AS45" s="577">
        <v>1</v>
      </c>
      <c r="AT45" s="576" t="s">
        <v>24</v>
      </c>
      <c r="AU45" s="572">
        <v>0</v>
      </c>
      <c r="AV45" s="556"/>
      <c r="AW45" s="556"/>
      <c r="AX45" s="562">
        <f t="shared" si="21"/>
        <v>0</v>
      </c>
      <c r="AY45" s="562" t="e">
        <f t="shared" si="22"/>
        <v>#DIV/0!</v>
      </c>
      <c r="AZ45" s="562">
        <f t="shared" si="23"/>
        <v>0</v>
      </c>
      <c r="BA45" s="562" t="e">
        <f t="shared" si="24"/>
        <v>#DIV/0!</v>
      </c>
      <c r="BB45" s="562"/>
      <c r="BC45" s="577">
        <v>1</v>
      </c>
      <c r="BD45" s="576" t="s">
        <v>24</v>
      </c>
      <c r="BE45" s="572">
        <v>0</v>
      </c>
      <c r="BF45" s="556"/>
      <c r="BG45" s="556"/>
      <c r="BH45" s="578">
        <f t="shared" si="25"/>
        <v>0</v>
      </c>
      <c r="BI45" s="578" t="e">
        <f t="shared" si="26"/>
        <v>#DIV/0!</v>
      </c>
      <c r="BJ45" s="578">
        <f t="shared" si="27"/>
        <v>0</v>
      </c>
      <c r="BK45" s="578" t="e">
        <f t="shared" si="28"/>
        <v>#DIV/0!</v>
      </c>
      <c r="BL45" s="578"/>
      <c r="BM45" s="579">
        <f t="shared" si="6"/>
        <v>0</v>
      </c>
      <c r="BN45" s="579" t="str">
        <f t="shared" si="7"/>
        <v>No Prog ni Ejec</v>
      </c>
      <c r="BO45" s="579">
        <f t="shared" si="8"/>
        <v>0</v>
      </c>
      <c r="BP45" s="579" t="str">
        <f t="shared" si="9"/>
        <v>No Prog ni Ejec</v>
      </c>
      <c r="BQ45" s="579">
        <f t="shared" si="29"/>
        <v>0</v>
      </c>
      <c r="BR45" s="579" t="str">
        <f t="shared" si="30"/>
        <v>No Prog ni Ejec</v>
      </c>
      <c r="BS45" s="579">
        <f t="shared" si="10"/>
        <v>0</v>
      </c>
      <c r="BT45" s="579" t="str">
        <f t="shared" si="11"/>
        <v>No Prog ni Ejec</v>
      </c>
      <c r="BU45" s="580">
        <f t="shared" si="15"/>
        <v>2.3333333333333335</v>
      </c>
      <c r="BV45" s="581" t="str">
        <f t="shared" si="31"/>
        <v>Reportar el cumplimiento del Plan de Acción de la Dependencia</v>
      </c>
      <c r="BW45" s="555">
        <f t="shared" si="13"/>
        <v>0</v>
      </c>
      <c r="BX45" s="556"/>
      <c r="BY45" s="556"/>
      <c r="BZ45" s="556"/>
      <c r="CA45" s="556"/>
      <c r="CB45" s="556"/>
      <c r="CC45" s="556"/>
      <c r="CD45" s="556"/>
      <c r="CE45" s="146"/>
      <c r="CF45" s="146"/>
      <c r="CG45" s="146"/>
      <c r="CH45" s="146"/>
      <c r="CI45" s="146"/>
      <c r="CJ45" s="146"/>
      <c r="CK45" s="146"/>
      <c r="CL45" s="146"/>
      <c r="CM45" s="146"/>
      <c r="CN45" s="146"/>
      <c r="CO45" s="146"/>
      <c r="CP45" s="146"/>
      <c r="CQ45" s="146"/>
      <c r="CR45" s="146"/>
      <c r="CS45" s="146"/>
      <c r="CT45" s="146"/>
      <c r="CU45" s="146"/>
      <c r="CV45" s="146"/>
      <c r="CW45" s="146"/>
      <c r="CX45" s="146"/>
      <c r="CY45" s="146"/>
      <c r="CZ45" s="146"/>
      <c r="DA45" s="146"/>
      <c r="DB45" s="146"/>
      <c r="DC45" s="146"/>
      <c r="DD45" s="146"/>
      <c r="DE45" s="146"/>
      <c r="DF45" s="146"/>
      <c r="DG45" s="146"/>
      <c r="DH45" s="146"/>
      <c r="DI45" s="146"/>
      <c r="DJ45" s="146"/>
      <c r="DK45" s="146"/>
      <c r="DL45" s="146"/>
      <c r="DM45" s="146"/>
      <c r="DN45" s="146"/>
      <c r="DO45" s="146"/>
      <c r="DP45" s="146"/>
      <c r="DQ45" s="146"/>
      <c r="DR45" s="146"/>
      <c r="DS45" s="146"/>
      <c r="DT45" s="146"/>
      <c r="DU45" s="146"/>
      <c r="DV45" s="146"/>
      <c r="DW45" s="146"/>
      <c r="DX45" s="146"/>
      <c r="DY45" s="146"/>
      <c r="DZ45" s="146"/>
      <c r="EA45" s="146"/>
      <c r="EB45" s="146"/>
      <c r="EC45" s="146"/>
      <c r="ED45" s="146"/>
      <c r="EE45" s="146"/>
      <c r="EF45" s="146"/>
      <c r="EG45" s="146"/>
      <c r="EH45" s="146"/>
      <c r="EI45" s="146"/>
      <c r="EJ45" s="146"/>
      <c r="EK45" s="146"/>
      <c r="EL45" s="146"/>
      <c r="EM45" s="146"/>
      <c r="EN45" s="146"/>
      <c r="EO45" s="146"/>
      <c r="EP45" s="146"/>
      <c r="EQ45" s="146"/>
      <c r="ER45" s="146"/>
      <c r="ES45" s="146"/>
      <c r="ET45" s="146"/>
      <c r="EU45" s="146"/>
      <c r="EV45" s="146"/>
      <c r="EW45" s="146"/>
      <c r="EX45" s="146"/>
      <c r="EY45" s="146"/>
      <c r="EZ45" s="146"/>
      <c r="FA45" s="146"/>
      <c r="FB45" s="146"/>
      <c r="FC45" s="146"/>
      <c r="FD45" s="146"/>
      <c r="FE45" s="146"/>
      <c r="FF45" s="146"/>
      <c r="FG45" s="146"/>
      <c r="FH45" s="146"/>
      <c r="FI45" s="146"/>
      <c r="FJ45" s="146"/>
      <c r="FK45" s="146"/>
      <c r="FL45" s="146"/>
      <c r="FM45" s="146"/>
      <c r="FN45" s="146"/>
      <c r="FO45" s="146"/>
      <c r="FP45" s="146"/>
      <c r="FQ45" s="146"/>
      <c r="FR45" s="146"/>
      <c r="FS45" s="146"/>
      <c r="FT45" s="146"/>
      <c r="FU45" s="146"/>
      <c r="FV45" s="146"/>
      <c r="FW45" s="146"/>
      <c r="FX45" s="146"/>
      <c r="FY45" s="146"/>
      <c r="FZ45" s="146"/>
      <c r="GA45" s="146"/>
      <c r="GB45" s="146"/>
      <c r="GC45" s="146"/>
      <c r="GD45" s="146"/>
      <c r="GE45" s="146"/>
      <c r="GF45" s="146"/>
      <c r="GG45" s="146"/>
      <c r="GH45" s="146"/>
      <c r="GI45" s="146"/>
      <c r="GJ45" s="146"/>
      <c r="GK45" s="146"/>
      <c r="GL45" s="146"/>
      <c r="GM45" s="146"/>
      <c r="GN45" s="146"/>
      <c r="GO45" s="146"/>
      <c r="GP45" s="146"/>
      <c r="GQ45" s="146"/>
      <c r="GR45" s="146"/>
      <c r="GS45" s="146"/>
      <c r="GT45" s="146"/>
      <c r="GU45" s="146"/>
      <c r="GV45" s="146"/>
      <c r="GW45" s="146"/>
      <c r="GX45" s="146"/>
      <c r="GY45" s="146"/>
      <c r="GZ45" s="146"/>
      <c r="HA45" s="146"/>
      <c r="HB45" s="146"/>
      <c r="HC45" s="146"/>
      <c r="HD45" s="146"/>
      <c r="HE45" s="146"/>
      <c r="HF45" s="146"/>
      <c r="HG45" s="146"/>
      <c r="HH45" s="146"/>
      <c r="HI45" s="146"/>
      <c r="HJ45" s="146"/>
      <c r="HK45" s="146"/>
      <c r="HL45" s="146"/>
      <c r="HM45" s="146"/>
      <c r="HN45" s="146"/>
      <c r="HO45" s="146"/>
      <c r="HP45" s="146"/>
      <c r="HQ45" s="146"/>
      <c r="HR45" s="146"/>
      <c r="HS45" s="146"/>
      <c r="HT45" s="146"/>
      <c r="HU45" s="146"/>
      <c r="HV45" s="146"/>
      <c r="HW45" s="146"/>
      <c r="HX45" s="146"/>
      <c r="HY45" s="146"/>
      <c r="HZ45" s="146"/>
      <c r="IA45" s="146"/>
      <c r="IB45" s="146"/>
      <c r="IC45" s="146"/>
      <c r="ID45" s="146"/>
    </row>
    <row r="46" spans="1:238" s="153" customFormat="1" ht="88.2" x14ac:dyDescent="0.3">
      <c r="A46" s="557">
        <v>11400</v>
      </c>
      <c r="B46" s="543" t="s">
        <v>26</v>
      </c>
      <c r="C46" s="543" t="s">
        <v>964</v>
      </c>
      <c r="D46" s="558" t="s">
        <v>184</v>
      </c>
      <c r="E46" s="543" t="s">
        <v>256</v>
      </c>
      <c r="F46" s="558" t="s">
        <v>186</v>
      </c>
      <c r="G46" s="543" t="s">
        <v>159</v>
      </c>
      <c r="H46" s="571" t="s">
        <v>123</v>
      </c>
      <c r="I46" s="578">
        <v>1</v>
      </c>
      <c r="J46" s="558" t="s">
        <v>317</v>
      </c>
      <c r="K46" s="543" t="s">
        <v>156</v>
      </c>
      <c r="L46" s="572">
        <v>0</v>
      </c>
      <c r="M46" s="573">
        <v>1</v>
      </c>
      <c r="N46" s="543" t="s">
        <v>51</v>
      </c>
      <c r="O46" s="543" t="s">
        <v>68</v>
      </c>
      <c r="P46" s="543" t="s">
        <v>21</v>
      </c>
      <c r="Q46" s="543" t="s">
        <v>36</v>
      </c>
      <c r="R46" s="543" t="s">
        <v>75</v>
      </c>
      <c r="S46" s="543" t="s">
        <v>672</v>
      </c>
      <c r="T46" s="543" t="s">
        <v>98</v>
      </c>
      <c r="U46" s="573">
        <v>1</v>
      </c>
      <c r="V46" s="574" t="str">
        <f t="shared" si="16"/>
        <v>Formular los proceso y procedimientos en el marco del MIPG</v>
      </c>
      <c r="W46" s="575">
        <f t="shared" si="17"/>
        <v>0</v>
      </c>
      <c r="X46" s="576" t="s">
        <v>117</v>
      </c>
      <c r="Y46" s="578">
        <v>0.25</v>
      </c>
      <c r="Z46" s="576" t="s">
        <v>156</v>
      </c>
      <c r="AA46" s="572">
        <v>0</v>
      </c>
      <c r="AB46" s="919"/>
      <c r="AC46" s="908"/>
      <c r="AD46" s="562">
        <f t="shared" si="18"/>
        <v>0</v>
      </c>
      <c r="AE46" s="562" t="e">
        <f t="shared" si="19"/>
        <v>#DIV/0!</v>
      </c>
      <c r="AF46" s="562">
        <f t="shared" si="14"/>
        <v>0</v>
      </c>
      <c r="AG46" s="562" t="e">
        <f t="shared" si="0"/>
        <v>#DIV/0!</v>
      </c>
      <c r="AH46" s="569"/>
      <c r="AI46" s="578">
        <v>0.25</v>
      </c>
      <c r="AJ46" s="576" t="s">
        <v>156</v>
      </c>
      <c r="AK46" s="572">
        <v>0</v>
      </c>
      <c r="AL46" s="556"/>
      <c r="AM46" s="556"/>
      <c r="AN46" s="562">
        <f t="shared" si="20"/>
        <v>0</v>
      </c>
      <c r="AO46" s="562" t="e">
        <f t="shared" si="1"/>
        <v>#DIV/0!</v>
      </c>
      <c r="AP46" s="562">
        <f t="shared" si="2"/>
        <v>0</v>
      </c>
      <c r="AQ46" s="562" t="e">
        <f t="shared" si="3"/>
        <v>#DIV/0!</v>
      </c>
      <c r="AR46" s="562"/>
      <c r="AS46" s="578">
        <v>0.25</v>
      </c>
      <c r="AT46" s="576" t="s">
        <v>156</v>
      </c>
      <c r="AU46" s="572">
        <v>0</v>
      </c>
      <c r="AV46" s="556"/>
      <c r="AW46" s="556"/>
      <c r="AX46" s="562">
        <f t="shared" si="21"/>
        <v>0</v>
      </c>
      <c r="AY46" s="562" t="e">
        <f t="shared" si="22"/>
        <v>#DIV/0!</v>
      </c>
      <c r="AZ46" s="562">
        <f t="shared" si="23"/>
        <v>0</v>
      </c>
      <c r="BA46" s="562" t="e">
        <f t="shared" si="24"/>
        <v>#DIV/0!</v>
      </c>
      <c r="BB46" s="562"/>
      <c r="BC46" s="578">
        <v>0.25</v>
      </c>
      <c r="BD46" s="576" t="s">
        <v>156</v>
      </c>
      <c r="BE46" s="572">
        <v>0</v>
      </c>
      <c r="BF46" s="556"/>
      <c r="BG46" s="556"/>
      <c r="BH46" s="578">
        <f t="shared" si="25"/>
        <v>0</v>
      </c>
      <c r="BI46" s="578" t="e">
        <f t="shared" si="26"/>
        <v>#DIV/0!</v>
      </c>
      <c r="BJ46" s="578">
        <f t="shared" si="27"/>
        <v>0</v>
      </c>
      <c r="BK46" s="578" t="e">
        <f t="shared" si="28"/>
        <v>#DIV/0!</v>
      </c>
      <c r="BL46" s="578"/>
      <c r="BM46" s="579">
        <f t="shared" si="6"/>
        <v>0</v>
      </c>
      <c r="BN46" s="579" t="str">
        <f t="shared" si="7"/>
        <v>No Prog ni Ejec</v>
      </c>
      <c r="BO46" s="579">
        <f t="shared" si="8"/>
        <v>0</v>
      </c>
      <c r="BP46" s="579" t="str">
        <f t="shared" si="9"/>
        <v>No Prog ni Ejec</v>
      </c>
      <c r="BQ46" s="579">
        <f t="shared" si="29"/>
        <v>0</v>
      </c>
      <c r="BR46" s="579" t="str">
        <f t="shared" si="30"/>
        <v>No Prog ni Ejec</v>
      </c>
      <c r="BS46" s="579">
        <f t="shared" si="10"/>
        <v>0</v>
      </c>
      <c r="BT46" s="579" t="str">
        <f t="shared" si="11"/>
        <v>No Prog ni Ejec</v>
      </c>
      <c r="BU46" s="568">
        <f t="shared" si="15"/>
        <v>0.58333333333333337</v>
      </c>
      <c r="BV46" s="581" t="str">
        <f t="shared" si="31"/>
        <v>Formular los proceso y procedimientos en el marco del MIPG</v>
      </c>
      <c r="BW46" s="555">
        <f t="shared" si="13"/>
        <v>0</v>
      </c>
      <c r="BX46" s="556"/>
      <c r="BY46" s="556"/>
      <c r="BZ46" s="556"/>
      <c r="CA46" s="556"/>
      <c r="CB46" s="556"/>
      <c r="CC46" s="556"/>
      <c r="CD46" s="556"/>
      <c r="CE46" s="146"/>
      <c r="CF46" s="146"/>
      <c r="CG46" s="146"/>
      <c r="CH46" s="146"/>
      <c r="CI46" s="146"/>
      <c r="CJ46" s="146"/>
      <c r="CK46" s="146"/>
      <c r="CL46" s="146"/>
      <c r="CM46" s="146"/>
      <c r="CN46" s="146"/>
      <c r="CO46" s="146"/>
      <c r="CP46" s="146"/>
      <c r="CQ46" s="146"/>
      <c r="CR46" s="146"/>
      <c r="CS46" s="146"/>
      <c r="CT46" s="146"/>
      <c r="CU46" s="146"/>
      <c r="CV46" s="146"/>
      <c r="CW46" s="146"/>
      <c r="CX46" s="146"/>
      <c r="CY46" s="146"/>
      <c r="CZ46" s="146"/>
      <c r="DA46" s="146"/>
      <c r="DB46" s="146"/>
      <c r="DC46" s="146"/>
      <c r="DD46" s="146"/>
      <c r="DE46" s="146"/>
      <c r="DF46" s="146"/>
      <c r="DG46" s="146"/>
      <c r="DH46" s="146"/>
      <c r="DI46" s="146"/>
      <c r="DJ46" s="146"/>
      <c r="DK46" s="146"/>
      <c r="DL46" s="146"/>
      <c r="DM46" s="146"/>
      <c r="DN46" s="146"/>
      <c r="DO46" s="146"/>
      <c r="DP46" s="146"/>
      <c r="DQ46" s="146"/>
      <c r="DR46" s="146"/>
      <c r="DS46" s="146"/>
      <c r="DT46" s="146"/>
      <c r="DU46" s="146"/>
      <c r="DV46" s="146"/>
      <c r="DW46" s="146"/>
      <c r="DX46" s="146"/>
      <c r="DY46" s="146"/>
      <c r="DZ46" s="146"/>
      <c r="EA46" s="146"/>
      <c r="EB46" s="146"/>
      <c r="EC46" s="146"/>
      <c r="ED46" s="146"/>
      <c r="EE46" s="146"/>
      <c r="EF46" s="146"/>
      <c r="EG46" s="146"/>
      <c r="EH46" s="146"/>
      <c r="EI46" s="146"/>
      <c r="EJ46" s="146"/>
      <c r="EK46" s="146"/>
      <c r="EL46" s="146"/>
      <c r="EM46" s="146"/>
      <c r="EN46" s="146"/>
      <c r="EO46" s="146"/>
      <c r="EP46" s="146"/>
      <c r="EQ46" s="146"/>
      <c r="ER46" s="146"/>
      <c r="ES46" s="146"/>
      <c r="ET46" s="146"/>
      <c r="EU46" s="146"/>
      <c r="EV46" s="146"/>
      <c r="EW46" s="146"/>
      <c r="EX46" s="146"/>
      <c r="EY46" s="146"/>
      <c r="EZ46" s="146"/>
      <c r="FA46" s="146"/>
      <c r="FB46" s="146"/>
      <c r="FC46" s="146"/>
      <c r="FD46" s="146"/>
      <c r="FE46" s="146"/>
      <c r="FF46" s="146"/>
      <c r="FG46" s="146"/>
      <c r="FH46" s="146"/>
      <c r="FI46" s="146"/>
      <c r="FJ46" s="146"/>
      <c r="FK46" s="146"/>
      <c r="FL46" s="146"/>
      <c r="FM46" s="146"/>
      <c r="FN46" s="146"/>
      <c r="FO46" s="146"/>
      <c r="FP46" s="146"/>
      <c r="FQ46" s="146"/>
      <c r="FR46" s="146"/>
      <c r="FS46" s="146"/>
      <c r="FT46" s="146"/>
      <c r="FU46" s="146"/>
      <c r="FV46" s="146"/>
      <c r="FW46" s="146"/>
      <c r="FX46" s="146"/>
      <c r="FY46" s="146"/>
      <c r="FZ46" s="146"/>
      <c r="GA46" s="146"/>
      <c r="GB46" s="146"/>
      <c r="GC46" s="146"/>
      <c r="GD46" s="146"/>
      <c r="GE46" s="146"/>
      <c r="GF46" s="146"/>
      <c r="GG46" s="146"/>
      <c r="GH46" s="146"/>
      <c r="GI46" s="146"/>
      <c r="GJ46" s="146"/>
      <c r="GK46" s="146"/>
      <c r="GL46" s="146"/>
      <c r="GM46" s="146"/>
      <c r="GN46" s="146"/>
      <c r="GO46" s="146"/>
      <c r="GP46" s="146"/>
      <c r="GQ46" s="146"/>
      <c r="GR46" s="146"/>
      <c r="GS46" s="146"/>
      <c r="GT46" s="146"/>
      <c r="GU46" s="146"/>
      <c r="GV46" s="146"/>
      <c r="GW46" s="146"/>
      <c r="GX46" s="146"/>
      <c r="GY46" s="146"/>
      <c r="GZ46" s="146"/>
      <c r="HA46" s="146"/>
      <c r="HB46" s="146"/>
      <c r="HC46" s="146"/>
      <c r="HD46" s="146"/>
      <c r="HE46" s="146"/>
      <c r="HF46" s="146"/>
      <c r="HG46" s="146"/>
      <c r="HH46" s="146"/>
      <c r="HI46" s="146"/>
      <c r="HJ46" s="146"/>
      <c r="HK46" s="146"/>
      <c r="HL46" s="146"/>
      <c r="HM46" s="146"/>
      <c r="HN46" s="146"/>
      <c r="HO46" s="146"/>
      <c r="HP46" s="146"/>
      <c r="HQ46" s="146"/>
      <c r="HR46" s="146"/>
      <c r="HS46" s="146"/>
      <c r="HT46" s="146"/>
      <c r="HU46" s="146"/>
      <c r="HV46" s="146"/>
      <c r="HW46" s="146"/>
      <c r="HX46" s="146"/>
      <c r="HY46" s="146"/>
      <c r="HZ46" s="146"/>
      <c r="IA46" s="146"/>
      <c r="IB46" s="146"/>
      <c r="IC46" s="146"/>
      <c r="ID46" s="146"/>
    </row>
    <row r="47" spans="1:238" s="153" customFormat="1" ht="88.2" x14ac:dyDescent="0.3">
      <c r="A47" s="557">
        <v>11400</v>
      </c>
      <c r="B47" s="543" t="s">
        <v>26</v>
      </c>
      <c r="C47" s="543" t="s">
        <v>964</v>
      </c>
      <c r="D47" s="558" t="s">
        <v>184</v>
      </c>
      <c r="E47" s="543" t="s">
        <v>256</v>
      </c>
      <c r="F47" s="558" t="s">
        <v>187</v>
      </c>
      <c r="G47" s="543" t="s">
        <v>127</v>
      </c>
      <c r="H47" s="595" t="s">
        <v>123</v>
      </c>
      <c r="I47" s="596">
        <v>1</v>
      </c>
      <c r="J47" s="558" t="s">
        <v>318</v>
      </c>
      <c r="K47" s="543" t="s">
        <v>128</v>
      </c>
      <c r="L47" s="572">
        <v>0</v>
      </c>
      <c r="M47" s="573">
        <v>1</v>
      </c>
      <c r="N47" s="543" t="s">
        <v>51</v>
      </c>
      <c r="O47" s="543" t="s">
        <v>68</v>
      </c>
      <c r="P47" s="543" t="s">
        <v>21</v>
      </c>
      <c r="Q47" s="543" t="s">
        <v>36</v>
      </c>
      <c r="R47" s="543" t="s">
        <v>75</v>
      </c>
      <c r="S47" s="543" t="s">
        <v>570</v>
      </c>
      <c r="T47" s="543" t="s">
        <v>98</v>
      </c>
      <c r="U47" s="573">
        <v>1</v>
      </c>
      <c r="V47" s="574" t="str">
        <f t="shared" si="16"/>
        <v>Remitir informes trimestrales de los indicadores formulados y las acciones de mejoras</v>
      </c>
      <c r="W47" s="575">
        <f t="shared" si="17"/>
        <v>0</v>
      </c>
      <c r="X47" s="576" t="s">
        <v>117</v>
      </c>
      <c r="Y47" s="578">
        <v>0</v>
      </c>
      <c r="Z47" s="576" t="s">
        <v>128</v>
      </c>
      <c r="AA47" s="572">
        <v>0</v>
      </c>
      <c r="AB47" s="919"/>
      <c r="AC47" s="908"/>
      <c r="AD47" s="562" t="e">
        <f>+(AB47/Y47)</f>
        <v>#DIV/0!</v>
      </c>
      <c r="AE47" s="562" t="e">
        <f t="shared" si="19"/>
        <v>#DIV/0!</v>
      </c>
      <c r="AF47" s="562">
        <f t="shared" si="14"/>
        <v>0</v>
      </c>
      <c r="AG47" s="562" t="e">
        <f t="shared" si="0"/>
        <v>#DIV/0!</v>
      </c>
      <c r="AH47" s="569"/>
      <c r="AI47" s="578">
        <v>0</v>
      </c>
      <c r="AJ47" s="576" t="s">
        <v>128</v>
      </c>
      <c r="AK47" s="572">
        <v>0</v>
      </c>
      <c r="AL47" s="556"/>
      <c r="AM47" s="556"/>
      <c r="AN47" s="562" t="e">
        <f t="shared" si="20"/>
        <v>#DIV/0!</v>
      </c>
      <c r="AO47" s="562" t="e">
        <f t="shared" si="1"/>
        <v>#DIV/0!</v>
      </c>
      <c r="AP47" s="562">
        <f t="shared" si="2"/>
        <v>0</v>
      </c>
      <c r="AQ47" s="562" t="e">
        <f t="shared" si="3"/>
        <v>#DIV/0!</v>
      </c>
      <c r="AR47" s="562"/>
      <c r="AS47" s="578">
        <v>0</v>
      </c>
      <c r="AT47" s="576" t="s">
        <v>128</v>
      </c>
      <c r="AU47" s="572">
        <v>0</v>
      </c>
      <c r="AV47" s="556"/>
      <c r="AW47" s="556"/>
      <c r="AX47" s="562" t="e">
        <f t="shared" si="21"/>
        <v>#DIV/0!</v>
      </c>
      <c r="AY47" s="562" t="e">
        <f t="shared" si="22"/>
        <v>#DIV/0!</v>
      </c>
      <c r="AZ47" s="562">
        <f t="shared" si="23"/>
        <v>0</v>
      </c>
      <c r="BA47" s="562" t="e">
        <f t="shared" si="24"/>
        <v>#DIV/0!</v>
      </c>
      <c r="BB47" s="562"/>
      <c r="BC47" s="578">
        <v>1</v>
      </c>
      <c r="BD47" s="576" t="s">
        <v>128</v>
      </c>
      <c r="BE47" s="572">
        <v>0</v>
      </c>
      <c r="BF47" s="556"/>
      <c r="BG47" s="556"/>
      <c r="BH47" s="578">
        <f t="shared" si="25"/>
        <v>0</v>
      </c>
      <c r="BI47" s="578" t="e">
        <f t="shared" si="26"/>
        <v>#DIV/0!</v>
      </c>
      <c r="BJ47" s="578">
        <f t="shared" si="27"/>
        <v>0</v>
      </c>
      <c r="BK47" s="578" t="e">
        <f t="shared" si="28"/>
        <v>#DIV/0!</v>
      </c>
      <c r="BL47" s="578"/>
      <c r="BM47" s="579" t="str">
        <f t="shared" si="6"/>
        <v>No Prog ni Ejec</v>
      </c>
      <c r="BN47" s="579" t="str">
        <f t="shared" si="7"/>
        <v>No Prog ni Ejec</v>
      </c>
      <c r="BO47" s="579" t="str">
        <f t="shared" si="8"/>
        <v>No Prog ni Ejec</v>
      </c>
      <c r="BP47" s="579" t="str">
        <f t="shared" si="9"/>
        <v>No Prog ni Ejec</v>
      </c>
      <c r="BQ47" s="579" t="str">
        <f t="shared" si="29"/>
        <v>No Prog ni Ejec</v>
      </c>
      <c r="BR47" s="579" t="str">
        <f t="shared" si="30"/>
        <v>No Prog ni Ejec</v>
      </c>
      <c r="BS47" s="579">
        <f t="shared" si="10"/>
        <v>0</v>
      </c>
      <c r="BT47" s="579" t="str">
        <f t="shared" si="11"/>
        <v>No Prog ni Ejec</v>
      </c>
      <c r="BU47" s="568">
        <f t="shared" si="15"/>
        <v>0</v>
      </c>
      <c r="BV47" s="581" t="str">
        <f t="shared" si="31"/>
        <v>Remitir informes trimestrales de los indicadores formulados y las acciones de mejoras</v>
      </c>
      <c r="BW47" s="555">
        <f t="shared" si="13"/>
        <v>0</v>
      </c>
      <c r="BX47" s="556"/>
      <c r="BY47" s="556"/>
      <c r="BZ47" s="556"/>
      <c r="CA47" s="556"/>
      <c r="CB47" s="556"/>
      <c r="CC47" s="556"/>
      <c r="CD47" s="556"/>
      <c r="CE47" s="146"/>
      <c r="CF47" s="146"/>
      <c r="CG47" s="146"/>
      <c r="CH47" s="146"/>
      <c r="CI47" s="146"/>
      <c r="CJ47" s="146"/>
      <c r="CK47" s="146"/>
      <c r="CL47" s="146"/>
      <c r="CM47" s="146"/>
      <c r="CN47" s="146"/>
      <c r="CO47" s="146"/>
      <c r="CP47" s="146"/>
      <c r="CQ47" s="146"/>
      <c r="CR47" s="146"/>
      <c r="CS47" s="146"/>
      <c r="CT47" s="146"/>
      <c r="CU47" s="146"/>
      <c r="CV47" s="146"/>
      <c r="CW47" s="146"/>
      <c r="CX47" s="146"/>
      <c r="CY47" s="146"/>
      <c r="CZ47" s="146"/>
      <c r="DA47" s="146"/>
      <c r="DB47" s="146"/>
      <c r="DC47" s="146"/>
      <c r="DD47" s="146"/>
      <c r="DE47" s="146"/>
      <c r="DF47" s="146"/>
      <c r="DG47" s="146"/>
      <c r="DH47" s="146"/>
      <c r="DI47" s="146"/>
      <c r="DJ47" s="146"/>
      <c r="DK47" s="146"/>
      <c r="DL47" s="146"/>
      <c r="DM47" s="146"/>
      <c r="DN47" s="146"/>
      <c r="DO47" s="146"/>
      <c r="DP47" s="146"/>
      <c r="DQ47" s="146"/>
      <c r="DR47" s="146"/>
      <c r="DS47" s="146"/>
      <c r="DT47" s="146"/>
      <c r="DU47" s="146"/>
      <c r="DV47" s="146"/>
      <c r="DW47" s="146"/>
      <c r="DX47" s="146"/>
      <c r="DY47" s="146"/>
      <c r="DZ47" s="146"/>
      <c r="EA47" s="146"/>
      <c r="EB47" s="146"/>
      <c r="EC47" s="146"/>
      <c r="ED47" s="146"/>
      <c r="EE47" s="146"/>
      <c r="EF47" s="146"/>
      <c r="EG47" s="146"/>
      <c r="EH47" s="146"/>
      <c r="EI47" s="146"/>
      <c r="EJ47" s="146"/>
      <c r="EK47" s="146"/>
      <c r="EL47" s="146"/>
      <c r="EM47" s="146"/>
      <c r="EN47" s="146"/>
      <c r="EO47" s="146"/>
      <c r="EP47" s="146"/>
      <c r="EQ47" s="146"/>
      <c r="ER47" s="146"/>
      <c r="ES47" s="146"/>
      <c r="ET47" s="146"/>
      <c r="EU47" s="146"/>
      <c r="EV47" s="146"/>
      <c r="EW47" s="146"/>
      <c r="EX47" s="146"/>
      <c r="EY47" s="146"/>
      <c r="EZ47" s="146"/>
      <c r="FA47" s="146"/>
      <c r="FB47" s="146"/>
      <c r="FC47" s="146"/>
      <c r="FD47" s="146"/>
      <c r="FE47" s="146"/>
      <c r="FF47" s="146"/>
      <c r="FG47" s="146"/>
      <c r="FH47" s="146"/>
      <c r="FI47" s="146"/>
      <c r="FJ47" s="146"/>
      <c r="FK47" s="146"/>
      <c r="FL47" s="146"/>
      <c r="FM47" s="146"/>
      <c r="FN47" s="146"/>
      <c r="FO47" s="146"/>
      <c r="FP47" s="146"/>
      <c r="FQ47" s="146"/>
      <c r="FR47" s="146"/>
      <c r="FS47" s="146"/>
      <c r="FT47" s="146"/>
      <c r="FU47" s="146"/>
      <c r="FV47" s="146"/>
      <c r="FW47" s="146"/>
      <c r="FX47" s="146"/>
      <c r="FY47" s="146"/>
      <c r="FZ47" s="146"/>
      <c r="GA47" s="146"/>
      <c r="GB47" s="146"/>
      <c r="GC47" s="146"/>
      <c r="GD47" s="146"/>
      <c r="GE47" s="146"/>
      <c r="GF47" s="146"/>
      <c r="GG47" s="146"/>
      <c r="GH47" s="146"/>
      <c r="GI47" s="146"/>
      <c r="GJ47" s="146"/>
      <c r="GK47" s="146"/>
      <c r="GL47" s="146"/>
      <c r="GM47" s="146"/>
      <c r="GN47" s="146"/>
      <c r="GO47" s="146"/>
      <c r="GP47" s="146"/>
      <c r="GQ47" s="146"/>
      <c r="GR47" s="146"/>
      <c r="GS47" s="146"/>
      <c r="GT47" s="146"/>
      <c r="GU47" s="146"/>
      <c r="GV47" s="146"/>
      <c r="GW47" s="146"/>
      <c r="GX47" s="146"/>
      <c r="GY47" s="146"/>
      <c r="GZ47" s="146"/>
      <c r="HA47" s="146"/>
      <c r="HB47" s="146"/>
      <c r="HC47" s="146"/>
      <c r="HD47" s="146"/>
      <c r="HE47" s="146"/>
      <c r="HF47" s="146"/>
      <c r="HG47" s="146"/>
      <c r="HH47" s="146"/>
      <c r="HI47" s="146"/>
      <c r="HJ47" s="146"/>
      <c r="HK47" s="146"/>
      <c r="HL47" s="146"/>
      <c r="HM47" s="146"/>
      <c r="HN47" s="146"/>
      <c r="HO47" s="146"/>
      <c r="HP47" s="146"/>
      <c r="HQ47" s="146"/>
      <c r="HR47" s="146"/>
      <c r="HS47" s="146"/>
      <c r="HT47" s="146"/>
      <c r="HU47" s="146"/>
      <c r="HV47" s="146"/>
      <c r="HW47" s="146"/>
      <c r="HX47" s="146"/>
      <c r="HY47" s="146"/>
      <c r="HZ47" s="146"/>
      <c r="IA47" s="146"/>
      <c r="IB47" s="146"/>
      <c r="IC47" s="146"/>
      <c r="ID47" s="146"/>
    </row>
    <row r="48" spans="1:238" s="159" customFormat="1" ht="63" x14ac:dyDescent="0.3">
      <c r="A48" s="557">
        <v>11400</v>
      </c>
      <c r="B48" s="543" t="s">
        <v>26</v>
      </c>
      <c r="C48" s="543" t="s">
        <v>964</v>
      </c>
      <c r="D48" s="558" t="s">
        <v>188</v>
      </c>
      <c r="E48" s="543" t="s">
        <v>144</v>
      </c>
      <c r="F48" s="558" t="s">
        <v>192</v>
      </c>
      <c r="G48" s="543" t="s">
        <v>189</v>
      </c>
      <c r="H48" s="595" t="s">
        <v>124</v>
      </c>
      <c r="I48" s="871">
        <v>47</v>
      </c>
      <c r="J48" s="558" t="s">
        <v>237</v>
      </c>
      <c r="K48" s="543" t="s">
        <v>190</v>
      </c>
      <c r="L48" s="572">
        <v>100516376</v>
      </c>
      <c r="M48" s="573">
        <v>1</v>
      </c>
      <c r="N48" s="543" t="s">
        <v>46</v>
      </c>
      <c r="O48" s="543" t="s">
        <v>68</v>
      </c>
      <c r="P48" s="543" t="s">
        <v>21</v>
      </c>
      <c r="Q48" s="543" t="s">
        <v>36</v>
      </c>
      <c r="R48" s="543" t="s">
        <v>216</v>
      </c>
      <c r="S48" s="560" t="s">
        <v>898</v>
      </c>
      <c r="T48" s="543" t="s">
        <v>99</v>
      </c>
      <c r="U48" s="608">
        <v>47</v>
      </c>
      <c r="V48" s="574" t="str">
        <f t="shared" si="16"/>
        <v>No. de Procesos de Compensación Ejecutados</v>
      </c>
      <c r="W48" s="575">
        <f t="shared" si="17"/>
        <v>100516376</v>
      </c>
      <c r="X48" s="587" t="s">
        <v>114</v>
      </c>
      <c r="Y48" s="608">
        <v>11</v>
      </c>
      <c r="Z48" s="576" t="s">
        <v>190</v>
      </c>
      <c r="AA48" s="572">
        <v>43249020</v>
      </c>
      <c r="AB48" s="920"/>
      <c r="AC48" s="921"/>
      <c r="AD48" s="562">
        <f t="shared" si="18"/>
        <v>0</v>
      </c>
      <c r="AE48" s="562">
        <f t="shared" si="19"/>
        <v>0</v>
      </c>
      <c r="AF48" s="562">
        <f t="shared" si="14"/>
        <v>0</v>
      </c>
      <c r="AG48" s="562">
        <f t="shared" si="0"/>
        <v>0</v>
      </c>
      <c r="AH48" s="569"/>
      <c r="AI48" s="577">
        <v>12</v>
      </c>
      <c r="AJ48" s="576" t="s">
        <v>190</v>
      </c>
      <c r="AK48" s="572">
        <v>12240000</v>
      </c>
      <c r="AL48" s="556"/>
      <c r="AM48" s="556"/>
      <c r="AN48" s="562">
        <f t="shared" si="20"/>
        <v>0</v>
      </c>
      <c r="AO48" s="562">
        <f t="shared" si="1"/>
        <v>0</v>
      </c>
      <c r="AP48" s="562">
        <f t="shared" si="2"/>
        <v>0</v>
      </c>
      <c r="AQ48" s="562">
        <f t="shared" si="3"/>
        <v>0</v>
      </c>
      <c r="AR48" s="562"/>
      <c r="AS48" s="577">
        <v>12</v>
      </c>
      <c r="AT48" s="576" t="s">
        <v>190</v>
      </c>
      <c r="AU48" s="572">
        <v>17376839</v>
      </c>
      <c r="AV48" s="556"/>
      <c r="AW48" s="556"/>
      <c r="AX48" s="562">
        <f t="shared" si="21"/>
        <v>0</v>
      </c>
      <c r="AY48" s="562">
        <f t="shared" si="22"/>
        <v>0</v>
      </c>
      <c r="AZ48" s="562">
        <f t="shared" si="23"/>
        <v>0</v>
      </c>
      <c r="BA48" s="562">
        <f t="shared" si="24"/>
        <v>0</v>
      </c>
      <c r="BB48" s="562"/>
      <c r="BC48" s="577">
        <v>12</v>
      </c>
      <c r="BD48" s="576" t="s">
        <v>190</v>
      </c>
      <c r="BE48" s="572">
        <v>27650517</v>
      </c>
      <c r="BF48" s="556"/>
      <c r="BG48" s="556"/>
      <c r="BH48" s="578">
        <f t="shared" si="25"/>
        <v>0</v>
      </c>
      <c r="BI48" s="578">
        <f t="shared" si="26"/>
        <v>0</v>
      </c>
      <c r="BJ48" s="578">
        <f t="shared" si="27"/>
        <v>0</v>
      </c>
      <c r="BK48" s="578">
        <f t="shared" si="28"/>
        <v>0</v>
      </c>
      <c r="BL48" s="578"/>
      <c r="BM48" s="565">
        <f t="shared" si="6"/>
        <v>0</v>
      </c>
      <c r="BN48" s="565">
        <f t="shared" si="7"/>
        <v>0</v>
      </c>
      <c r="BO48" s="565">
        <f t="shared" si="8"/>
        <v>0</v>
      </c>
      <c r="BP48" s="565">
        <f t="shared" si="9"/>
        <v>0</v>
      </c>
      <c r="BQ48" s="565">
        <f t="shared" si="29"/>
        <v>0</v>
      </c>
      <c r="BR48" s="565">
        <f t="shared" si="30"/>
        <v>0</v>
      </c>
      <c r="BS48" s="565">
        <f t="shared" si="10"/>
        <v>0</v>
      </c>
      <c r="BT48" s="565">
        <f t="shared" si="11"/>
        <v>0</v>
      </c>
      <c r="BU48" s="580">
        <f t="shared" si="15"/>
        <v>27</v>
      </c>
      <c r="BV48" s="581" t="str">
        <f t="shared" si="31"/>
        <v>No. de Procesos de Compensación Ejecutados</v>
      </c>
      <c r="BW48" s="555">
        <f t="shared" si="13"/>
        <v>61281299.666666664</v>
      </c>
      <c r="BX48" s="556"/>
      <c r="BY48" s="556"/>
      <c r="BZ48" s="556"/>
      <c r="CA48" s="556"/>
      <c r="CB48" s="556"/>
      <c r="CC48" s="556"/>
      <c r="CD48" s="556"/>
      <c r="CE48" s="146"/>
      <c r="CF48" s="146"/>
      <c r="CG48" s="146"/>
      <c r="CH48" s="146"/>
      <c r="CI48" s="146"/>
      <c r="CJ48" s="146"/>
      <c r="CK48" s="146"/>
      <c r="CL48" s="146"/>
      <c r="CM48" s="146"/>
      <c r="CN48" s="146"/>
      <c r="CO48" s="146"/>
      <c r="CP48" s="146"/>
      <c r="CQ48" s="146"/>
      <c r="CR48" s="146"/>
      <c r="CS48" s="146"/>
      <c r="CT48" s="146"/>
      <c r="CU48" s="146"/>
      <c r="CV48" s="146"/>
      <c r="CW48" s="146"/>
      <c r="CX48" s="146"/>
      <c r="CY48" s="146"/>
      <c r="CZ48" s="146"/>
      <c r="DA48" s="146"/>
      <c r="DB48" s="146"/>
      <c r="DC48" s="146"/>
      <c r="DD48" s="146"/>
      <c r="DE48" s="146"/>
      <c r="DF48" s="146"/>
      <c r="DG48" s="146"/>
      <c r="DH48" s="146"/>
      <c r="DI48" s="146"/>
      <c r="DJ48" s="146"/>
      <c r="DK48" s="146"/>
      <c r="DL48" s="146"/>
      <c r="DM48" s="146"/>
      <c r="DN48" s="146"/>
      <c r="DO48" s="146"/>
      <c r="DP48" s="146"/>
      <c r="DQ48" s="146"/>
      <c r="DR48" s="146"/>
      <c r="DS48" s="146"/>
      <c r="DT48" s="146"/>
      <c r="DU48" s="146"/>
      <c r="DV48" s="146"/>
      <c r="DW48" s="146"/>
      <c r="DX48" s="146"/>
      <c r="DY48" s="146"/>
      <c r="DZ48" s="146"/>
      <c r="EA48" s="146"/>
      <c r="EB48" s="146"/>
      <c r="EC48" s="146"/>
      <c r="ED48" s="146"/>
      <c r="EE48" s="146"/>
      <c r="EF48" s="146"/>
      <c r="EG48" s="146"/>
      <c r="EH48" s="146"/>
      <c r="EI48" s="146"/>
      <c r="EJ48" s="146"/>
      <c r="EK48" s="146"/>
      <c r="EL48" s="146"/>
      <c r="EM48" s="146"/>
      <c r="EN48" s="146"/>
      <c r="EO48" s="146"/>
      <c r="EP48" s="146"/>
      <c r="EQ48" s="146"/>
      <c r="ER48" s="146"/>
      <c r="ES48" s="146"/>
      <c r="ET48" s="146"/>
      <c r="EU48" s="146"/>
      <c r="EV48" s="146"/>
      <c r="EW48" s="146"/>
      <c r="EX48" s="146"/>
      <c r="EY48" s="146"/>
      <c r="EZ48" s="146"/>
      <c r="FA48" s="146"/>
      <c r="FB48" s="146"/>
      <c r="FC48" s="146"/>
      <c r="FD48" s="146"/>
      <c r="FE48" s="146"/>
      <c r="FF48" s="146"/>
      <c r="FG48" s="146"/>
      <c r="FH48" s="146"/>
      <c r="FI48" s="146"/>
      <c r="FJ48" s="146"/>
      <c r="FK48" s="146"/>
      <c r="FL48" s="146"/>
      <c r="FM48" s="146"/>
      <c r="FN48" s="146"/>
      <c r="FO48" s="146"/>
      <c r="FP48" s="146"/>
      <c r="FQ48" s="146"/>
      <c r="FR48" s="146"/>
      <c r="FS48" s="146"/>
      <c r="FT48" s="146"/>
      <c r="FU48" s="146"/>
      <c r="FV48" s="146"/>
      <c r="FW48" s="146"/>
      <c r="FX48" s="146"/>
      <c r="FY48" s="146"/>
      <c r="FZ48" s="146"/>
      <c r="GA48" s="146"/>
      <c r="GB48" s="146"/>
      <c r="GC48" s="146"/>
      <c r="GD48" s="146"/>
      <c r="GE48" s="146"/>
      <c r="GF48" s="146"/>
      <c r="GG48" s="146"/>
      <c r="GH48" s="146"/>
      <c r="GI48" s="146"/>
      <c r="GJ48" s="146"/>
      <c r="GK48" s="146"/>
      <c r="GL48" s="146"/>
      <c r="GM48" s="146"/>
      <c r="GN48" s="146"/>
      <c r="GO48" s="146"/>
      <c r="GP48" s="146"/>
      <c r="GQ48" s="146"/>
      <c r="GR48" s="146"/>
      <c r="GS48" s="146"/>
      <c r="GT48" s="146"/>
      <c r="GU48" s="146"/>
      <c r="GV48" s="146"/>
      <c r="GW48" s="146"/>
      <c r="GX48" s="146"/>
      <c r="GY48" s="146"/>
      <c r="GZ48" s="146"/>
      <c r="HA48" s="146"/>
      <c r="HB48" s="146"/>
      <c r="HC48" s="146"/>
      <c r="HD48" s="146"/>
      <c r="HE48" s="146"/>
      <c r="HF48" s="146"/>
      <c r="HG48" s="146"/>
      <c r="HH48" s="146"/>
      <c r="HI48" s="146"/>
      <c r="HJ48" s="146"/>
      <c r="HK48" s="146"/>
      <c r="HL48" s="146"/>
      <c r="HM48" s="146"/>
      <c r="HN48" s="146"/>
      <c r="HO48" s="146"/>
      <c r="HP48" s="146"/>
      <c r="HQ48" s="146"/>
      <c r="HR48" s="146"/>
      <c r="HS48" s="146"/>
      <c r="HT48" s="146"/>
      <c r="HU48" s="146"/>
      <c r="HV48" s="146"/>
      <c r="HW48" s="146"/>
      <c r="HX48" s="146"/>
      <c r="HY48" s="146"/>
      <c r="HZ48" s="146"/>
      <c r="IA48" s="146"/>
      <c r="IB48" s="146"/>
      <c r="IC48" s="146"/>
      <c r="ID48" s="146"/>
    </row>
    <row r="49" spans="1:238" s="159" customFormat="1" ht="63" x14ac:dyDescent="0.3">
      <c r="A49" s="557">
        <v>11400</v>
      </c>
      <c r="B49" s="543" t="s">
        <v>26</v>
      </c>
      <c r="C49" s="543" t="s">
        <v>964</v>
      </c>
      <c r="D49" s="558" t="s">
        <v>188</v>
      </c>
      <c r="E49" s="543" t="s">
        <v>144</v>
      </c>
      <c r="F49" s="558" t="s">
        <v>479</v>
      </c>
      <c r="G49" s="543" t="s">
        <v>191</v>
      </c>
      <c r="H49" s="571" t="s">
        <v>124</v>
      </c>
      <c r="I49" s="558">
        <v>12</v>
      </c>
      <c r="J49" s="558" t="s">
        <v>480</v>
      </c>
      <c r="K49" s="543" t="s">
        <v>597</v>
      </c>
      <c r="L49" s="572">
        <v>0</v>
      </c>
      <c r="M49" s="573">
        <v>1</v>
      </c>
      <c r="N49" s="543" t="s">
        <v>46</v>
      </c>
      <c r="O49" s="543" t="s">
        <v>68</v>
      </c>
      <c r="P49" s="543" t="s">
        <v>21</v>
      </c>
      <c r="Q49" s="543" t="s">
        <v>36</v>
      </c>
      <c r="R49" s="543" t="s">
        <v>223</v>
      </c>
      <c r="S49" s="560" t="s">
        <v>899</v>
      </c>
      <c r="T49" s="543" t="s">
        <v>99</v>
      </c>
      <c r="U49" s="577">
        <v>12</v>
      </c>
      <c r="V49" s="574" t="str">
        <f t="shared" si="16"/>
        <v>No. de Procesos de LMA Ejecutados</v>
      </c>
      <c r="W49" s="575">
        <f t="shared" si="17"/>
        <v>0</v>
      </c>
      <c r="X49" s="576" t="s">
        <v>117</v>
      </c>
      <c r="Y49" s="577">
        <v>3</v>
      </c>
      <c r="Z49" s="576" t="s">
        <v>597</v>
      </c>
      <c r="AA49" s="572">
        <v>0</v>
      </c>
      <c r="AB49" s="918"/>
      <c r="AC49" s="909"/>
      <c r="AD49" s="562">
        <f t="shared" si="18"/>
        <v>0</v>
      </c>
      <c r="AE49" s="562" t="e">
        <f t="shared" si="19"/>
        <v>#DIV/0!</v>
      </c>
      <c r="AF49" s="562">
        <f t="shared" si="14"/>
        <v>0</v>
      </c>
      <c r="AG49" s="562" t="e">
        <f t="shared" si="0"/>
        <v>#DIV/0!</v>
      </c>
      <c r="AH49" s="569"/>
      <c r="AI49" s="577">
        <v>3</v>
      </c>
      <c r="AJ49" s="576" t="s">
        <v>597</v>
      </c>
      <c r="AK49" s="572">
        <v>0</v>
      </c>
      <c r="AL49" s="556"/>
      <c r="AM49" s="556"/>
      <c r="AN49" s="562">
        <f t="shared" si="20"/>
        <v>0</v>
      </c>
      <c r="AO49" s="562" t="e">
        <f t="shared" si="1"/>
        <v>#DIV/0!</v>
      </c>
      <c r="AP49" s="562">
        <f t="shared" si="2"/>
        <v>0</v>
      </c>
      <c r="AQ49" s="562" t="e">
        <f t="shared" si="3"/>
        <v>#DIV/0!</v>
      </c>
      <c r="AR49" s="562"/>
      <c r="AS49" s="577">
        <v>3</v>
      </c>
      <c r="AT49" s="576" t="s">
        <v>597</v>
      </c>
      <c r="AU49" s="572">
        <v>0</v>
      </c>
      <c r="AV49" s="556"/>
      <c r="AW49" s="556"/>
      <c r="AX49" s="562">
        <f t="shared" si="21"/>
        <v>0</v>
      </c>
      <c r="AY49" s="562" t="e">
        <f t="shared" si="22"/>
        <v>#DIV/0!</v>
      </c>
      <c r="AZ49" s="562">
        <f t="shared" si="23"/>
        <v>0</v>
      </c>
      <c r="BA49" s="562" t="e">
        <f t="shared" si="24"/>
        <v>#DIV/0!</v>
      </c>
      <c r="BB49" s="562"/>
      <c r="BC49" s="577">
        <v>3</v>
      </c>
      <c r="BD49" s="576" t="s">
        <v>597</v>
      </c>
      <c r="BE49" s="572">
        <v>0</v>
      </c>
      <c r="BF49" s="556"/>
      <c r="BG49" s="556"/>
      <c r="BH49" s="578">
        <f t="shared" si="25"/>
        <v>0</v>
      </c>
      <c r="BI49" s="578" t="e">
        <f t="shared" si="26"/>
        <v>#DIV/0!</v>
      </c>
      <c r="BJ49" s="578">
        <f t="shared" si="27"/>
        <v>0</v>
      </c>
      <c r="BK49" s="578" t="e">
        <f t="shared" si="28"/>
        <v>#DIV/0!</v>
      </c>
      <c r="BL49" s="578"/>
      <c r="BM49" s="565">
        <f t="shared" si="6"/>
        <v>0</v>
      </c>
      <c r="BN49" s="565" t="str">
        <f t="shared" si="7"/>
        <v>No Prog ni Ejec</v>
      </c>
      <c r="BO49" s="565">
        <f t="shared" si="8"/>
        <v>0</v>
      </c>
      <c r="BP49" s="565" t="str">
        <f t="shared" si="9"/>
        <v>No Prog ni Ejec</v>
      </c>
      <c r="BQ49" s="565">
        <f t="shared" si="29"/>
        <v>0</v>
      </c>
      <c r="BR49" s="565" t="str">
        <f t="shared" si="30"/>
        <v>No Prog ni Ejec</v>
      </c>
      <c r="BS49" s="565">
        <f t="shared" si="10"/>
        <v>0</v>
      </c>
      <c r="BT49" s="565" t="str">
        <f t="shared" si="11"/>
        <v>No Prog ni Ejec</v>
      </c>
      <c r="BU49" s="580">
        <f t="shared" si="15"/>
        <v>7</v>
      </c>
      <c r="BV49" s="581" t="str">
        <f t="shared" si="31"/>
        <v>No. de Procesos de LMA Ejecutados</v>
      </c>
      <c r="BW49" s="555">
        <f t="shared" si="13"/>
        <v>0</v>
      </c>
      <c r="BX49" s="556"/>
      <c r="BY49" s="556"/>
      <c r="BZ49" s="556"/>
      <c r="CA49" s="556"/>
      <c r="CB49" s="556"/>
      <c r="CC49" s="556"/>
      <c r="CD49" s="556"/>
      <c r="CE49" s="146"/>
      <c r="CF49" s="146"/>
      <c r="CG49" s="146"/>
      <c r="CH49" s="146"/>
      <c r="CI49" s="146"/>
      <c r="CJ49" s="146"/>
      <c r="CK49" s="146"/>
      <c r="CL49" s="146"/>
      <c r="CM49" s="146"/>
      <c r="CN49" s="146"/>
      <c r="CO49" s="146"/>
      <c r="CP49" s="146"/>
      <c r="CQ49" s="146"/>
      <c r="CR49" s="146"/>
      <c r="CS49" s="146"/>
      <c r="CT49" s="146"/>
      <c r="CU49" s="146"/>
      <c r="CV49" s="146"/>
      <c r="CW49" s="146"/>
      <c r="CX49" s="146"/>
      <c r="CY49" s="146"/>
      <c r="CZ49" s="146"/>
      <c r="DA49" s="146"/>
      <c r="DB49" s="146"/>
      <c r="DC49" s="146"/>
      <c r="DD49" s="146"/>
      <c r="DE49" s="146"/>
      <c r="DF49" s="146"/>
      <c r="DG49" s="146"/>
      <c r="DH49" s="146"/>
      <c r="DI49" s="146"/>
      <c r="DJ49" s="146"/>
      <c r="DK49" s="146"/>
      <c r="DL49" s="146"/>
      <c r="DM49" s="146"/>
      <c r="DN49" s="146"/>
      <c r="DO49" s="146"/>
      <c r="DP49" s="146"/>
      <c r="DQ49" s="146"/>
      <c r="DR49" s="146"/>
      <c r="DS49" s="146"/>
      <c r="DT49" s="146"/>
      <c r="DU49" s="146"/>
      <c r="DV49" s="146"/>
      <c r="DW49" s="146"/>
      <c r="DX49" s="146"/>
      <c r="DY49" s="146"/>
      <c r="DZ49" s="146"/>
      <c r="EA49" s="146"/>
      <c r="EB49" s="146"/>
      <c r="EC49" s="146"/>
      <c r="ED49" s="146"/>
      <c r="EE49" s="146"/>
      <c r="EF49" s="146"/>
      <c r="EG49" s="146"/>
      <c r="EH49" s="146"/>
      <c r="EI49" s="146"/>
      <c r="EJ49" s="146"/>
      <c r="EK49" s="146"/>
      <c r="EL49" s="146"/>
      <c r="EM49" s="146"/>
      <c r="EN49" s="146"/>
      <c r="EO49" s="146"/>
      <c r="EP49" s="146"/>
      <c r="EQ49" s="146"/>
      <c r="ER49" s="146"/>
      <c r="ES49" s="146"/>
      <c r="ET49" s="146"/>
      <c r="EU49" s="146"/>
      <c r="EV49" s="146"/>
      <c r="EW49" s="146"/>
      <c r="EX49" s="146"/>
      <c r="EY49" s="146"/>
      <c r="EZ49" s="146"/>
      <c r="FA49" s="146"/>
      <c r="FB49" s="146"/>
      <c r="FC49" s="146"/>
      <c r="FD49" s="146"/>
      <c r="FE49" s="146"/>
      <c r="FF49" s="146"/>
      <c r="FG49" s="146"/>
      <c r="FH49" s="146"/>
      <c r="FI49" s="146"/>
      <c r="FJ49" s="146"/>
      <c r="FK49" s="146"/>
      <c r="FL49" s="146"/>
      <c r="FM49" s="146"/>
      <c r="FN49" s="146"/>
      <c r="FO49" s="146"/>
      <c r="FP49" s="146"/>
      <c r="FQ49" s="146"/>
      <c r="FR49" s="146"/>
      <c r="FS49" s="146"/>
      <c r="FT49" s="146"/>
      <c r="FU49" s="146"/>
      <c r="FV49" s="146"/>
      <c r="FW49" s="146"/>
      <c r="FX49" s="146"/>
      <c r="FY49" s="146"/>
      <c r="FZ49" s="146"/>
      <c r="GA49" s="146"/>
      <c r="GB49" s="146"/>
      <c r="GC49" s="146"/>
      <c r="GD49" s="146"/>
      <c r="GE49" s="146"/>
      <c r="GF49" s="146"/>
      <c r="GG49" s="146"/>
      <c r="GH49" s="146"/>
      <c r="GI49" s="146"/>
      <c r="GJ49" s="146"/>
      <c r="GK49" s="146"/>
      <c r="GL49" s="146"/>
      <c r="GM49" s="146"/>
      <c r="GN49" s="146"/>
      <c r="GO49" s="146"/>
      <c r="GP49" s="146"/>
      <c r="GQ49" s="146"/>
      <c r="GR49" s="146"/>
      <c r="GS49" s="146"/>
      <c r="GT49" s="146"/>
      <c r="GU49" s="146"/>
      <c r="GV49" s="146"/>
      <c r="GW49" s="146"/>
      <c r="GX49" s="146"/>
      <c r="GY49" s="146"/>
      <c r="GZ49" s="146"/>
      <c r="HA49" s="146"/>
      <c r="HB49" s="146"/>
      <c r="HC49" s="146"/>
      <c r="HD49" s="146"/>
      <c r="HE49" s="146"/>
      <c r="HF49" s="146"/>
      <c r="HG49" s="146"/>
      <c r="HH49" s="146"/>
      <c r="HI49" s="146"/>
      <c r="HJ49" s="146"/>
      <c r="HK49" s="146"/>
      <c r="HL49" s="146"/>
      <c r="HM49" s="146"/>
      <c r="HN49" s="146"/>
      <c r="HO49" s="146"/>
      <c r="HP49" s="146"/>
      <c r="HQ49" s="146"/>
      <c r="HR49" s="146"/>
      <c r="HS49" s="146"/>
      <c r="HT49" s="146"/>
      <c r="HU49" s="146"/>
      <c r="HV49" s="146"/>
      <c r="HW49" s="146"/>
      <c r="HX49" s="146"/>
      <c r="HY49" s="146"/>
      <c r="HZ49" s="146"/>
      <c r="IA49" s="146"/>
      <c r="IB49" s="146"/>
      <c r="IC49" s="146"/>
      <c r="ID49" s="146"/>
    </row>
    <row r="50" spans="1:238" s="159" customFormat="1" ht="63" x14ac:dyDescent="0.3">
      <c r="A50" s="557">
        <v>11400</v>
      </c>
      <c r="B50" s="543" t="s">
        <v>26</v>
      </c>
      <c r="C50" s="543" t="s">
        <v>964</v>
      </c>
      <c r="D50" s="558" t="s">
        <v>188</v>
      </c>
      <c r="E50" s="543" t="s">
        <v>144</v>
      </c>
      <c r="F50" s="558" t="s">
        <v>481</v>
      </c>
      <c r="G50" s="543" t="s">
        <v>233</v>
      </c>
      <c r="H50" s="571" t="s">
        <v>124</v>
      </c>
      <c r="I50" s="609">
        <v>48</v>
      </c>
      <c r="J50" s="558" t="s">
        <v>482</v>
      </c>
      <c r="K50" s="543" t="s">
        <v>193</v>
      </c>
      <c r="L50" s="572">
        <v>0</v>
      </c>
      <c r="M50" s="573">
        <v>1</v>
      </c>
      <c r="N50" s="543" t="s">
        <v>46</v>
      </c>
      <c r="O50" s="543" t="s">
        <v>68</v>
      </c>
      <c r="P50" s="543" t="s">
        <v>21</v>
      </c>
      <c r="Q50" s="543" t="s">
        <v>36</v>
      </c>
      <c r="R50" s="543" t="s">
        <v>216</v>
      </c>
      <c r="S50" s="560" t="s">
        <v>900</v>
      </c>
      <c r="T50" s="543" t="s">
        <v>99</v>
      </c>
      <c r="U50" s="608">
        <v>12</v>
      </c>
      <c r="V50" s="574" t="str">
        <f t="shared" si="16"/>
        <v>Publicación Giro Directo Régimen Contributivo</v>
      </c>
      <c r="W50" s="575">
        <f t="shared" si="17"/>
        <v>0</v>
      </c>
      <c r="X50" s="576" t="s">
        <v>117</v>
      </c>
      <c r="Y50" s="608">
        <v>3</v>
      </c>
      <c r="Z50" s="576" t="s">
        <v>193</v>
      </c>
      <c r="AA50" s="572">
        <v>0</v>
      </c>
      <c r="AB50" s="918"/>
      <c r="AC50" s="909"/>
      <c r="AD50" s="562">
        <f t="shared" si="18"/>
        <v>0</v>
      </c>
      <c r="AE50" s="562" t="e">
        <f t="shared" si="19"/>
        <v>#DIV/0!</v>
      </c>
      <c r="AF50" s="562">
        <f t="shared" si="14"/>
        <v>0</v>
      </c>
      <c r="AG50" s="562" t="e">
        <f t="shared" si="0"/>
        <v>#DIV/0!</v>
      </c>
      <c r="AH50" s="569"/>
      <c r="AI50" s="608">
        <v>3</v>
      </c>
      <c r="AJ50" s="576" t="s">
        <v>193</v>
      </c>
      <c r="AK50" s="572">
        <v>0</v>
      </c>
      <c r="AL50" s="556"/>
      <c r="AM50" s="556"/>
      <c r="AN50" s="562">
        <f t="shared" si="20"/>
        <v>0</v>
      </c>
      <c r="AO50" s="562" t="e">
        <f t="shared" si="1"/>
        <v>#DIV/0!</v>
      </c>
      <c r="AP50" s="562">
        <f t="shared" si="2"/>
        <v>0</v>
      </c>
      <c r="AQ50" s="562" t="e">
        <f t="shared" si="3"/>
        <v>#DIV/0!</v>
      </c>
      <c r="AR50" s="562"/>
      <c r="AS50" s="608">
        <v>3</v>
      </c>
      <c r="AT50" s="576" t="s">
        <v>193</v>
      </c>
      <c r="AU50" s="572">
        <v>0</v>
      </c>
      <c r="AV50" s="556"/>
      <c r="AW50" s="556"/>
      <c r="AX50" s="562">
        <f t="shared" si="21"/>
        <v>0</v>
      </c>
      <c r="AY50" s="562" t="e">
        <f t="shared" si="22"/>
        <v>#DIV/0!</v>
      </c>
      <c r="AZ50" s="562">
        <f t="shared" si="23"/>
        <v>0</v>
      </c>
      <c r="BA50" s="562" t="e">
        <f t="shared" si="24"/>
        <v>#DIV/0!</v>
      </c>
      <c r="BB50" s="562"/>
      <c r="BC50" s="608">
        <v>3</v>
      </c>
      <c r="BD50" s="576" t="s">
        <v>193</v>
      </c>
      <c r="BE50" s="572">
        <v>0</v>
      </c>
      <c r="BF50" s="556"/>
      <c r="BG50" s="556"/>
      <c r="BH50" s="578">
        <f t="shared" si="25"/>
        <v>0</v>
      </c>
      <c r="BI50" s="578" t="e">
        <f t="shared" si="26"/>
        <v>#DIV/0!</v>
      </c>
      <c r="BJ50" s="578">
        <f t="shared" si="27"/>
        <v>0</v>
      </c>
      <c r="BK50" s="578" t="e">
        <f t="shared" si="28"/>
        <v>#DIV/0!</v>
      </c>
      <c r="BL50" s="578"/>
      <c r="BM50" s="565">
        <f t="shared" si="6"/>
        <v>0</v>
      </c>
      <c r="BN50" s="565" t="str">
        <f t="shared" si="7"/>
        <v>No Prog ni Ejec</v>
      </c>
      <c r="BO50" s="565">
        <f t="shared" si="8"/>
        <v>0</v>
      </c>
      <c r="BP50" s="565" t="str">
        <f t="shared" si="9"/>
        <v>No Prog ni Ejec</v>
      </c>
      <c r="BQ50" s="565">
        <f t="shared" si="29"/>
        <v>0</v>
      </c>
      <c r="BR50" s="565" t="str">
        <f t="shared" si="30"/>
        <v>No Prog ni Ejec</v>
      </c>
      <c r="BS50" s="565">
        <f t="shared" si="10"/>
        <v>0</v>
      </c>
      <c r="BT50" s="565" t="str">
        <f t="shared" si="11"/>
        <v>No Prog ni Ejec</v>
      </c>
      <c r="BU50" s="580">
        <f t="shared" si="15"/>
        <v>7</v>
      </c>
      <c r="BV50" s="581" t="str">
        <f t="shared" si="31"/>
        <v>Publicación Giro Directo Régimen Contributivo</v>
      </c>
      <c r="BW50" s="555">
        <f t="shared" si="13"/>
        <v>0</v>
      </c>
      <c r="BX50" s="556"/>
      <c r="BY50" s="556"/>
      <c r="BZ50" s="556"/>
      <c r="CA50" s="556"/>
      <c r="CB50" s="556"/>
      <c r="CC50" s="556"/>
      <c r="CD50" s="556"/>
      <c r="CE50" s="146"/>
      <c r="CF50" s="146"/>
      <c r="CG50" s="146"/>
      <c r="CH50" s="146"/>
      <c r="CI50" s="146"/>
      <c r="CJ50" s="146"/>
      <c r="CK50" s="146"/>
      <c r="CL50" s="146"/>
      <c r="CM50" s="146"/>
      <c r="CN50" s="146"/>
      <c r="CO50" s="146"/>
      <c r="CP50" s="146"/>
      <c r="CQ50" s="146"/>
      <c r="CR50" s="146"/>
      <c r="CS50" s="146"/>
      <c r="CT50" s="146"/>
      <c r="CU50" s="146"/>
      <c r="CV50" s="146"/>
      <c r="CW50" s="146"/>
      <c r="CX50" s="146"/>
      <c r="CY50" s="146"/>
      <c r="CZ50" s="146"/>
      <c r="DA50" s="146"/>
      <c r="DB50" s="146"/>
      <c r="DC50" s="146"/>
      <c r="DD50" s="146"/>
      <c r="DE50" s="146"/>
      <c r="DF50" s="146"/>
      <c r="DG50" s="146"/>
      <c r="DH50" s="146"/>
      <c r="DI50" s="146"/>
      <c r="DJ50" s="146"/>
      <c r="DK50" s="146"/>
      <c r="DL50" s="146"/>
      <c r="DM50" s="146"/>
      <c r="DN50" s="146"/>
      <c r="DO50" s="146"/>
      <c r="DP50" s="146"/>
      <c r="DQ50" s="146"/>
      <c r="DR50" s="146"/>
      <c r="DS50" s="146"/>
      <c r="DT50" s="146"/>
      <c r="DU50" s="146"/>
      <c r="DV50" s="146"/>
      <c r="DW50" s="146"/>
      <c r="DX50" s="146"/>
      <c r="DY50" s="146"/>
      <c r="DZ50" s="146"/>
      <c r="EA50" s="146"/>
      <c r="EB50" s="146"/>
      <c r="EC50" s="146"/>
      <c r="ED50" s="146"/>
      <c r="EE50" s="146"/>
      <c r="EF50" s="146"/>
      <c r="EG50" s="146"/>
      <c r="EH50" s="146"/>
      <c r="EI50" s="146"/>
      <c r="EJ50" s="146"/>
      <c r="EK50" s="146"/>
      <c r="EL50" s="146"/>
      <c r="EM50" s="146"/>
      <c r="EN50" s="146"/>
      <c r="EO50" s="146"/>
      <c r="EP50" s="146"/>
      <c r="EQ50" s="146"/>
      <c r="ER50" s="146"/>
      <c r="ES50" s="146"/>
      <c r="ET50" s="146"/>
      <c r="EU50" s="146"/>
      <c r="EV50" s="146"/>
      <c r="EW50" s="146"/>
      <c r="EX50" s="146"/>
      <c r="EY50" s="146"/>
      <c r="EZ50" s="146"/>
      <c r="FA50" s="146"/>
      <c r="FB50" s="146"/>
      <c r="FC50" s="146"/>
      <c r="FD50" s="146"/>
      <c r="FE50" s="146"/>
      <c r="FF50" s="146"/>
      <c r="FG50" s="146"/>
      <c r="FH50" s="146"/>
      <c r="FI50" s="146"/>
      <c r="FJ50" s="146"/>
      <c r="FK50" s="146"/>
      <c r="FL50" s="146"/>
      <c r="FM50" s="146"/>
      <c r="FN50" s="146"/>
      <c r="FO50" s="146"/>
      <c r="FP50" s="146"/>
      <c r="FQ50" s="146"/>
      <c r="FR50" s="146"/>
      <c r="FS50" s="146"/>
      <c r="FT50" s="146"/>
      <c r="FU50" s="146"/>
      <c r="FV50" s="146"/>
      <c r="FW50" s="146"/>
      <c r="FX50" s="146"/>
      <c r="FY50" s="146"/>
      <c r="FZ50" s="146"/>
      <c r="GA50" s="146"/>
      <c r="GB50" s="146"/>
      <c r="GC50" s="146"/>
      <c r="GD50" s="146"/>
      <c r="GE50" s="146"/>
      <c r="GF50" s="146"/>
      <c r="GG50" s="146"/>
      <c r="GH50" s="146"/>
      <c r="GI50" s="146"/>
      <c r="GJ50" s="146"/>
      <c r="GK50" s="146"/>
      <c r="GL50" s="146"/>
      <c r="GM50" s="146"/>
      <c r="GN50" s="146"/>
      <c r="GO50" s="146"/>
      <c r="GP50" s="146"/>
      <c r="GQ50" s="146"/>
      <c r="GR50" s="146"/>
      <c r="GS50" s="146"/>
      <c r="GT50" s="146"/>
      <c r="GU50" s="146"/>
      <c r="GV50" s="146"/>
      <c r="GW50" s="146"/>
      <c r="GX50" s="146"/>
      <c r="GY50" s="146"/>
      <c r="GZ50" s="146"/>
      <c r="HA50" s="146"/>
      <c r="HB50" s="146"/>
      <c r="HC50" s="146"/>
      <c r="HD50" s="146"/>
      <c r="HE50" s="146"/>
      <c r="HF50" s="146"/>
      <c r="HG50" s="146"/>
      <c r="HH50" s="146"/>
      <c r="HI50" s="146"/>
      <c r="HJ50" s="146"/>
      <c r="HK50" s="146"/>
      <c r="HL50" s="146"/>
      <c r="HM50" s="146"/>
      <c r="HN50" s="146"/>
      <c r="HO50" s="146"/>
      <c r="HP50" s="146"/>
      <c r="HQ50" s="146"/>
      <c r="HR50" s="146"/>
      <c r="HS50" s="146"/>
      <c r="HT50" s="146"/>
      <c r="HU50" s="146"/>
      <c r="HV50" s="146"/>
      <c r="HW50" s="146"/>
      <c r="HX50" s="146"/>
      <c r="HY50" s="146"/>
      <c r="HZ50" s="146"/>
      <c r="IA50" s="146"/>
      <c r="IB50" s="146"/>
      <c r="IC50" s="146"/>
      <c r="ID50" s="146"/>
    </row>
    <row r="51" spans="1:238" s="159" customFormat="1" ht="63" x14ac:dyDescent="0.3">
      <c r="A51" s="557">
        <v>11400</v>
      </c>
      <c r="B51" s="543" t="s">
        <v>26</v>
      </c>
      <c r="C51" s="543" t="s">
        <v>964</v>
      </c>
      <c r="D51" s="558" t="s">
        <v>188</v>
      </c>
      <c r="E51" s="543" t="s">
        <v>144</v>
      </c>
      <c r="F51" s="558" t="s">
        <v>481</v>
      </c>
      <c r="G51" s="543" t="s">
        <v>234</v>
      </c>
      <c r="H51" s="571" t="s">
        <v>124</v>
      </c>
      <c r="I51" s="558">
        <v>12</v>
      </c>
      <c r="J51" s="558" t="s">
        <v>483</v>
      </c>
      <c r="K51" s="543" t="s">
        <v>194</v>
      </c>
      <c r="L51" s="572">
        <v>0</v>
      </c>
      <c r="M51" s="573">
        <v>1</v>
      </c>
      <c r="N51" s="543" t="s">
        <v>46</v>
      </c>
      <c r="O51" s="543" t="s">
        <v>68</v>
      </c>
      <c r="P51" s="543" t="s">
        <v>21</v>
      </c>
      <c r="Q51" s="543" t="s">
        <v>36</v>
      </c>
      <c r="R51" s="543" t="s">
        <v>223</v>
      </c>
      <c r="S51" s="560" t="s">
        <v>900</v>
      </c>
      <c r="T51" s="543" t="s">
        <v>99</v>
      </c>
      <c r="U51" s="577">
        <v>12</v>
      </c>
      <c r="V51" s="574" t="str">
        <f t="shared" si="16"/>
        <v>Publicación Giro Directo Régimen Subsidiado</v>
      </c>
      <c r="W51" s="575">
        <f t="shared" si="17"/>
        <v>0</v>
      </c>
      <c r="X51" s="576" t="s">
        <v>117</v>
      </c>
      <c r="Y51" s="577">
        <v>3</v>
      </c>
      <c r="Z51" s="576" t="s">
        <v>194</v>
      </c>
      <c r="AA51" s="572">
        <v>0</v>
      </c>
      <c r="AB51" s="918"/>
      <c r="AC51" s="922"/>
      <c r="AD51" s="562">
        <f t="shared" si="18"/>
        <v>0</v>
      </c>
      <c r="AE51" s="562" t="e">
        <f t="shared" si="19"/>
        <v>#DIV/0!</v>
      </c>
      <c r="AF51" s="562">
        <f t="shared" si="14"/>
        <v>0</v>
      </c>
      <c r="AG51" s="562" t="e">
        <f t="shared" si="0"/>
        <v>#DIV/0!</v>
      </c>
      <c r="AH51" s="569"/>
      <c r="AI51" s="577">
        <v>3</v>
      </c>
      <c r="AJ51" s="576" t="s">
        <v>194</v>
      </c>
      <c r="AK51" s="572">
        <v>0</v>
      </c>
      <c r="AL51" s="556"/>
      <c r="AM51" s="556"/>
      <c r="AN51" s="562">
        <f t="shared" si="20"/>
        <v>0</v>
      </c>
      <c r="AO51" s="562" t="e">
        <f t="shared" si="1"/>
        <v>#DIV/0!</v>
      </c>
      <c r="AP51" s="562">
        <f t="shared" si="2"/>
        <v>0</v>
      </c>
      <c r="AQ51" s="562" t="e">
        <f t="shared" si="3"/>
        <v>#DIV/0!</v>
      </c>
      <c r="AR51" s="562"/>
      <c r="AS51" s="577">
        <v>3</v>
      </c>
      <c r="AT51" s="576" t="s">
        <v>194</v>
      </c>
      <c r="AU51" s="572">
        <v>0</v>
      </c>
      <c r="AV51" s="556"/>
      <c r="AW51" s="556"/>
      <c r="AX51" s="562">
        <f t="shared" si="21"/>
        <v>0</v>
      </c>
      <c r="AY51" s="562" t="e">
        <f t="shared" si="22"/>
        <v>#DIV/0!</v>
      </c>
      <c r="AZ51" s="562">
        <f t="shared" si="23"/>
        <v>0</v>
      </c>
      <c r="BA51" s="562" t="e">
        <f t="shared" si="24"/>
        <v>#DIV/0!</v>
      </c>
      <c r="BB51" s="562"/>
      <c r="BC51" s="577">
        <v>3</v>
      </c>
      <c r="BD51" s="576" t="s">
        <v>194</v>
      </c>
      <c r="BE51" s="572">
        <v>0</v>
      </c>
      <c r="BF51" s="556"/>
      <c r="BG51" s="556"/>
      <c r="BH51" s="578">
        <f t="shared" si="25"/>
        <v>0</v>
      </c>
      <c r="BI51" s="578" t="e">
        <f t="shared" si="26"/>
        <v>#DIV/0!</v>
      </c>
      <c r="BJ51" s="578">
        <f t="shared" si="27"/>
        <v>0</v>
      </c>
      <c r="BK51" s="578" t="e">
        <f t="shared" si="28"/>
        <v>#DIV/0!</v>
      </c>
      <c r="BL51" s="578"/>
      <c r="BM51" s="565">
        <f t="shared" si="6"/>
        <v>0</v>
      </c>
      <c r="BN51" s="565" t="str">
        <f t="shared" si="7"/>
        <v>No Prog ni Ejec</v>
      </c>
      <c r="BO51" s="565">
        <f t="shared" si="8"/>
        <v>0</v>
      </c>
      <c r="BP51" s="565" t="str">
        <f t="shared" si="9"/>
        <v>No Prog ni Ejec</v>
      </c>
      <c r="BQ51" s="565">
        <f t="shared" si="29"/>
        <v>0</v>
      </c>
      <c r="BR51" s="565" t="str">
        <f t="shared" si="30"/>
        <v>No Prog ni Ejec</v>
      </c>
      <c r="BS51" s="565">
        <f t="shared" si="10"/>
        <v>0</v>
      </c>
      <c r="BT51" s="565" t="str">
        <f t="shared" si="11"/>
        <v>No Prog ni Ejec</v>
      </c>
      <c r="BU51" s="580">
        <f t="shared" si="15"/>
        <v>7</v>
      </c>
      <c r="BV51" s="581" t="str">
        <f t="shared" si="31"/>
        <v>Publicación Giro Directo Régimen Subsidiado</v>
      </c>
      <c r="BW51" s="555">
        <f t="shared" si="13"/>
        <v>0</v>
      </c>
      <c r="BX51" s="556"/>
      <c r="BY51" s="556"/>
      <c r="BZ51" s="556"/>
      <c r="CA51" s="556"/>
      <c r="CB51" s="556"/>
      <c r="CC51" s="556"/>
      <c r="CD51" s="556"/>
      <c r="CE51" s="146"/>
      <c r="CF51" s="146"/>
      <c r="CG51" s="146"/>
      <c r="CH51" s="146"/>
      <c r="CI51" s="146"/>
      <c r="CJ51" s="146"/>
      <c r="CK51" s="146"/>
      <c r="CL51" s="146"/>
      <c r="CM51" s="146"/>
      <c r="CN51" s="146"/>
      <c r="CO51" s="146"/>
      <c r="CP51" s="146"/>
      <c r="CQ51" s="146"/>
      <c r="CR51" s="146"/>
      <c r="CS51" s="146"/>
      <c r="CT51" s="146"/>
      <c r="CU51" s="146"/>
      <c r="CV51" s="146"/>
      <c r="CW51" s="146"/>
      <c r="CX51" s="146"/>
      <c r="CY51" s="146"/>
      <c r="CZ51" s="146"/>
      <c r="DA51" s="146"/>
      <c r="DB51" s="146"/>
      <c r="DC51" s="146"/>
      <c r="DD51" s="146"/>
      <c r="DE51" s="146"/>
      <c r="DF51" s="146"/>
      <c r="DG51" s="146"/>
      <c r="DH51" s="146"/>
      <c r="DI51" s="146"/>
      <c r="DJ51" s="146"/>
      <c r="DK51" s="146"/>
      <c r="DL51" s="146"/>
      <c r="DM51" s="146"/>
      <c r="DN51" s="146"/>
      <c r="DO51" s="146"/>
      <c r="DP51" s="146"/>
      <c r="DQ51" s="146"/>
      <c r="DR51" s="146"/>
      <c r="DS51" s="146"/>
      <c r="DT51" s="146"/>
      <c r="DU51" s="146"/>
      <c r="DV51" s="146"/>
      <c r="DW51" s="146"/>
      <c r="DX51" s="146"/>
      <c r="DY51" s="146"/>
      <c r="DZ51" s="146"/>
      <c r="EA51" s="146"/>
      <c r="EB51" s="146"/>
      <c r="EC51" s="146"/>
      <c r="ED51" s="146"/>
      <c r="EE51" s="146"/>
      <c r="EF51" s="146"/>
      <c r="EG51" s="146"/>
      <c r="EH51" s="146"/>
      <c r="EI51" s="146"/>
      <c r="EJ51" s="146"/>
      <c r="EK51" s="146"/>
      <c r="EL51" s="146"/>
      <c r="EM51" s="146"/>
      <c r="EN51" s="146"/>
      <c r="EO51" s="146"/>
      <c r="EP51" s="146"/>
      <c r="EQ51" s="146"/>
      <c r="ER51" s="146"/>
      <c r="ES51" s="146"/>
      <c r="ET51" s="146"/>
      <c r="EU51" s="146"/>
      <c r="EV51" s="146"/>
      <c r="EW51" s="146"/>
      <c r="EX51" s="146"/>
      <c r="EY51" s="146"/>
      <c r="EZ51" s="146"/>
      <c r="FA51" s="146"/>
      <c r="FB51" s="146"/>
      <c r="FC51" s="146"/>
      <c r="FD51" s="146"/>
      <c r="FE51" s="146"/>
      <c r="FF51" s="146"/>
      <c r="FG51" s="146"/>
      <c r="FH51" s="146"/>
      <c r="FI51" s="146"/>
      <c r="FJ51" s="146"/>
      <c r="FK51" s="146"/>
      <c r="FL51" s="146"/>
      <c r="FM51" s="146"/>
      <c r="FN51" s="146"/>
      <c r="FO51" s="146"/>
      <c r="FP51" s="146"/>
      <c r="FQ51" s="146"/>
      <c r="FR51" s="146"/>
      <c r="FS51" s="146"/>
      <c r="FT51" s="146"/>
      <c r="FU51" s="146"/>
      <c r="FV51" s="146"/>
      <c r="FW51" s="146"/>
      <c r="FX51" s="146"/>
      <c r="FY51" s="146"/>
      <c r="FZ51" s="146"/>
      <c r="GA51" s="146"/>
      <c r="GB51" s="146"/>
      <c r="GC51" s="146"/>
      <c r="GD51" s="146"/>
      <c r="GE51" s="146"/>
      <c r="GF51" s="146"/>
      <c r="GG51" s="146"/>
      <c r="GH51" s="146"/>
      <c r="GI51" s="146"/>
      <c r="GJ51" s="146"/>
      <c r="GK51" s="146"/>
      <c r="GL51" s="146"/>
      <c r="GM51" s="146"/>
      <c r="GN51" s="146"/>
      <c r="GO51" s="146"/>
      <c r="GP51" s="146"/>
      <c r="GQ51" s="146"/>
      <c r="GR51" s="146"/>
      <c r="GS51" s="146"/>
      <c r="GT51" s="146"/>
      <c r="GU51" s="146"/>
      <c r="GV51" s="146"/>
      <c r="GW51" s="146"/>
      <c r="GX51" s="146"/>
      <c r="GY51" s="146"/>
      <c r="GZ51" s="146"/>
      <c r="HA51" s="146"/>
      <c r="HB51" s="146"/>
      <c r="HC51" s="146"/>
      <c r="HD51" s="146"/>
      <c r="HE51" s="146"/>
      <c r="HF51" s="146"/>
      <c r="HG51" s="146"/>
      <c r="HH51" s="146"/>
      <c r="HI51" s="146"/>
      <c r="HJ51" s="146"/>
      <c r="HK51" s="146"/>
      <c r="HL51" s="146"/>
      <c r="HM51" s="146"/>
      <c r="HN51" s="146"/>
      <c r="HO51" s="146"/>
      <c r="HP51" s="146"/>
      <c r="HQ51" s="146"/>
      <c r="HR51" s="146"/>
      <c r="HS51" s="146"/>
      <c r="HT51" s="146"/>
      <c r="HU51" s="146"/>
      <c r="HV51" s="146"/>
      <c r="HW51" s="146"/>
      <c r="HX51" s="146"/>
      <c r="HY51" s="146"/>
      <c r="HZ51" s="146"/>
      <c r="IA51" s="146"/>
      <c r="IB51" s="146"/>
      <c r="IC51" s="146"/>
      <c r="ID51" s="146"/>
    </row>
    <row r="52" spans="1:238" s="159" customFormat="1" ht="63" x14ac:dyDescent="0.3">
      <c r="A52" s="557">
        <v>11400</v>
      </c>
      <c r="B52" s="543" t="s">
        <v>26</v>
      </c>
      <c r="C52" s="543" t="s">
        <v>964</v>
      </c>
      <c r="D52" s="558" t="s">
        <v>188</v>
      </c>
      <c r="E52" s="543" t="s">
        <v>144</v>
      </c>
      <c r="F52" s="558" t="s">
        <v>484</v>
      </c>
      <c r="G52" s="543" t="s">
        <v>195</v>
      </c>
      <c r="H52" s="571" t="s">
        <v>123</v>
      </c>
      <c r="I52" s="578">
        <v>1</v>
      </c>
      <c r="J52" s="558" t="s">
        <v>485</v>
      </c>
      <c r="K52" s="543" t="s">
        <v>196</v>
      </c>
      <c r="L52" s="597">
        <v>164378848</v>
      </c>
      <c r="M52" s="573">
        <v>1</v>
      </c>
      <c r="N52" s="543" t="s">
        <v>46</v>
      </c>
      <c r="O52" s="543" t="s">
        <v>68</v>
      </c>
      <c r="P52" s="543" t="s">
        <v>21</v>
      </c>
      <c r="Q52" s="543" t="s">
        <v>36</v>
      </c>
      <c r="R52" s="543" t="s">
        <v>216</v>
      </c>
      <c r="S52" s="543" t="s">
        <v>235</v>
      </c>
      <c r="T52" s="543" t="s">
        <v>99</v>
      </c>
      <c r="U52" s="573">
        <v>1</v>
      </c>
      <c r="V52" s="574" t="str">
        <f t="shared" si="16"/>
        <v>Trámite de prestaciones económicas REX</v>
      </c>
      <c r="W52" s="586">
        <f>+L52</f>
        <v>164378848</v>
      </c>
      <c r="X52" s="576" t="s">
        <v>114</v>
      </c>
      <c r="Y52" s="566">
        <v>0.25</v>
      </c>
      <c r="Z52" s="576" t="s">
        <v>196</v>
      </c>
      <c r="AA52" s="584">
        <v>46231551</v>
      </c>
      <c r="AB52" s="923"/>
      <c r="AC52" s="924"/>
      <c r="AD52" s="562">
        <f t="shared" si="18"/>
        <v>0</v>
      </c>
      <c r="AE52" s="562">
        <f>+(AC52/AA52)</f>
        <v>0</v>
      </c>
      <c r="AF52" s="562">
        <f t="shared" si="14"/>
        <v>0</v>
      </c>
      <c r="AG52" s="562">
        <f>+(AC52/W52)</f>
        <v>0</v>
      </c>
      <c r="AH52" s="569"/>
      <c r="AI52" s="578">
        <v>1</v>
      </c>
      <c r="AJ52" s="576" t="s">
        <v>196</v>
      </c>
      <c r="AK52" s="584">
        <v>46231551</v>
      </c>
      <c r="AL52" s="556"/>
      <c r="AM52" s="556"/>
      <c r="AN52" s="562">
        <f t="shared" si="20"/>
        <v>0</v>
      </c>
      <c r="AO52" s="562">
        <f>+(AM52/AK52)</f>
        <v>0</v>
      </c>
      <c r="AP52" s="562">
        <f t="shared" si="2"/>
        <v>0</v>
      </c>
      <c r="AQ52" s="562">
        <f t="shared" si="3"/>
        <v>0</v>
      </c>
      <c r="AR52" s="562"/>
      <c r="AS52" s="578">
        <v>1</v>
      </c>
      <c r="AT52" s="576" t="s">
        <v>196</v>
      </c>
      <c r="AU52" s="584">
        <v>41094712</v>
      </c>
      <c r="AV52" s="556"/>
      <c r="AW52" s="556"/>
      <c r="AX52" s="562">
        <f t="shared" si="21"/>
        <v>0</v>
      </c>
      <c r="AY52" s="562">
        <f t="shared" si="22"/>
        <v>0</v>
      </c>
      <c r="AZ52" s="562">
        <f t="shared" si="23"/>
        <v>0</v>
      </c>
      <c r="BA52" s="562">
        <f t="shared" si="24"/>
        <v>0</v>
      </c>
      <c r="BB52" s="562"/>
      <c r="BC52" s="578">
        <v>1</v>
      </c>
      <c r="BD52" s="576" t="s">
        <v>196</v>
      </c>
      <c r="BE52" s="584">
        <v>30821034</v>
      </c>
      <c r="BF52" s="556"/>
      <c r="BG52" s="556"/>
      <c r="BH52" s="578">
        <f t="shared" si="25"/>
        <v>0</v>
      </c>
      <c r="BI52" s="578">
        <f t="shared" si="26"/>
        <v>0</v>
      </c>
      <c r="BJ52" s="578">
        <f t="shared" si="27"/>
        <v>0</v>
      </c>
      <c r="BK52" s="578">
        <f t="shared" si="28"/>
        <v>0</v>
      </c>
      <c r="BL52" s="578"/>
      <c r="BM52" s="565">
        <f t="shared" si="6"/>
        <v>0</v>
      </c>
      <c r="BN52" s="610">
        <f t="shared" si="7"/>
        <v>0</v>
      </c>
      <c r="BO52" s="565">
        <f t="shared" si="8"/>
        <v>0</v>
      </c>
      <c r="BP52" s="610">
        <f t="shared" si="9"/>
        <v>0</v>
      </c>
      <c r="BQ52" s="565">
        <f t="shared" si="29"/>
        <v>0</v>
      </c>
      <c r="BR52" s="610">
        <f t="shared" si="30"/>
        <v>0</v>
      </c>
      <c r="BS52" s="565">
        <f t="shared" si="10"/>
        <v>0</v>
      </c>
      <c r="BT52" s="610">
        <f t="shared" si="11"/>
        <v>0</v>
      </c>
      <c r="BU52" s="568">
        <f t="shared" si="15"/>
        <v>1.5833333333333333</v>
      </c>
      <c r="BV52" s="581" t="str">
        <f t="shared" si="31"/>
        <v>Trámite de prestaciones económicas REX</v>
      </c>
      <c r="BW52" s="611">
        <f>+(AA52+AK52+(AU52/3))</f>
        <v>106161339.33333333</v>
      </c>
      <c r="BX52" s="556"/>
      <c r="BY52" s="556"/>
      <c r="BZ52" s="556"/>
      <c r="CA52" s="556"/>
      <c r="CB52" s="556"/>
      <c r="CC52" s="556"/>
      <c r="CD52" s="556"/>
      <c r="CE52" s="146"/>
      <c r="CF52" s="146"/>
      <c r="CG52" s="146"/>
      <c r="CH52" s="146"/>
      <c r="CI52" s="146"/>
      <c r="CJ52" s="146"/>
      <c r="CK52" s="146"/>
      <c r="CL52" s="146"/>
      <c r="CM52" s="146"/>
      <c r="CN52" s="146"/>
      <c r="CO52" s="146"/>
      <c r="CP52" s="146"/>
      <c r="CQ52" s="146"/>
      <c r="CR52" s="146"/>
      <c r="CS52" s="146"/>
      <c r="CT52" s="146"/>
      <c r="CU52" s="146"/>
      <c r="CV52" s="146"/>
      <c r="CW52" s="146"/>
      <c r="CX52" s="146"/>
      <c r="CY52" s="146"/>
      <c r="CZ52" s="146"/>
      <c r="DA52" s="146"/>
      <c r="DB52" s="146"/>
      <c r="DC52" s="146"/>
      <c r="DD52" s="146"/>
      <c r="DE52" s="146"/>
      <c r="DF52" s="146"/>
      <c r="DG52" s="146"/>
      <c r="DH52" s="146"/>
      <c r="DI52" s="146"/>
      <c r="DJ52" s="146"/>
      <c r="DK52" s="146"/>
      <c r="DL52" s="146"/>
      <c r="DM52" s="146"/>
      <c r="DN52" s="146"/>
      <c r="DO52" s="146"/>
      <c r="DP52" s="146"/>
      <c r="DQ52" s="146"/>
      <c r="DR52" s="146"/>
      <c r="DS52" s="146"/>
      <c r="DT52" s="146"/>
      <c r="DU52" s="146"/>
      <c r="DV52" s="146"/>
      <c r="DW52" s="146"/>
      <c r="DX52" s="146"/>
      <c r="DY52" s="146"/>
      <c r="DZ52" s="146"/>
      <c r="EA52" s="146"/>
      <c r="EB52" s="146"/>
      <c r="EC52" s="146"/>
      <c r="ED52" s="146"/>
      <c r="EE52" s="146"/>
      <c r="EF52" s="146"/>
      <c r="EG52" s="146"/>
      <c r="EH52" s="146"/>
      <c r="EI52" s="146"/>
      <c r="EJ52" s="146"/>
      <c r="EK52" s="146"/>
      <c r="EL52" s="146"/>
      <c r="EM52" s="146"/>
      <c r="EN52" s="146"/>
      <c r="EO52" s="146"/>
      <c r="EP52" s="146"/>
      <c r="EQ52" s="146"/>
      <c r="ER52" s="146"/>
      <c r="ES52" s="146"/>
      <c r="ET52" s="146"/>
      <c r="EU52" s="146"/>
      <c r="EV52" s="146"/>
      <c r="EW52" s="146"/>
      <c r="EX52" s="146"/>
      <c r="EY52" s="146"/>
      <c r="EZ52" s="146"/>
      <c r="FA52" s="146"/>
      <c r="FB52" s="146"/>
      <c r="FC52" s="146"/>
      <c r="FD52" s="146"/>
      <c r="FE52" s="146"/>
      <c r="FF52" s="146"/>
      <c r="FG52" s="146"/>
      <c r="FH52" s="146"/>
      <c r="FI52" s="146"/>
      <c r="FJ52" s="146"/>
      <c r="FK52" s="146"/>
      <c r="FL52" s="146"/>
      <c r="FM52" s="146"/>
      <c r="FN52" s="146"/>
      <c r="FO52" s="146"/>
      <c r="FP52" s="146"/>
      <c r="FQ52" s="146"/>
      <c r="FR52" s="146"/>
      <c r="FS52" s="146"/>
      <c r="FT52" s="146"/>
      <c r="FU52" s="146"/>
      <c r="FV52" s="146"/>
      <c r="FW52" s="146"/>
      <c r="FX52" s="146"/>
      <c r="FY52" s="146"/>
      <c r="FZ52" s="146"/>
      <c r="GA52" s="146"/>
      <c r="GB52" s="146"/>
      <c r="GC52" s="146"/>
      <c r="GD52" s="146"/>
      <c r="GE52" s="146"/>
      <c r="GF52" s="146"/>
      <c r="GG52" s="146"/>
      <c r="GH52" s="146"/>
      <c r="GI52" s="146"/>
      <c r="GJ52" s="146"/>
      <c r="GK52" s="146"/>
      <c r="GL52" s="146"/>
      <c r="GM52" s="146"/>
      <c r="GN52" s="146"/>
      <c r="GO52" s="146"/>
      <c r="GP52" s="146"/>
      <c r="GQ52" s="146"/>
      <c r="GR52" s="146"/>
      <c r="GS52" s="146"/>
      <c r="GT52" s="146"/>
      <c r="GU52" s="146"/>
      <c r="GV52" s="146"/>
      <c r="GW52" s="146"/>
      <c r="GX52" s="146"/>
      <c r="GY52" s="146"/>
      <c r="GZ52" s="146"/>
      <c r="HA52" s="146"/>
      <c r="HB52" s="146"/>
      <c r="HC52" s="146"/>
      <c r="HD52" s="146"/>
      <c r="HE52" s="146"/>
      <c r="HF52" s="146"/>
      <c r="HG52" s="146"/>
      <c r="HH52" s="146"/>
      <c r="HI52" s="146"/>
      <c r="HJ52" s="146"/>
      <c r="HK52" s="146"/>
      <c r="HL52" s="146"/>
      <c r="HM52" s="146"/>
      <c r="HN52" s="146"/>
      <c r="HO52" s="146"/>
      <c r="HP52" s="146"/>
      <c r="HQ52" s="146"/>
      <c r="HR52" s="146"/>
      <c r="HS52" s="146"/>
      <c r="HT52" s="146"/>
      <c r="HU52" s="146"/>
      <c r="HV52" s="146"/>
      <c r="HW52" s="146"/>
      <c r="HX52" s="146"/>
      <c r="HY52" s="146"/>
      <c r="HZ52" s="146"/>
      <c r="IA52" s="146"/>
      <c r="IB52" s="146"/>
      <c r="IC52" s="146"/>
      <c r="ID52" s="146"/>
    </row>
    <row r="53" spans="1:238" s="155" customFormat="1" ht="63" x14ac:dyDescent="0.3">
      <c r="A53" s="557">
        <v>11400</v>
      </c>
      <c r="B53" s="543" t="s">
        <v>26</v>
      </c>
      <c r="C53" s="543" t="s">
        <v>964</v>
      </c>
      <c r="D53" s="558" t="s">
        <v>188</v>
      </c>
      <c r="E53" s="543" t="s">
        <v>144</v>
      </c>
      <c r="F53" s="558" t="s">
        <v>484</v>
      </c>
      <c r="G53" s="543" t="s">
        <v>195</v>
      </c>
      <c r="H53" s="571" t="s">
        <v>123</v>
      </c>
      <c r="I53" s="578">
        <v>1</v>
      </c>
      <c r="J53" s="558" t="s">
        <v>486</v>
      </c>
      <c r="K53" s="543" t="s">
        <v>197</v>
      </c>
      <c r="L53" s="572">
        <v>48960000</v>
      </c>
      <c r="M53" s="573">
        <v>1</v>
      </c>
      <c r="N53" s="543" t="s">
        <v>46</v>
      </c>
      <c r="O53" s="543" t="s">
        <v>68</v>
      </c>
      <c r="P53" s="543" t="s">
        <v>21</v>
      </c>
      <c r="Q53" s="543" t="s">
        <v>36</v>
      </c>
      <c r="R53" s="543" t="s">
        <v>216</v>
      </c>
      <c r="S53" s="543" t="s">
        <v>236</v>
      </c>
      <c r="T53" s="543" t="s">
        <v>99</v>
      </c>
      <c r="U53" s="573">
        <v>1</v>
      </c>
      <c r="V53" s="574" t="str">
        <f t="shared" si="16"/>
        <v>Trámite de devolución de aportes REX</v>
      </c>
      <c r="W53" s="575">
        <f t="shared" si="17"/>
        <v>48960000</v>
      </c>
      <c r="X53" s="587" t="s">
        <v>114</v>
      </c>
      <c r="Y53" s="566">
        <v>0.25</v>
      </c>
      <c r="Z53" s="576" t="s">
        <v>197</v>
      </c>
      <c r="AA53" s="572">
        <v>12240000</v>
      </c>
      <c r="AB53" s="923"/>
      <c r="AC53" s="921"/>
      <c r="AD53" s="562">
        <f t="shared" si="18"/>
        <v>0</v>
      </c>
      <c r="AE53" s="562">
        <f t="shared" si="19"/>
        <v>0</v>
      </c>
      <c r="AF53" s="562">
        <f t="shared" si="14"/>
        <v>0</v>
      </c>
      <c r="AG53" s="562">
        <f t="shared" si="0"/>
        <v>0</v>
      </c>
      <c r="AH53" s="569"/>
      <c r="AI53" s="578">
        <v>1</v>
      </c>
      <c r="AJ53" s="576" t="s">
        <v>197</v>
      </c>
      <c r="AK53" s="572">
        <v>12240000</v>
      </c>
      <c r="AL53" s="556"/>
      <c r="AM53" s="556"/>
      <c r="AN53" s="562">
        <f t="shared" si="20"/>
        <v>0</v>
      </c>
      <c r="AO53" s="562">
        <f t="shared" si="1"/>
        <v>0</v>
      </c>
      <c r="AP53" s="562">
        <f t="shared" si="2"/>
        <v>0</v>
      </c>
      <c r="AQ53" s="562">
        <f t="shared" si="3"/>
        <v>0</v>
      </c>
      <c r="AR53" s="562"/>
      <c r="AS53" s="578">
        <v>1</v>
      </c>
      <c r="AT53" s="576" t="s">
        <v>197</v>
      </c>
      <c r="AU53" s="572">
        <v>12240000</v>
      </c>
      <c r="AV53" s="556"/>
      <c r="AW53" s="556"/>
      <c r="AX53" s="562">
        <f t="shared" si="21"/>
        <v>0</v>
      </c>
      <c r="AY53" s="562">
        <f t="shared" si="22"/>
        <v>0</v>
      </c>
      <c r="AZ53" s="562">
        <f t="shared" si="23"/>
        <v>0</v>
      </c>
      <c r="BA53" s="562">
        <f t="shared" si="24"/>
        <v>0</v>
      </c>
      <c r="BB53" s="562"/>
      <c r="BC53" s="578">
        <v>1</v>
      </c>
      <c r="BD53" s="576" t="s">
        <v>197</v>
      </c>
      <c r="BE53" s="572">
        <v>12240000</v>
      </c>
      <c r="BF53" s="556"/>
      <c r="BG53" s="556"/>
      <c r="BH53" s="578">
        <f t="shared" si="25"/>
        <v>0</v>
      </c>
      <c r="BI53" s="578">
        <f t="shared" si="26"/>
        <v>0</v>
      </c>
      <c r="BJ53" s="578">
        <f t="shared" si="27"/>
        <v>0</v>
      </c>
      <c r="BK53" s="578">
        <f t="shared" si="28"/>
        <v>0</v>
      </c>
      <c r="BL53" s="578"/>
      <c r="BM53" s="610">
        <f t="shared" si="6"/>
        <v>0</v>
      </c>
      <c r="BN53" s="610">
        <f t="shared" si="7"/>
        <v>0</v>
      </c>
      <c r="BO53" s="610">
        <f t="shared" si="8"/>
        <v>0</v>
      </c>
      <c r="BP53" s="610">
        <f t="shared" si="9"/>
        <v>0</v>
      </c>
      <c r="BQ53" s="610">
        <f t="shared" si="29"/>
        <v>0</v>
      </c>
      <c r="BR53" s="610">
        <f t="shared" si="30"/>
        <v>0</v>
      </c>
      <c r="BS53" s="610">
        <f t="shared" si="10"/>
        <v>0</v>
      </c>
      <c r="BT53" s="610">
        <f t="shared" si="11"/>
        <v>0</v>
      </c>
      <c r="BU53" s="568">
        <f t="shared" si="15"/>
        <v>1.5833333333333333</v>
      </c>
      <c r="BV53" s="581" t="str">
        <f t="shared" si="31"/>
        <v>Trámite de devolución de aportes REX</v>
      </c>
      <c r="BW53" s="555">
        <f t="shared" si="13"/>
        <v>28560000</v>
      </c>
      <c r="BX53" s="556"/>
      <c r="BY53" s="556"/>
      <c r="BZ53" s="556"/>
      <c r="CA53" s="556"/>
      <c r="CB53" s="556"/>
      <c r="CC53" s="556"/>
      <c r="CD53" s="55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6"/>
      <c r="EU53" s="146"/>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6"/>
      <c r="GB53" s="146"/>
      <c r="GC53" s="146"/>
      <c r="GD53" s="146"/>
      <c r="GE53" s="146"/>
      <c r="GF53" s="146"/>
      <c r="GG53" s="146"/>
      <c r="GH53" s="146"/>
      <c r="GI53" s="146"/>
      <c r="GJ53" s="146"/>
      <c r="GK53" s="146"/>
      <c r="GL53" s="146"/>
      <c r="GM53" s="146"/>
      <c r="GN53" s="146"/>
      <c r="GO53" s="146"/>
      <c r="GP53" s="146"/>
      <c r="GQ53" s="146"/>
      <c r="GR53" s="146"/>
      <c r="GS53" s="146"/>
      <c r="GT53" s="146"/>
      <c r="GU53" s="146"/>
      <c r="GV53" s="146"/>
      <c r="GW53" s="146"/>
      <c r="GX53" s="146"/>
      <c r="GY53" s="146"/>
      <c r="GZ53" s="146"/>
      <c r="HA53" s="146"/>
      <c r="HB53" s="146"/>
      <c r="HC53" s="146"/>
      <c r="HD53" s="146"/>
      <c r="HE53" s="146"/>
      <c r="HF53" s="146"/>
      <c r="HG53" s="146"/>
      <c r="HH53" s="146"/>
      <c r="HI53" s="146"/>
      <c r="HJ53" s="146"/>
      <c r="HK53" s="146"/>
      <c r="HL53" s="146"/>
      <c r="HM53" s="146"/>
      <c r="HN53" s="146"/>
      <c r="HO53" s="146"/>
      <c r="HP53" s="146"/>
      <c r="HQ53" s="146"/>
      <c r="HR53" s="146"/>
      <c r="HS53" s="146"/>
      <c r="HT53" s="146"/>
      <c r="HU53" s="146"/>
      <c r="HV53" s="146"/>
      <c r="HW53" s="146"/>
      <c r="HX53" s="146"/>
      <c r="HY53" s="146"/>
      <c r="HZ53" s="146"/>
      <c r="IA53" s="146"/>
      <c r="IB53" s="146"/>
      <c r="IC53" s="146"/>
      <c r="ID53" s="146"/>
    </row>
    <row r="54" spans="1:238" s="155" customFormat="1" ht="63" x14ac:dyDescent="0.3">
      <c r="A54" s="557">
        <v>11400</v>
      </c>
      <c r="B54" s="543" t="s">
        <v>26</v>
      </c>
      <c r="C54" s="543" t="s">
        <v>964</v>
      </c>
      <c r="D54" s="558" t="s">
        <v>188</v>
      </c>
      <c r="E54" s="543" t="s">
        <v>144</v>
      </c>
      <c r="F54" s="558" t="s">
        <v>487</v>
      </c>
      <c r="G54" s="543" t="s">
        <v>476</v>
      </c>
      <c r="H54" s="571" t="s">
        <v>123</v>
      </c>
      <c r="I54" s="578">
        <v>1</v>
      </c>
      <c r="J54" s="558" t="s">
        <v>488</v>
      </c>
      <c r="K54" s="543" t="s">
        <v>473</v>
      </c>
      <c r="L54" s="597">
        <v>0</v>
      </c>
      <c r="M54" s="573">
        <v>1</v>
      </c>
      <c r="N54" s="543" t="s">
        <v>46</v>
      </c>
      <c r="O54" s="543" t="s">
        <v>68</v>
      </c>
      <c r="P54" s="543" t="s">
        <v>21</v>
      </c>
      <c r="Q54" s="543" t="s">
        <v>36</v>
      </c>
      <c r="R54" s="543" t="s">
        <v>216</v>
      </c>
      <c r="S54" s="543" t="s">
        <v>474</v>
      </c>
      <c r="T54" s="543" t="s">
        <v>99</v>
      </c>
      <c r="U54" s="573">
        <v>1</v>
      </c>
      <c r="V54" s="574" t="str">
        <f t="shared" si="16"/>
        <v>Elaboración de solicitudes de aclaración sobre apropiaciones sin justa causa</v>
      </c>
      <c r="W54" s="575">
        <v>0</v>
      </c>
      <c r="X54" s="587" t="s">
        <v>117</v>
      </c>
      <c r="Y54" s="566">
        <v>0.25</v>
      </c>
      <c r="Z54" s="576" t="s">
        <v>473</v>
      </c>
      <c r="AA54" s="584">
        <v>0</v>
      </c>
      <c r="AB54" s="923"/>
      <c r="AC54" s="909"/>
      <c r="AD54" s="562">
        <f t="shared" si="18"/>
        <v>0</v>
      </c>
      <c r="AE54" s="562" t="e">
        <f>+(AC54/AA54)</f>
        <v>#DIV/0!</v>
      </c>
      <c r="AF54" s="562">
        <f t="shared" si="14"/>
        <v>0</v>
      </c>
      <c r="AG54" s="562" t="e">
        <f>+(AC54/W54)</f>
        <v>#DIV/0!</v>
      </c>
      <c r="AH54" s="569"/>
      <c r="AI54" s="578">
        <v>1</v>
      </c>
      <c r="AJ54" s="576" t="s">
        <v>473</v>
      </c>
      <c r="AK54" s="584">
        <v>0</v>
      </c>
      <c r="AL54" s="556"/>
      <c r="AM54" s="556"/>
      <c r="AN54" s="562">
        <f t="shared" si="20"/>
        <v>0</v>
      </c>
      <c r="AO54" s="562" t="e">
        <f>+(AM54/AK54)</f>
        <v>#DIV/0!</v>
      </c>
      <c r="AP54" s="562">
        <f t="shared" si="2"/>
        <v>0</v>
      </c>
      <c r="AQ54" s="612" t="e">
        <f>+(AM54+AC54)/W54</f>
        <v>#DIV/0!</v>
      </c>
      <c r="AR54" s="612"/>
      <c r="AS54" s="578">
        <v>1</v>
      </c>
      <c r="AT54" s="576" t="s">
        <v>473</v>
      </c>
      <c r="AU54" s="584">
        <v>0</v>
      </c>
      <c r="AV54" s="556"/>
      <c r="AW54" s="556"/>
      <c r="AX54" s="562">
        <f t="shared" si="21"/>
        <v>0</v>
      </c>
      <c r="AY54" s="562" t="e">
        <f>+(AW54/AU54)</f>
        <v>#DIV/0!</v>
      </c>
      <c r="AZ54" s="562">
        <f t="shared" si="23"/>
        <v>0</v>
      </c>
      <c r="BA54" s="612" t="e">
        <f>+(AM54+AC54+AW54)/W54</f>
        <v>#DIV/0!</v>
      </c>
      <c r="BB54" s="612"/>
      <c r="BC54" s="578">
        <v>1</v>
      </c>
      <c r="BD54" s="576" t="s">
        <v>473</v>
      </c>
      <c r="BE54" s="584">
        <v>0</v>
      </c>
      <c r="BF54" s="556"/>
      <c r="BG54" s="556"/>
      <c r="BH54" s="578">
        <f t="shared" si="25"/>
        <v>0</v>
      </c>
      <c r="BI54" s="578" t="e">
        <f>+(BG54/BE54)</f>
        <v>#DIV/0!</v>
      </c>
      <c r="BJ54" s="578">
        <f t="shared" si="27"/>
        <v>0</v>
      </c>
      <c r="BK54" s="613" t="e">
        <f>+(AM54+AC54+AW54+BG54)/W54</f>
        <v>#DIV/0!</v>
      </c>
      <c r="BL54" s="613"/>
      <c r="BM54" s="610">
        <f t="shared" si="6"/>
        <v>0</v>
      </c>
      <c r="BN54" s="565" t="str">
        <f>IF(AND(AA54=0,AC54=0),"No Prog ni Ejec",IF(AA54=0,CONCATENATE("No Prog, Ejec=  ",AC54),AC54/AA54))</f>
        <v>No Prog ni Ejec</v>
      </c>
      <c r="BO54" s="610">
        <f t="shared" si="8"/>
        <v>0</v>
      </c>
      <c r="BP54" s="610" t="str">
        <f>IF(AND(AK52=0,AM54=0),"No Prog ni Ejec",IF(AK54=0,CONCATENATE("No Prog, Ejec=  ",AM54),AM54/AK54))</f>
        <v xml:space="preserve">No Prog, Ejec=  </v>
      </c>
      <c r="BQ54" s="610">
        <f t="shared" si="29"/>
        <v>0</v>
      </c>
      <c r="BR54" s="610" t="str">
        <f>IF(AND(AU54=0,AW54=0),"No Prog ni Ejec",IF(AU54=0,CONCATENATE("No Prog, Ejec=  ",AW54),AW54/AU54))</f>
        <v>No Prog ni Ejec</v>
      </c>
      <c r="BS54" s="610">
        <f t="shared" si="10"/>
        <v>0</v>
      </c>
      <c r="BT54" s="610" t="str">
        <f>IF(AND(BE54=0,BG54=0),"No Prog ni Ejec",IF(BE54=0,CONCATENATE("No Prog, Ejec=  ",BG54),BG54/BE54))</f>
        <v>No Prog ni Ejec</v>
      </c>
      <c r="BU54" s="568">
        <f t="shared" si="15"/>
        <v>1.5833333333333333</v>
      </c>
      <c r="BV54" s="581" t="str">
        <f t="shared" si="31"/>
        <v>Elaboración de solicitudes de aclaración sobre apropiaciones sin justa causa</v>
      </c>
      <c r="BW54" s="611">
        <f t="shared" si="13"/>
        <v>0</v>
      </c>
      <c r="BX54" s="556"/>
      <c r="BY54" s="556"/>
      <c r="BZ54" s="556"/>
      <c r="CA54" s="556"/>
      <c r="CB54" s="556"/>
      <c r="CC54" s="556"/>
      <c r="CD54" s="55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6"/>
      <c r="EU54" s="146"/>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6"/>
      <c r="GB54" s="146"/>
      <c r="GC54" s="146"/>
      <c r="GD54" s="146"/>
      <c r="GE54" s="146"/>
      <c r="GF54" s="146"/>
      <c r="GG54" s="146"/>
      <c r="GH54" s="146"/>
      <c r="GI54" s="146"/>
      <c r="GJ54" s="146"/>
      <c r="GK54" s="146"/>
      <c r="GL54" s="146"/>
      <c r="GM54" s="146"/>
      <c r="GN54" s="146"/>
      <c r="GO54" s="146"/>
      <c r="GP54" s="146"/>
      <c r="GQ54" s="146"/>
      <c r="GR54" s="146"/>
      <c r="GS54" s="146"/>
      <c r="GT54" s="146"/>
      <c r="GU54" s="146"/>
      <c r="GV54" s="146"/>
      <c r="GW54" s="146"/>
      <c r="GX54" s="146"/>
      <c r="GY54" s="146"/>
      <c r="GZ54" s="146"/>
      <c r="HA54" s="146"/>
      <c r="HB54" s="146"/>
      <c r="HC54" s="146"/>
      <c r="HD54" s="146"/>
      <c r="HE54" s="146"/>
      <c r="HF54" s="146"/>
      <c r="HG54" s="146"/>
      <c r="HH54" s="146"/>
      <c r="HI54" s="146"/>
      <c r="HJ54" s="146"/>
      <c r="HK54" s="146"/>
      <c r="HL54" s="146"/>
      <c r="HM54" s="146"/>
      <c r="HN54" s="146"/>
      <c r="HO54" s="146"/>
      <c r="HP54" s="146"/>
      <c r="HQ54" s="146"/>
      <c r="HR54" s="146"/>
      <c r="HS54" s="146"/>
      <c r="HT54" s="146"/>
      <c r="HU54" s="146"/>
      <c r="HV54" s="146"/>
      <c r="HW54" s="146"/>
      <c r="HX54" s="146"/>
      <c r="HY54" s="146"/>
      <c r="HZ54" s="146"/>
      <c r="IA54" s="146"/>
      <c r="IB54" s="146"/>
      <c r="IC54" s="146"/>
      <c r="ID54" s="146"/>
    </row>
    <row r="55" spans="1:238" s="159" customFormat="1" ht="63" x14ac:dyDescent="0.3">
      <c r="A55" s="557">
        <v>11400</v>
      </c>
      <c r="B55" s="543" t="s">
        <v>26</v>
      </c>
      <c r="C55" s="543" t="s">
        <v>964</v>
      </c>
      <c r="D55" s="558" t="s">
        <v>188</v>
      </c>
      <c r="E55" s="543" t="s">
        <v>144</v>
      </c>
      <c r="F55" s="558" t="s">
        <v>489</v>
      </c>
      <c r="G55" s="543" t="s">
        <v>198</v>
      </c>
      <c r="H55" s="571" t="s">
        <v>123</v>
      </c>
      <c r="I55" s="578">
        <v>1</v>
      </c>
      <c r="J55" s="558" t="s">
        <v>490</v>
      </c>
      <c r="K55" s="543" t="s">
        <v>199</v>
      </c>
      <c r="L55" s="572">
        <v>0</v>
      </c>
      <c r="M55" s="573">
        <v>1</v>
      </c>
      <c r="N55" s="543" t="s">
        <v>46</v>
      </c>
      <c r="O55" s="543" t="s">
        <v>68</v>
      </c>
      <c r="P55" s="543" t="s">
        <v>21</v>
      </c>
      <c r="Q55" s="543" t="s">
        <v>36</v>
      </c>
      <c r="R55" s="543" t="s">
        <v>223</v>
      </c>
      <c r="S55" s="543" t="s">
        <v>475</v>
      </c>
      <c r="T55" s="543" t="s">
        <v>99</v>
      </c>
      <c r="U55" s="573">
        <v>1</v>
      </c>
      <c r="V55" s="574" t="str">
        <f t="shared" si="16"/>
        <v>Elaboración de Informes de auditoría de reintegro de recursos</v>
      </c>
      <c r="W55" s="575">
        <f t="shared" si="17"/>
        <v>0</v>
      </c>
      <c r="X55" s="576" t="s">
        <v>117</v>
      </c>
      <c r="Y55" s="566">
        <v>0.25</v>
      </c>
      <c r="Z55" s="576" t="s">
        <v>199</v>
      </c>
      <c r="AA55" s="572">
        <v>0</v>
      </c>
      <c r="AB55" s="925"/>
      <c r="AC55" s="909"/>
      <c r="AD55" s="562">
        <f t="shared" si="18"/>
        <v>0</v>
      </c>
      <c r="AE55" s="562" t="e">
        <f>+(AC55/AA55)</f>
        <v>#DIV/0!</v>
      </c>
      <c r="AF55" s="562">
        <f t="shared" si="14"/>
        <v>0</v>
      </c>
      <c r="AG55" s="562" t="e">
        <f t="shared" si="0"/>
        <v>#DIV/0!</v>
      </c>
      <c r="AH55" s="614"/>
      <c r="AI55" s="578">
        <v>1</v>
      </c>
      <c r="AJ55" s="576" t="s">
        <v>199</v>
      </c>
      <c r="AK55" s="572">
        <v>0</v>
      </c>
      <c r="AL55" s="556"/>
      <c r="AM55" s="556"/>
      <c r="AN55" s="562">
        <f t="shared" si="20"/>
        <v>0</v>
      </c>
      <c r="AO55" s="562" t="e">
        <f t="shared" si="1"/>
        <v>#DIV/0!</v>
      </c>
      <c r="AP55" s="562">
        <f t="shared" si="2"/>
        <v>0</v>
      </c>
      <c r="AQ55" s="562" t="e">
        <f t="shared" si="3"/>
        <v>#DIV/0!</v>
      </c>
      <c r="AR55" s="562"/>
      <c r="AS55" s="578">
        <v>1</v>
      </c>
      <c r="AT55" s="576" t="s">
        <v>199</v>
      </c>
      <c r="AU55" s="572">
        <v>0</v>
      </c>
      <c r="AV55" s="556"/>
      <c r="AW55" s="556"/>
      <c r="AX55" s="562">
        <f t="shared" si="21"/>
        <v>0</v>
      </c>
      <c r="AY55" s="562" t="e">
        <f t="shared" si="22"/>
        <v>#DIV/0!</v>
      </c>
      <c r="AZ55" s="562">
        <f t="shared" si="23"/>
        <v>0</v>
      </c>
      <c r="BA55" s="562" t="e">
        <f t="shared" si="24"/>
        <v>#DIV/0!</v>
      </c>
      <c r="BB55" s="562"/>
      <c r="BC55" s="578">
        <v>1</v>
      </c>
      <c r="BD55" s="576" t="s">
        <v>199</v>
      </c>
      <c r="BE55" s="572">
        <v>0</v>
      </c>
      <c r="BF55" s="556"/>
      <c r="BG55" s="556"/>
      <c r="BH55" s="578">
        <f t="shared" si="25"/>
        <v>0</v>
      </c>
      <c r="BI55" s="578" t="e">
        <f t="shared" si="26"/>
        <v>#DIV/0!</v>
      </c>
      <c r="BJ55" s="578">
        <f t="shared" si="27"/>
        <v>0</v>
      </c>
      <c r="BK55" s="578" t="e">
        <f t="shared" si="28"/>
        <v>#DIV/0!</v>
      </c>
      <c r="BL55" s="578"/>
      <c r="BM55" s="565">
        <f t="shared" si="6"/>
        <v>0</v>
      </c>
      <c r="BN55" s="565" t="str">
        <f t="shared" si="7"/>
        <v>No Prog ni Ejec</v>
      </c>
      <c r="BO55" s="565">
        <f t="shared" si="8"/>
        <v>0</v>
      </c>
      <c r="BP55" s="565" t="str">
        <f t="shared" si="9"/>
        <v>No Prog ni Ejec</v>
      </c>
      <c r="BQ55" s="565">
        <f t="shared" si="29"/>
        <v>0</v>
      </c>
      <c r="BR55" s="565" t="str">
        <f t="shared" si="30"/>
        <v>No Prog ni Ejec</v>
      </c>
      <c r="BS55" s="565">
        <f t="shared" si="10"/>
        <v>0</v>
      </c>
      <c r="BT55" s="565" t="str">
        <f t="shared" si="11"/>
        <v>No Prog ni Ejec</v>
      </c>
      <c r="BU55" s="568">
        <f t="shared" si="15"/>
        <v>1.5833333333333333</v>
      </c>
      <c r="BV55" s="581" t="str">
        <f t="shared" si="31"/>
        <v>Elaboración de Informes de auditoría de reintegro de recursos</v>
      </c>
      <c r="BW55" s="555">
        <f t="shared" si="13"/>
        <v>0</v>
      </c>
      <c r="BX55" s="556"/>
      <c r="BY55" s="556"/>
      <c r="BZ55" s="556"/>
      <c r="CA55" s="556"/>
      <c r="CB55" s="556"/>
      <c r="CC55" s="556"/>
      <c r="CD55" s="55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6"/>
      <c r="EU55" s="146"/>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6"/>
      <c r="GB55" s="146"/>
      <c r="GC55" s="146"/>
      <c r="GD55" s="146"/>
      <c r="GE55" s="146"/>
      <c r="GF55" s="146"/>
      <c r="GG55" s="146"/>
      <c r="GH55" s="146"/>
      <c r="GI55" s="146"/>
      <c r="GJ55" s="146"/>
      <c r="GK55" s="146"/>
      <c r="GL55" s="146"/>
      <c r="GM55" s="146"/>
      <c r="GN55" s="146"/>
      <c r="GO55" s="146"/>
      <c r="GP55" s="146"/>
      <c r="GQ55" s="146"/>
      <c r="GR55" s="146"/>
      <c r="GS55" s="146"/>
      <c r="GT55" s="146"/>
      <c r="GU55" s="146"/>
      <c r="GV55" s="146"/>
      <c r="GW55" s="146"/>
      <c r="GX55" s="146"/>
      <c r="GY55" s="146"/>
      <c r="GZ55" s="146"/>
      <c r="HA55" s="146"/>
      <c r="HB55" s="146"/>
      <c r="HC55" s="146"/>
      <c r="HD55" s="146"/>
      <c r="HE55" s="146"/>
      <c r="HF55" s="146"/>
      <c r="HG55" s="146"/>
      <c r="HH55" s="146"/>
      <c r="HI55" s="146"/>
      <c r="HJ55" s="146"/>
      <c r="HK55" s="146"/>
      <c r="HL55" s="146"/>
      <c r="HM55" s="146"/>
      <c r="HN55" s="146"/>
      <c r="HO55" s="146"/>
      <c r="HP55" s="146"/>
      <c r="HQ55" s="146"/>
      <c r="HR55" s="146"/>
      <c r="HS55" s="146"/>
      <c r="HT55" s="146"/>
      <c r="HU55" s="146"/>
      <c r="HV55" s="146"/>
      <c r="HW55" s="146"/>
      <c r="HX55" s="146"/>
      <c r="HY55" s="146"/>
      <c r="HZ55" s="146"/>
      <c r="IA55" s="146"/>
      <c r="IB55" s="146"/>
      <c r="IC55" s="146"/>
      <c r="ID55" s="146"/>
    </row>
    <row r="56" spans="1:238" s="154" customFormat="1" ht="137.25" customHeight="1" x14ac:dyDescent="0.3">
      <c r="A56" s="557">
        <v>11400</v>
      </c>
      <c r="B56" s="543" t="s">
        <v>26</v>
      </c>
      <c r="C56" s="543" t="s">
        <v>964</v>
      </c>
      <c r="D56" s="558" t="s">
        <v>188</v>
      </c>
      <c r="E56" s="543" t="s">
        <v>144</v>
      </c>
      <c r="F56" s="558" t="s">
        <v>491</v>
      </c>
      <c r="G56" s="543" t="s">
        <v>478</v>
      </c>
      <c r="H56" s="571" t="s">
        <v>123</v>
      </c>
      <c r="I56" s="578">
        <v>1</v>
      </c>
      <c r="J56" s="558" t="s">
        <v>492</v>
      </c>
      <c r="K56" s="543" t="s">
        <v>477</v>
      </c>
      <c r="L56" s="572">
        <v>0</v>
      </c>
      <c r="M56" s="573">
        <v>1</v>
      </c>
      <c r="N56" s="543" t="s">
        <v>46</v>
      </c>
      <c r="O56" s="543" t="s">
        <v>68</v>
      </c>
      <c r="P56" s="543" t="s">
        <v>21</v>
      </c>
      <c r="Q56" s="543" t="s">
        <v>36</v>
      </c>
      <c r="R56" s="543" t="s">
        <v>223</v>
      </c>
      <c r="S56" s="543" t="s">
        <v>507</v>
      </c>
      <c r="T56" s="543" t="s">
        <v>99</v>
      </c>
      <c r="U56" s="573">
        <v>1</v>
      </c>
      <c r="V56" s="574" t="str">
        <f t="shared" si="16"/>
        <v>Elaboración de comunicaciones con las conclusiones del procedimiento de la auditoría de reintegro de recursos</v>
      </c>
      <c r="W56" s="575">
        <f t="shared" si="17"/>
        <v>0</v>
      </c>
      <c r="X56" s="576" t="s">
        <v>117</v>
      </c>
      <c r="Y56" s="566">
        <v>0.25</v>
      </c>
      <c r="Z56" s="576" t="s">
        <v>477</v>
      </c>
      <c r="AA56" s="572">
        <v>0</v>
      </c>
      <c r="AB56" s="915"/>
      <c r="AC56" s="909"/>
      <c r="AD56" s="562">
        <f t="shared" si="18"/>
        <v>0</v>
      </c>
      <c r="AE56" s="562" t="e">
        <f t="shared" si="19"/>
        <v>#DIV/0!</v>
      </c>
      <c r="AF56" s="562">
        <f t="shared" si="14"/>
        <v>0</v>
      </c>
      <c r="AG56" s="562" t="e">
        <f t="shared" si="0"/>
        <v>#DIV/0!</v>
      </c>
      <c r="AH56" s="569"/>
      <c r="AI56" s="578">
        <v>1</v>
      </c>
      <c r="AJ56" s="576" t="s">
        <v>477</v>
      </c>
      <c r="AK56" s="572">
        <v>0</v>
      </c>
      <c r="AL56" s="556"/>
      <c r="AM56" s="556"/>
      <c r="AN56" s="562">
        <f t="shared" si="20"/>
        <v>0</v>
      </c>
      <c r="AO56" s="562" t="e">
        <f t="shared" si="1"/>
        <v>#DIV/0!</v>
      </c>
      <c r="AP56" s="562">
        <f t="shared" si="2"/>
        <v>0</v>
      </c>
      <c r="AQ56" s="562" t="e">
        <f t="shared" si="3"/>
        <v>#DIV/0!</v>
      </c>
      <c r="AR56" s="562"/>
      <c r="AS56" s="578">
        <v>1</v>
      </c>
      <c r="AT56" s="576" t="s">
        <v>477</v>
      </c>
      <c r="AU56" s="572">
        <v>0</v>
      </c>
      <c r="AV56" s="556"/>
      <c r="AW56" s="556"/>
      <c r="AX56" s="562">
        <f t="shared" si="21"/>
        <v>0</v>
      </c>
      <c r="AY56" s="562" t="e">
        <f t="shared" si="22"/>
        <v>#DIV/0!</v>
      </c>
      <c r="AZ56" s="562">
        <f t="shared" si="23"/>
        <v>0</v>
      </c>
      <c r="BA56" s="562" t="e">
        <f t="shared" si="24"/>
        <v>#DIV/0!</v>
      </c>
      <c r="BB56" s="562"/>
      <c r="BC56" s="578">
        <v>1</v>
      </c>
      <c r="BD56" s="576" t="s">
        <v>477</v>
      </c>
      <c r="BE56" s="572">
        <v>0</v>
      </c>
      <c r="BF56" s="556"/>
      <c r="BG56" s="556"/>
      <c r="BH56" s="578">
        <f t="shared" si="25"/>
        <v>0</v>
      </c>
      <c r="BI56" s="578" t="e">
        <f t="shared" si="26"/>
        <v>#DIV/0!</v>
      </c>
      <c r="BJ56" s="578">
        <f t="shared" si="27"/>
        <v>0</v>
      </c>
      <c r="BK56" s="578" t="e">
        <f t="shared" si="28"/>
        <v>#DIV/0!</v>
      </c>
      <c r="BL56" s="578"/>
      <c r="BM56" s="615">
        <f t="shared" si="6"/>
        <v>0</v>
      </c>
      <c r="BN56" s="615" t="str">
        <f t="shared" si="7"/>
        <v>No Prog ni Ejec</v>
      </c>
      <c r="BO56" s="615">
        <f t="shared" si="8"/>
        <v>0</v>
      </c>
      <c r="BP56" s="615" t="str">
        <f t="shared" si="9"/>
        <v>No Prog ni Ejec</v>
      </c>
      <c r="BQ56" s="615">
        <f t="shared" si="29"/>
        <v>0</v>
      </c>
      <c r="BR56" s="615" t="str">
        <f t="shared" si="30"/>
        <v>No Prog ni Ejec</v>
      </c>
      <c r="BS56" s="615">
        <f t="shared" si="10"/>
        <v>0</v>
      </c>
      <c r="BT56" s="615" t="str">
        <f t="shared" si="11"/>
        <v>No Prog ni Ejec</v>
      </c>
      <c r="BU56" s="568">
        <f t="shared" si="15"/>
        <v>1.5833333333333333</v>
      </c>
      <c r="BV56" s="581" t="str">
        <f t="shared" si="31"/>
        <v>Elaboración de comunicaciones con las conclusiones del procedimiento de la auditoría de reintegro de recursos</v>
      </c>
      <c r="BW56" s="555">
        <f t="shared" si="13"/>
        <v>0</v>
      </c>
      <c r="BX56" s="556"/>
      <c r="BY56" s="556"/>
      <c r="BZ56" s="556"/>
      <c r="CA56" s="556"/>
      <c r="CB56" s="556"/>
      <c r="CC56" s="556"/>
      <c r="CD56" s="55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6"/>
      <c r="EU56" s="146"/>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6"/>
      <c r="GB56" s="146"/>
      <c r="GC56" s="146"/>
      <c r="GD56" s="146"/>
      <c r="GE56" s="146"/>
      <c r="GF56" s="146"/>
      <c r="GG56" s="146"/>
      <c r="GH56" s="146"/>
      <c r="GI56" s="146"/>
      <c r="GJ56" s="146"/>
      <c r="GK56" s="146"/>
      <c r="GL56" s="146"/>
      <c r="GM56" s="146"/>
      <c r="GN56" s="146"/>
      <c r="GO56" s="146"/>
      <c r="GP56" s="146"/>
      <c r="GQ56" s="146"/>
      <c r="GR56" s="146"/>
      <c r="GS56" s="146"/>
      <c r="GT56" s="146"/>
      <c r="GU56" s="146"/>
      <c r="GV56" s="146"/>
      <c r="GW56" s="146"/>
      <c r="GX56" s="146"/>
      <c r="GY56" s="146"/>
      <c r="GZ56" s="146"/>
      <c r="HA56" s="146"/>
      <c r="HB56" s="146"/>
      <c r="HC56" s="146"/>
      <c r="HD56" s="146"/>
      <c r="HE56" s="146"/>
      <c r="HF56" s="146"/>
      <c r="HG56" s="146"/>
      <c r="HH56" s="146"/>
      <c r="HI56" s="146"/>
      <c r="HJ56" s="146"/>
      <c r="HK56" s="146"/>
      <c r="HL56" s="146"/>
      <c r="HM56" s="146"/>
      <c r="HN56" s="146"/>
      <c r="HO56" s="146"/>
      <c r="HP56" s="146"/>
      <c r="HQ56" s="146"/>
      <c r="HR56" s="146"/>
      <c r="HS56" s="146"/>
      <c r="HT56" s="146"/>
      <c r="HU56" s="146"/>
      <c r="HV56" s="146"/>
      <c r="HW56" s="146"/>
      <c r="HX56" s="146"/>
      <c r="HY56" s="146"/>
      <c r="HZ56" s="146"/>
      <c r="IA56" s="146"/>
      <c r="IB56" s="146"/>
      <c r="IC56" s="146"/>
      <c r="ID56" s="146"/>
    </row>
    <row r="57" spans="1:238" s="154" customFormat="1" ht="63" x14ac:dyDescent="0.3">
      <c r="A57" s="557">
        <v>11400</v>
      </c>
      <c r="B57" s="543" t="s">
        <v>26</v>
      </c>
      <c r="C57" s="543" t="s">
        <v>964</v>
      </c>
      <c r="D57" s="558" t="s">
        <v>188</v>
      </c>
      <c r="E57" s="543" t="s">
        <v>144</v>
      </c>
      <c r="F57" s="558" t="s">
        <v>493</v>
      </c>
      <c r="G57" s="543" t="s">
        <v>200</v>
      </c>
      <c r="H57" s="571" t="s">
        <v>123</v>
      </c>
      <c r="I57" s="578">
        <v>1</v>
      </c>
      <c r="J57" s="558" t="s">
        <v>494</v>
      </c>
      <c r="K57" s="543" t="s">
        <v>201</v>
      </c>
      <c r="L57" s="572">
        <v>0</v>
      </c>
      <c r="M57" s="573">
        <v>1</v>
      </c>
      <c r="N57" s="543" t="s">
        <v>46</v>
      </c>
      <c r="O57" s="543" t="s">
        <v>68</v>
      </c>
      <c r="P57" s="543" t="s">
        <v>21</v>
      </c>
      <c r="Q57" s="543" t="s">
        <v>36</v>
      </c>
      <c r="R57" s="543" t="s">
        <v>223</v>
      </c>
      <c r="S57" s="543" t="s">
        <v>238</v>
      </c>
      <c r="T57" s="543" t="s">
        <v>99</v>
      </c>
      <c r="U57" s="573">
        <v>1</v>
      </c>
      <c r="V57" s="574" t="str">
        <f t="shared" si="16"/>
        <v>Solicitud de aclaraciones a las EPS con saldos a favor de ADRES en el proceso LMA</v>
      </c>
      <c r="W57" s="575">
        <f t="shared" si="17"/>
        <v>0</v>
      </c>
      <c r="X57" s="576" t="s">
        <v>117</v>
      </c>
      <c r="Y57" s="566">
        <v>0.25</v>
      </c>
      <c r="Z57" s="576" t="s">
        <v>201</v>
      </c>
      <c r="AA57" s="572">
        <v>0</v>
      </c>
      <c r="AB57" s="915"/>
      <c r="AC57" s="909"/>
      <c r="AD57" s="562">
        <f t="shared" si="18"/>
        <v>0</v>
      </c>
      <c r="AE57" s="562" t="e">
        <f t="shared" si="19"/>
        <v>#DIV/0!</v>
      </c>
      <c r="AF57" s="562">
        <f t="shared" si="14"/>
        <v>0</v>
      </c>
      <c r="AG57" s="562" t="e">
        <f t="shared" si="0"/>
        <v>#DIV/0!</v>
      </c>
      <c r="AH57" s="569"/>
      <c r="AI57" s="578">
        <v>1</v>
      </c>
      <c r="AJ57" s="576" t="s">
        <v>201</v>
      </c>
      <c r="AK57" s="572">
        <v>0</v>
      </c>
      <c r="AL57" s="556"/>
      <c r="AM57" s="556"/>
      <c r="AN57" s="562">
        <f t="shared" si="20"/>
        <v>0</v>
      </c>
      <c r="AO57" s="562" t="e">
        <f t="shared" si="1"/>
        <v>#DIV/0!</v>
      </c>
      <c r="AP57" s="562">
        <f t="shared" si="2"/>
        <v>0</v>
      </c>
      <c r="AQ57" s="562" t="e">
        <f t="shared" si="3"/>
        <v>#DIV/0!</v>
      </c>
      <c r="AR57" s="562"/>
      <c r="AS57" s="578">
        <v>1</v>
      </c>
      <c r="AT57" s="576" t="s">
        <v>201</v>
      </c>
      <c r="AU57" s="572">
        <v>0</v>
      </c>
      <c r="AV57" s="556"/>
      <c r="AW57" s="556"/>
      <c r="AX57" s="562">
        <f t="shared" si="21"/>
        <v>0</v>
      </c>
      <c r="AY57" s="562" t="e">
        <f t="shared" si="22"/>
        <v>#DIV/0!</v>
      </c>
      <c r="AZ57" s="562">
        <f t="shared" si="23"/>
        <v>0</v>
      </c>
      <c r="BA57" s="562" t="e">
        <f t="shared" si="24"/>
        <v>#DIV/0!</v>
      </c>
      <c r="BB57" s="562"/>
      <c r="BC57" s="578">
        <v>1</v>
      </c>
      <c r="BD57" s="576" t="s">
        <v>201</v>
      </c>
      <c r="BE57" s="572">
        <v>0</v>
      </c>
      <c r="BF57" s="556"/>
      <c r="BG57" s="556"/>
      <c r="BH57" s="578">
        <f t="shared" si="25"/>
        <v>0</v>
      </c>
      <c r="BI57" s="578" t="e">
        <f t="shared" si="26"/>
        <v>#DIV/0!</v>
      </c>
      <c r="BJ57" s="578">
        <f t="shared" si="27"/>
        <v>0</v>
      </c>
      <c r="BK57" s="578" t="e">
        <f t="shared" si="28"/>
        <v>#DIV/0!</v>
      </c>
      <c r="BL57" s="578"/>
      <c r="BM57" s="615">
        <f t="shared" si="6"/>
        <v>0</v>
      </c>
      <c r="BN57" s="615" t="str">
        <f t="shared" si="7"/>
        <v>No Prog ni Ejec</v>
      </c>
      <c r="BO57" s="615">
        <f t="shared" si="8"/>
        <v>0</v>
      </c>
      <c r="BP57" s="615" t="str">
        <f t="shared" si="9"/>
        <v>No Prog ni Ejec</v>
      </c>
      <c r="BQ57" s="615">
        <f t="shared" si="29"/>
        <v>0</v>
      </c>
      <c r="BR57" s="615" t="str">
        <f t="shared" si="30"/>
        <v>No Prog ni Ejec</v>
      </c>
      <c r="BS57" s="615">
        <f t="shared" si="10"/>
        <v>0</v>
      </c>
      <c r="BT57" s="615" t="str">
        <f t="shared" si="11"/>
        <v>No Prog ni Ejec</v>
      </c>
      <c r="BU57" s="568">
        <f t="shared" si="15"/>
        <v>1.5833333333333333</v>
      </c>
      <c r="BV57" s="581" t="str">
        <f t="shared" si="31"/>
        <v>Solicitud de aclaraciones a las EPS con saldos a favor de ADRES en el proceso LMA</v>
      </c>
      <c r="BW57" s="555">
        <f t="shared" si="13"/>
        <v>0</v>
      </c>
      <c r="BX57" s="556"/>
      <c r="BY57" s="556"/>
      <c r="BZ57" s="556"/>
      <c r="CA57" s="556"/>
      <c r="CB57" s="556"/>
      <c r="CC57" s="556"/>
      <c r="CD57" s="556"/>
      <c r="CE57" s="146"/>
      <c r="CF57" s="146"/>
      <c r="CG57" s="146"/>
      <c r="CH57" s="146"/>
      <c r="CI57" s="146"/>
      <c r="CJ57" s="146"/>
      <c r="CK57" s="146"/>
      <c r="CL57" s="146"/>
      <c r="CM57" s="146"/>
      <c r="CN57" s="146"/>
      <c r="CO57" s="146"/>
      <c r="CP57" s="146"/>
      <c r="CQ57" s="146"/>
      <c r="CR57" s="146"/>
      <c r="CS57" s="146"/>
      <c r="CT57" s="146"/>
      <c r="CU57" s="146"/>
      <c r="CV57" s="146"/>
      <c r="CW57" s="146"/>
      <c r="CX57" s="146"/>
      <c r="CY57" s="146"/>
      <c r="CZ57" s="146"/>
      <c r="DA57" s="146"/>
      <c r="DB57" s="146"/>
      <c r="DC57" s="146"/>
      <c r="DD57" s="146"/>
      <c r="DE57" s="146"/>
      <c r="DF57" s="146"/>
      <c r="DG57" s="146"/>
      <c r="DH57" s="146"/>
      <c r="DI57" s="146"/>
      <c r="DJ57" s="146"/>
      <c r="DK57" s="146"/>
      <c r="DL57" s="146"/>
      <c r="DM57" s="146"/>
      <c r="DN57" s="146"/>
      <c r="DO57" s="146"/>
      <c r="DP57" s="146"/>
      <c r="DQ57" s="146"/>
      <c r="DR57" s="146"/>
      <c r="DS57" s="146"/>
      <c r="DT57" s="146"/>
      <c r="DU57" s="146"/>
      <c r="DV57" s="146"/>
      <c r="DW57" s="146"/>
      <c r="DX57" s="146"/>
      <c r="DY57" s="146"/>
      <c r="DZ57" s="146"/>
      <c r="EA57" s="146"/>
      <c r="EB57" s="146"/>
      <c r="EC57" s="146"/>
      <c r="ED57" s="146"/>
      <c r="EE57" s="146"/>
      <c r="EF57" s="146"/>
      <c r="EG57" s="146"/>
      <c r="EH57" s="146"/>
      <c r="EI57" s="146"/>
      <c r="EJ57" s="146"/>
      <c r="EK57" s="146"/>
      <c r="EL57" s="146"/>
      <c r="EM57" s="146"/>
      <c r="EN57" s="146"/>
      <c r="EO57" s="146"/>
      <c r="EP57" s="146"/>
      <c r="EQ57" s="146"/>
      <c r="ER57" s="146"/>
      <c r="ES57" s="146"/>
      <c r="ET57" s="146"/>
      <c r="EU57" s="146"/>
      <c r="EV57" s="146"/>
      <c r="EW57" s="146"/>
      <c r="EX57" s="146"/>
      <c r="EY57" s="146"/>
      <c r="EZ57" s="146"/>
      <c r="FA57" s="146"/>
      <c r="FB57" s="146"/>
      <c r="FC57" s="146"/>
      <c r="FD57" s="146"/>
      <c r="FE57" s="146"/>
      <c r="FF57" s="146"/>
      <c r="FG57" s="146"/>
      <c r="FH57" s="146"/>
      <c r="FI57" s="146"/>
      <c r="FJ57" s="146"/>
      <c r="FK57" s="146"/>
      <c r="FL57" s="146"/>
      <c r="FM57" s="146"/>
      <c r="FN57" s="146"/>
      <c r="FO57" s="146"/>
      <c r="FP57" s="146"/>
      <c r="FQ57" s="146"/>
      <c r="FR57" s="146"/>
      <c r="FS57" s="146"/>
      <c r="FT57" s="146"/>
      <c r="FU57" s="146"/>
      <c r="FV57" s="146"/>
      <c r="FW57" s="146"/>
      <c r="FX57" s="146"/>
      <c r="FY57" s="146"/>
      <c r="FZ57" s="146"/>
      <c r="GA57" s="146"/>
      <c r="GB57" s="146"/>
      <c r="GC57" s="146"/>
      <c r="GD57" s="146"/>
      <c r="GE57" s="146"/>
      <c r="GF57" s="146"/>
      <c r="GG57" s="146"/>
      <c r="GH57" s="146"/>
      <c r="GI57" s="146"/>
      <c r="GJ57" s="146"/>
      <c r="GK57" s="146"/>
      <c r="GL57" s="146"/>
      <c r="GM57" s="146"/>
      <c r="GN57" s="146"/>
      <c r="GO57" s="146"/>
      <c r="GP57" s="146"/>
      <c r="GQ57" s="146"/>
      <c r="GR57" s="146"/>
      <c r="GS57" s="146"/>
      <c r="GT57" s="146"/>
      <c r="GU57" s="146"/>
      <c r="GV57" s="146"/>
      <c r="GW57" s="146"/>
      <c r="GX57" s="146"/>
      <c r="GY57" s="146"/>
      <c r="GZ57" s="146"/>
      <c r="HA57" s="146"/>
      <c r="HB57" s="146"/>
      <c r="HC57" s="146"/>
      <c r="HD57" s="146"/>
      <c r="HE57" s="146"/>
      <c r="HF57" s="146"/>
      <c r="HG57" s="146"/>
      <c r="HH57" s="146"/>
      <c r="HI57" s="146"/>
      <c r="HJ57" s="146"/>
      <c r="HK57" s="146"/>
      <c r="HL57" s="146"/>
      <c r="HM57" s="146"/>
      <c r="HN57" s="146"/>
      <c r="HO57" s="146"/>
      <c r="HP57" s="146"/>
      <c r="HQ57" s="146"/>
      <c r="HR57" s="146"/>
      <c r="HS57" s="146"/>
      <c r="HT57" s="146"/>
      <c r="HU57" s="146"/>
      <c r="HV57" s="146"/>
      <c r="HW57" s="146"/>
      <c r="HX57" s="146"/>
      <c r="HY57" s="146"/>
      <c r="HZ57" s="146"/>
      <c r="IA57" s="146"/>
      <c r="IB57" s="146"/>
      <c r="IC57" s="146"/>
      <c r="ID57" s="146"/>
    </row>
    <row r="58" spans="1:238" s="159" customFormat="1" ht="63" x14ac:dyDescent="0.3">
      <c r="A58" s="557">
        <v>11400</v>
      </c>
      <c r="B58" s="543" t="s">
        <v>26</v>
      </c>
      <c r="C58" s="543" t="s">
        <v>964</v>
      </c>
      <c r="D58" s="558" t="s">
        <v>188</v>
      </c>
      <c r="E58" s="543" t="s">
        <v>144</v>
      </c>
      <c r="F58" s="558" t="s">
        <v>495</v>
      </c>
      <c r="G58" s="543" t="s">
        <v>202</v>
      </c>
      <c r="H58" s="571" t="s">
        <v>124</v>
      </c>
      <c r="I58" s="558">
        <v>1</v>
      </c>
      <c r="J58" s="558" t="s">
        <v>496</v>
      </c>
      <c r="K58" s="543" t="s">
        <v>203</v>
      </c>
      <c r="L58" s="572">
        <v>0</v>
      </c>
      <c r="M58" s="573">
        <v>1</v>
      </c>
      <c r="N58" s="543" t="s">
        <v>46</v>
      </c>
      <c r="O58" s="543" t="s">
        <v>68</v>
      </c>
      <c r="P58" s="543" t="s">
        <v>34</v>
      </c>
      <c r="Q58" s="543" t="s">
        <v>35</v>
      </c>
      <c r="R58" s="543" t="s">
        <v>225</v>
      </c>
      <c r="S58" s="543" t="s">
        <v>508</v>
      </c>
      <c r="T58" s="543" t="s">
        <v>99</v>
      </c>
      <c r="U58" s="577">
        <v>1</v>
      </c>
      <c r="V58" s="574" t="str">
        <f t="shared" si="16"/>
        <v>No. De Compras de Carteras realizadas</v>
      </c>
      <c r="W58" s="575">
        <f t="shared" si="17"/>
        <v>0</v>
      </c>
      <c r="X58" s="576" t="s">
        <v>117</v>
      </c>
      <c r="Y58" s="577">
        <v>0</v>
      </c>
      <c r="Z58" s="576" t="s">
        <v>203</v>
      </c>
      <c r="AA58" s="572">
        <v>0</v>
      </c>
      <c r="AB58" s="916"/>
      <c r="AC58" s="913"/>
      <c r="AD58" s="562" t="e">
        <f t="shared" si="18"/>
        <v>#DIV/0!</v>
      </c>
      <c r="AE58" s="562" t="e">
        <f t="shared" si="19"/>
        <v>#DIV/0!</v>
      </c>
      <c r="AF58" s="562">
        <f t="shared" si="14"/>
        <v>0</v>
      </c>
      <c r="AG58" s="562" t="e">
        <f t="shared" si="0"/>
        <v>#DIV/0!</v>
      </c>
      <c r="AH58" s="569"/>
      <c r="AI58" s="577">
        <v>0</v>
      </c>
      <c r="AJ58" s="576" t="s">
        <v>203</v>
      </c>
      <c r="AK58" s="572">
        <v>0</v>
      </c>
      <c r="AL58" s="556"/>
      <c r="AM58" s="556"/>
      <c r="AN58" s="562" t="e">
        <f t="shared" si="20"/>
        <v>#DIV/0!</v>
      </c>
      <c r="AO58" s="562" t="e">
        <f t="shared" si="1"/>
        <v>#DIV/0!</v>
      </c>
      <c r="AP58" s="562">
        <f t="shared" si="2"/>
        <v>0</v>
      </c>
      <c r="AQ58" s="562" t="e">
        <f t="shared" si="3"/>
        <v>#DIV/0!</v>
      </c>
      <c r="AR58" s="562"/>
      <c r="AS58" s="577">
        <v>0</v>
      </c>
      <c r="AT58" s="576" t="s">
        <v>203</v>
      </c>
      <c r="AU58" s="572">
        <v>0</v>
      </c>
      <c r="AV58" s="556"/>
      <c r="AW58" s="556"/>
      <c r="AX58" s="562" t="e">
        <f t="shared" si="21"/>
        <v>#DIV/0!</v>
      </c>
      <c r="AY58" s="562" t="e">
        <f t="shared" si="22"/>
        <v>#DIV/0!</v>
      </c>
      <c r="AZ58" s="562">
        <f t="shared" si="23"/>
        <v>0</v>
      </c>
      <c r="BA58" s="562" t="e">
        <f t="shared" si="24"/>
        <v>#DIV/0!</v>
      </c>
      <c r="BB58" s="562"/>
      <c r="BC58" s="577">
        <v>1</v>
      </c>
      <c r="BD58" s="576" t="s">
        <v>203</v>
      </c>
      <c r="BE58" s="572">
        <v>0</v>
      </c>
      <c r="BF58" s="556"/>
      <c r="BG58" s="556"/>
      <c r="BH58" s="578">
        <f t="shared" si="25"/>
        <v>0</v>
      </c>
      <c r="BI58" s="578" t="e">
        <f t="shared" si="26"/>
        <v>#DIV/0!</v>
      </c>
      <c r="BJ58" s="578">
        <f t="shared" si="27"/>
        <v>0</v>
      </c>
      <c r="BK58" s="578" t="e">
        <f t="shared" si="28"/>
        <v>#DIV/0!</v>
      </c>
      <c r="BL58" s="578"/>
      <c r="BM58" s="565" t="str">
        <f t="shared" si="6"/>
        <v>No Prog ni Ejec</v>
      </c>
      <c r="BN58" s="565" t="str">
        <f t="shared" si="7"/>
        <v>No Prog ni Ejec</v>
      </c>
      <c r="BO58" s="565" t="str">
        <f t="shared" si="8"/>
        <v>No Prog ni Ejec</v>
      </c>
      <c r="BP58" s="565" t="str">
        <f t="shared" si="9"/>
        <v>No Prog ni Ejec</v>
      </c>
      <c r="BQ58" s="565" t="str">
        <f t="shared" si="29"/>
        <v>No Prog ni Ejec</v>
      </c>
      <c r="BR58" s="565" t="str">
        <f t="shared" si="30"/>
        <v>No Prog ni Ejec</v>
      </c>
      <c r="BS58" s="565">
        <f t="shared" si="10"/>
        <v>0</v>
      </c>
      <c r="BT58" s="565" t="str">
        <f t="shared" si="11"/>
        <v>No Prog ni Ejec</v>
      </c>
      <c r="BU58" s="580">
        <f t="shared" si="15"/>
        <v>0</v>
      </c>
      <c r="BV58" s="581" t="str">
        <f t="shared" si="31"/>
        <v>No. De Compras de Carteras realizadas</v>
      </c>
      <c r="BW58" s="555">
        <f t="shared" si="13"/>
        <v>0</v>
      </c>
      <c r="BX58" s="556"/>
      <c r="BY58" s="556"/>
      <c r="BZ58" s="556"/>
      <c r="CA58" s="556"/>
      <c r="CB58" s="556"/>
      <c r="CC58" s="556"/>
      <c r="CD58" s="556"/>
      <c r="CE58" s="146"/>
      <c r="CF58" s="146"/>
      <c r="CG58" s="146"/>
      <c r="CH58" s="146"/>
      <c r="CI58" s="146"/>
      <c r="CJ58" s="146"/>
      <c r="CK58" s="146"/>
      <c r="CL58" s="146"/>
      <c r="CM58" s="146"/>
      <c r="CN58" s="146"/>
      <c r="CO58" s="146"/>
      <c r="CP58" s="146"/>
      <c r="CQ58" s="146"/>
      <c r="CR58" s="146"/>
      <c r="CS58" s="146"/>
      <c r="CT58" s="146"/>
      <c r="CU58" s="146"/>
      <c r="CV58" s="146"/>
      <c r="CW58" s="146"/>
      <c r="CX58" s="146"/>
      <c r="CY58" s="146"/>
      <c r="CZ58" s="146"/>
      <c r="DA58" s="146"/>
      <c r="DB58" s="146"/>
      <c r="DC58" s="146"/>
      <c r="DD58" s="146"/>
      <c r="DE58" s="146"/>
      <c r="DF58" s="146"/>
      <c r="DG58" s="146"/>
      <c r="DH58" s="146"/>
      <c r="DI58" s="146"/>
      <c r="DJ58" s="146"/>
      <c r="DK58" s="146"/>
      <c r="DL58" s="146"/>
      <c r="DM58" s="146"/>
      <c r="DN58" s="146"/>
      <c r="DO58" s="146"/>
      <c r="DP58" s="146"/>
      <c r="DQ58" s="146"/>
      <c r="DR58" s="146"/>
      <c r="DS58" s="146"/>
      <c r="DT58" s="146"/>
      <c r="DU58" s="146"/>
      <c r="DV58" s="146"/>
      <c r="DW58" s="146"/>
      <c r="DX58" s="146"/>
      <c r="DY58" s="146"/>
      <c r="DZ58" s="146"/>
      <c r="EA58" s="146"/>
      <c r="EB58" s="146"/>
      <c r="EC58" s="146"/>
      <c r="ED58" s="146"/>
      <c r="EE58" s="146"/>
      <c r="EF58" s="146"/>
      <c r="EG58" s="146"/>
      <c r="EH58" s="146"/>
      <c r="EI58" s="146"/>
      <c r="EJ58" s="146"/>
      <c r="EK58" s="146"/>
      <c r="EL58" s="146"/>
      <c r="EM58" s="146"/>
      <c r="EN58" s="146"/>
      <c r="EO58" s="146"/>
      <c r="EP58" s="146"/>
      <c r="EQ58" s="146"/>
      <c r="ER58" s="146"/>
      <c r="ES58" s="146"/>
      <c r="ET58" s="146"/>
      <c r="EU58" s="146"/>
      <c r="EV58" s="146"/>
      <c r="EW58" s="146"/>
      <c r="EX58" s="146"/>
      <c r="EY58" s="146"/>
      <c r="EZ58" s="146"/>
      <c r="FA58" s="146"/>
      <c r="FB58" s="146"/>
      <c r="FC58" s="146"/>
      <c r="FD58" s="146"/>
      <c r="FE58" s="146"/>
      <c r="FF58" s="146"/>
      <c r="FG58" s="146"/>
      <c r="FH58" s="146"/>
      <c r="FI58" s="146"/>
      <c r="FJ58" s="146"/>
      <c r="FK58" s="146"/>
      <c r="FL58" s="146"/>
      <c r="FM58" s="146"/>
      <c r="FN58" s="146"/>
      <c r="FO58" s="146"/>
      <c r="FP58" s="146"/>
      <c r="FQ58" s="146"/>
      <c r="FR58" s="146"/>
      <c r="FS58" s="146"/>
      <c r="FT58" s="146"/>
      <c r="FU58" s="146"/>
      <c r="FV58" s="146"/>
      <c r="FW58" s="146"/>
      <c r="FX58" s="146"/>
      <c r="FY58" s="146"/>
      <c r="FZ58" s="146"/>
      <c r="GA58" s="146"/>
      <c r="GB58" s="146"/>
      <c r="GC58" s="146"/>
      <c r="GD58" s="146"/>
      <c r="GE58" s="146"/>
      <c r="GF58" s="146"/>
      <c r="GG58" s="146"/>
      <c r="GH58" s="146"/>
      <c r="GI58" s="146"/>
      <c r="GJ58" s="146"/>
      <c r="GK58" s="146"/>
      <c r="GL58" s="146"/>
      <c r="GM58" s="146"/>
      <c r="GN58" s="146"/>
      <c r="GO58" s="146"/>
      <c r="GP58" s="146"/>
      <c r="GQ58" s="146"/>
      <c r="GR58" s="146"/>
      <c r="GS58" s="146"/>
      <c r="GT58" s="146"/>
      <c r="GU58" s="146"/>
      <c r="GV58" s="146"/>
      <c r="GW58" s="146"/>
      <c r="GX58" s="146"/>
      <c r="GY58" s="146"/>
      <c r="GZ58" s="146"/>
      <c r="HA58" s="146"/>
      <c r="HB58" s="146"/>
      <c r="HC58" s="146"/>
      <c r="HD58" s="146"/>
      <c r="HE58" s="146"/>
      <c r="HF58" s="146"/>
      <c r="HG58" s="146"/>
      <c r="HH58" s="146"/>
      <c r="HI58" s="146"/>
      <c r="HJ58" s="146"/>
      <c r="HK58" s="146"/>
      <c r="HL58" s="146"/>
      <c r="HM58" s="146"/>
      <c r="HN58" s="146"/>
      <c r="HO58" s="146"/>
      <c r="HP58" s="146"/>
      <c r="HQ58" s="146"/>
      <c r="HR58" s="146"/>
      <c r="HS58" s="146"/>
      <c r="HT58" s="146"/>
      <c r="HU58" s="146"/>
      <c r="HV58" s="146"/>
      <c r="HW58" s="146"/>
      <c r="HX58" s="146"/>
      <c r="HY58" s="146"/>
      <c r="HZ58" s="146"/>
      <c r="IA58" s="146"/>
      <c r="IB58" s="146"/>
      <c r="IC58" s="146"/>
      <c r="ID58" s="146"/>
    </row>
    <row r="59" spans="1:238" s="154" customFormat="1" ht="63" x14ac:dyDescent="0.3">
      <c r="A59" s="557">
        <v>11400</v>
      </c>
      <c r="B59" s="543" t="s">
        <v>26</v>
      </c>
      <c r="C59" s="543" t="s">
        <v>964</v>
      </c>
      <c r="D59" s="558" t="s">
        <v>188</v>
      </c>
      <c r="E59" s="543" t="s">
        <v>144</v>
      </c>
      <c r="F59" s="558" t="s">
        <v>497</v>
      </c>
      <c r="G59" s="543" t="s">
        <v>204</v>
      </c>
      <c r="H59" s="571" t="s">
        <v>123</v>
      </c>
      <c r="I59" s="578">
        <v>1</v>
      </c>
      <c r="J59" s="558" t="s">
        <v>498</v>
      </c>
      <c r="K59" s="543" t="s">
        <v>205</v>
      </c>
      <c r="L59" s="572">
        <v>0</v>
      </c>
      <c r="M59" s="573">
        <v>1</v>
      </c>
      <c r="N59" s="543" t="s">
        <v>46</v>
      </c>
      <c r="O59" s="543" t="s">
        <v>68</v>
      </c>
      <c r="P59" s="543" t="s">
        <v>34</v>
      </c>
      <c r="Q59" s="543" t="s">
        <v>35</v>
      </c>
      <c r="R59" s="543" t="s">
        <v>225</v>
      </c>
      <c r="S59" s="543" t="s">
        <v>509</v>
      </c>
      <c r="T59" s="543" t="s">
        <v>99</v>
      </c>
      <c r="U59" s="573">
        <v>1</v>
      </c>
      <c r="V59" s="574" t="str">
        <f t="shared" si="16"/>
        <v>Certificaciones remitidas</v>
      </c>
      <c r="W59" s="575">
        <f t="shared" si="17"/>
        <v>0</v>
      </c>
      <c r="X59" s="576" t="s">
        <v>117</v>
      </c>
      <c r="Y59" s="566">
        <v>0.25</v>
      </c>
      <c r="Z59" s="576" t="s">
        <v>205</v>
      </c>
      <c r="AA59" s="572">
        <v>0</v>
      </c>
      <c r="AB59" s="911"/>
      <c r="AC59" s="913"/>
      <c r="AD59" s="562">
        <f t="shared" si="18"/>
        <v>0</v>
      </c>
      <c r="AE59" s="562" t="e">
        <f t="shared" si="19"/>
        <v>#DIV/0!</v>
      </c>
      <c r="AF59" s="562">
        <f t="shared" si="14"/>
        <v>0</v>
      </c>
      <c r="AG59" s="562" t="e">
        <f t="shared" si="0"/>
        <v>#DIV/0!</v>
      </c>
      <c r="AH59" s="569"/>
      <c r="AI59" s="578">
        <v>1</v>
      </c>
      <c r="AJ59" s="576" t="s">
        <v>205</v>
      </c>
      <c r="AK59" s="572">
        <v>0</v>
      </c>
      <c r="AL59" s="556"/>
      <c r="AM59" s="556"/>
      <c r="AN59" s="562">
        <f t="shared" si="20"/>
        <v>0</v>
      </c>
      <c r="AO59" s="562" t="e">
        <f t="shared" si="1"/>
        <v>#DIV/0!</v>
      </c>
      <c r="AP59" s="562">
        <f t="shared" si="2"/>
        <v>0</v>
      </c>
      <c r="AQ59" s="562" t="e">
        <f t="shared" si="3"/>
        <v>#DIV/0!</v>
      </c>
      <c r="AR59" s="562"/>
      <c r="AS59" s="578">
        <v>1</v>
      </c>
      <c r="AT59" s="576" t="s">
        <v>205</v>
      </c>
      <c r="AU59" s="572">
        <v>0</v>
      </c>
      <c r="AV59" s="556"/>
      <c r="AW59" s="556"/>
      <c r="AX59" s="562">
        <f t="shared" si="21"/>
        <v>0</v>
      </c>
      <c r="AY59" s="562" t="e">
        <f t="shared" si="22"/>
        <v>#DIV/0!</v>
      </c>
      <c r="AZ59" s="562">
        <f t="shared" si="23"/>
        <v>0</v>
      </c>
      <c r="BA59" s="562" t="e">
        <f t="shared" si="24"/>
        <v>#DIV/0!</v>
      </c>
      <c r="BB59" s="562"/>
      <c r="BC59" s="578">
        <v>1</v>
      </c>
      <c r="BD59" s="576" t="s">
        <v>205</v>
      </c>
      <c r="BE59" s="572">
        <v>0</v>
      </c>
      <c r="BF59" s="556"/>
      <c r="BG59" s="556"/>
      <c r="BH59" s="578">
        <f t="shared" si="25"/>
        <v>0</v>
      </c>
      <c r="BI59" s="578" t="e">
        <f t="shared" si="26"/>
        <v>#DIV/0!</v>
      </c>
      <c r="BJ59" s="578">
        <f t="shared" si="27"/>
        <v>0</v>
      </c>
      <c r="BK59" s="578" t="e">
        <f t="shared" si="28"/>
        <v>#DIV/0!</v>
      </c>
      <c r="BL59" s="578"/>
      <c r="BM59" s="615">
        <f t="shared" si="6"/>
        <v>0</v>
      </c>
      <c r="BN59" s="615" t="str">
        <f t="shared" si="7"/>
        <v>No Prog ni Ejec</v>
      </c>
      <c r="BO59" s="615">
        <f t="shared" si="8"/>
        <v>0</v>
      </c>
      <c r="BP59" s="615" t="str">
        <f t="shared" si="9"/>
        <v>No Prog ni Ejec</v>
      </c>
      <c r="BQ59" s="615">
        <f t="shared" si="29"/>
        <v>0</v>
      </c>
      <c r="BR59" s="615" t="str">
        <f t="shared" si="30"/>
        <v>No Prog ni Ejec</v>
      </c>
      <c r="BS59" s="615">
        <f t="shared" si="10"/>
        <v>0</v>
      </c>
      <c r="BT59" s="615" t="str">
        <f t="shared" si="11"/>
        <v>No Prog ni Ejec</v>
      </c>
      <c r="BU59" s="568">
        <f t="shared" si="15"/>
        <v>1.5833333333333333</v>
      </c>
      <c r="BV59" s="581" t="str">
        <f t="shared" si="31"/>
        <v>Certificaciones remitidas</v>
      </c>
      <c r="BW59" s="555">
        <f t="shared" si="13"/>
        <v>0</v>
      </c>
      <c r="BX59" s="556"/>
      <c r="BY59" s="556"/>
      <c r="BZ59" s="556"/>
      <c r="CA59" s="556"/>
      <c r="CB59" s="556"/>
      <c r="CC59" s="556"/>
      <c r="CD59" s="556"/>
      <c r="CE59" s="146"/>
      <c r="CF59" s="146"/>
      <c r="CG59" s="146"/>
      <c r="CH59" s="146"/>
      <c r="CI59" s="146"/>
      <c r="CJ59" s="146"/>
      <c r="CK59" s="146"/>
      <c r="CL59" s="146"/>
      <c r="CM59" s="146"/>
      <c r="CN59" s="146"/>
      <c r="CO59" s="146"/>
      <c r="CP59" s="146"/>
      <c r="CQ59" s="146"/>
      <c r="CR59" s="146"/>
      <c r="CS59" s="146"/>
      <c r="CT59" s="146"/>
      <c r="CU59" s="146"/>
      <c r="CV59" s="146"/>
      <c r="CW59" s="146"/>
      <c r="CX59" s="146"/>
      <c r="CY59" s="146"/>
      <c r="CZ59" s="146"/>
      <c r="DA59" s="146"/>
      <c r="DB59" s="146"/>
      <c r="DC59" s="146"/>
      <c r="DD59" s="146"/>
      <c r="DE59" s="146"/>
      <c r="DF59" s="146"/>
      <c r="DG59" s="146"/>
      <c r="DH59" s="146"/>
      <c r="DI59" s="146"/>
      <c r="DJ59" s="146"/>
      <c r="DK59" s="146"/>
      <c r="DL59" s="146"/>
      <c r="DM59" s="146"/>
      <c r="DN59" s="146"/>
      <c r="DO59" s="146"/>
      <c r="DP59" s="146"/>
      <c r="DQ59" s="146"/>
      <c r="DR59" s="146"/>
      <c r="DS59" s="146"/>
      <c r="DT59" s="146"/>
      <c r="DU59" s="146"/>
      <c r="DV59" s="146"/>
      <c r="DW59" s="146"/>
      <c r="DX59" s="146"/>
      <c r="DY59" s="146"/>
      <c r="DZ59" s="146"/>
      <c r="EA59" s="146"/>
      <c r="EB59" s="146"/>
      <c r="EC59" s="146"/>
      <c r="ED59" s="146"/>
      <c r="EE59" s="146"/>
      <c r="EF59" s="146"/>
      <c r="EG59" s="146"/>
      <c r="EH59" s="146"/>
      <c r="EI59" s="146"/>
      <c r="EJ59" s="146"/>
      <c r="EK59" s="146"/>
      <c r="EL59" s="146"/>
      <c r="EM59" s="146"/>
      <c r="EN59" s="146"/>
      <c r="EO59" s="146"/>
      <c r="EP59" s="146"/>
      <c r="EQ59" s="146"/>
      <c r="ER59" s="146"/>
      <c r="ES59" s="146"/>
      <c r="ET59" s="146"/>
      <c r="EU59" s="146"/>
      <c r="EV59" s="146"/>
      <c r="EW59" s="146"/>
      <c r="EX59" s="146"/>
      <c r="EY59" s="146"/>
      <c r="EZ59" s="146"/>
      <c r="FA59" s="146"/>
      <c r="FB59" s="146"/>
      <c r="FC59" s="146"/>
      <c r="FD59" s="146"/>
      <c r="FE59" s="146"/>
      <c r="FF59" s="146"/>
      <c r="FG59" s="146"/>
      <c r="FH59" s="146"/>
      <c r="FI59" s="146"/>
      <c r="FJ59" s="146"/>
      <c r="FK59" s="146"/>
      <c r="FL59" s="146"/>
      <c r="FM59" s="146"/>
      <c r="FN59" s="146"/>
      <c r="FO59" s="146"/>
      <c r="FP59" s="146"/>
      <c r="FQ59" s="146"/>
      <c r="FR59" s="146"/>
      <c r="FS59" s="146"/>
      <c r="FT59" s="146"/>
      <c r="FU59" s="146"/>
      <c r="FV59" s="146"/>
      <c r="FW59" s="146"/>
      <c r="FX59" s="146"/>
      <c r="FY59" s="146"/>
      <c r="FZ59" s="146"/>
      <c r="GA59" s="146"/>
      <c r="GB59" s="146"/>
      <c r="GC59" s="146"/>
      <c r="GD59" s="146"/>
      <c r="GE59" s="146"/>
      <c r="GF59" s="146"/>
      <c r="GG59" s="146"/>
      <c r="GH59" s="146"/>
      <c r="GI59" s="146"/>
      <c r="GJ59" s="146"/>
      <c r="GK59" s="146"/>
      <c r="GL59" s="146"/>
      <c r="GM59" s="146"/>
      <c r="GN59" s="146"/>
      <c r="GO59" s="146"/>
      <c r="GP59" s="146"/>
      <c r="GQ59" s="146"/>
      <c r="GR59" s="146"/>
      <c r="GS59" s="146"/>
      <c r="GT59" s="146"/>
      <c r="GU59" s="146"/>
      <c r="GV59" s="146"/>
      <c r="GW59" s="146"/>
      <c r="GX59" s="146"/>
      <c r="GY59" s="146"/>
      <c r="GZ59" s="146"/>
      <c r="HA59" s="146"/>
      <c r="HB59" s="146"/>
      <c r="HC59" s="146"/>
      <c r="HD59" s="146"/>
      <c r="HE59" s="146"/>
      <c r="HF59" s="146"/>
      <c r="HG59" s="146"/>
      <c r="HH59" s="146"/>
      <c r="HI59" s="146"/>
      <c r="HJ59" s="146"/>
      <c r="HK59" s="146"/>
      <c r="HL59" s="146"/>
      <c r="HM59" s="146"/>
      <c r="HN59" s="146"/>
      <c r="HO59" s="146"/>
      <c r="HP59" s="146"/>
      <c r="HQ59" s="146"/>
      <c r="HR59" s="146"/>
      <c r="HS59" s="146"/>
      <c r="HT59" s="146"/>
      <c r="HU59" s="146"/>
      <c r="HV59" s="146"/>
      <c r="HW59" s="146"/>
      <c r="HX59" s="146"/>
      <c r="HY59" s="146"/>
      <c r="HZ59" s="146"/>
      <c r="IA59" s="146"/>
      <c r="IB59" s="146"/>
      <c r="IC59" s="146"/>
      <c r="ID59" s="146"/>
    </row>
    <row r="60" spans="1:238" s="154" customFormat="1" ht="63" x14ac:dyDescent="0.3">
      <c r="A60" s="557">
        <v>11400</v>
      </c>
      <c r="B60" s="543" t="s">
        <v>26</v>
      </c>
      <c r="C60" s="543" t="s">
        <v>964</v>
      </c>
      <c r="D60" s="558" t="s">
        <v>239</v>
      </c>
      <c r="E60" s="543" t="s">
        <v>144</v>
      </c>
      <c r="F60" s="558" t="s">
        <v>499</v>
      </c>
      <c r="G60" s="543" t="s">
        <v>206</v>
      </c>
      <c r="H60" s="571" t="s">
        <v>123</v>
      </c>
      <c r="I60" s="578">
        <v>1</v>
      </c>
      <c r="J60" s="558" t="s">
        <v>500</v>
      </c>
      <c r="K60" s="543" t="s">
        <v>205</v>
      </c>
      <c r="L60" s="572">
        <v>0</v>
      </c>
      <c r="M60" s="573">
        <v>1</v>
      </c>
      <c r="N60" s="543" t="s">
        <v>46</v>
      </c>
      <c r="O60" s="543" t="s">
        <v>68</v>
      </c>
      <c r="P60" s="543" t="s">
        <v>34</v>
      </c>
      <c r="Q60" s="543" t="s">
        <v>35</v>
      </c>
      <c r="R60" s="543" t="s">
        <v>225</v>
      </c>
      <c r="S60" s="543" t="s">
        <v>509</v>
      </c>
      <c r="T60" s="543" t="s">
        <v>99</v>
      </c>
      <c r="U60" s="573">
        <v>1</v>
      </c>
      <c r="V60" s="574" t="str">
        <f t="shared" si="16"/>
        <v>Certificaciones remitidas</v>
      </c>
      <c r="W60" s="575">
        <f t="shared" si="17"/>
        <v>0</v>
      </c>
      <c r="X60" s="576" t="s">
        <v>117</v>
      </c>
      <c r="Y60" s="566">
        <v>0.25</v>
      </c>
      <c r="Z60" s="576" t="s">
        <v>205</v>
      </c>
      <c r="AA60" s="572">
        <v>0</v>
      </c>
      <c r="AB60" s="911"/>
      <c r="AC60" s="913"/>
      <c r="AD60" s="562">
        <f t="shared" si="18"/>
        <v>0</v>
      </c>
      <c r="AE60" s="562" t="e">
        <f t="shared" si="19"/>
        <v>#DIV/0!</v>
      </c>
      <c r="AF60" s="562">
        <f t="shared" si="14"/>
        <v>0</v>
      </c>
      <c r="AG60" s="562" t="e">
        <f t="shared" si="0"/>
        <v>#DIV/0!</v>
      </c>
      <c r="AH60" s="569"/>
      <c r="AI60" s="578">
        <v>1</v>
      </c>
      <c r="AJ60" s="576" t="s">
        <v>205</v>
      </c>
      <c r="AK60" s="572">
        <v>0</v>
      </c>
      <c r="AL60" s="556"/>
      <c r="AM60" s="556"/>
      <c r="AN60" s="562">
        <f t="shared" si="20"/>
        <v>0</v>
      </c>
      <c r="AO60" s="562" t="e">
        <f t="shared" si="1"/>
        <v>#DIV/0!</v>
      </c>
      <c r="AP60" s="562">
        <f t="shared" si="2"/>
        <v>0</v>
      </c>
      <c r="AQ60" s="562" t="e">
        <f t="shared" si="3"/>
        <v>#DIV/0!</v>
      </c>
      <c r="AR60" s="562"/>
      <c r="AS60" s="578">
        <v>1</v>
      </c>
      <c r="AT60" s="576" t="s">
        <v>205</v>
      </c>
      <c r="AU60" s="572">
        <v>0</v>
      </c>
      <c r="AV60" s="556"/>
      <c r="AW60" s="556"/>
      <c r="AX60" s="562">
        <f t="shared" si="21"/>
        <v>0</v>
      </c>
      <c r="AY60" s="562" t="e">
        <f t="shared" si="22"/>
        <v>#DIV/0!</v>
      </c>
      <c r="AZ60" s="562">
        <f t="shared" si="23"/>
        <v>0</v>
      </c>
      <c r="BA60" s="562" t="e">
        <f t="shared" si="24"/>
        <v>#DIV/0!</v>
      </c>
      <c r="BB60" s="562"/>
      <c r="BC60" s="578">
        <v>1</v>
      </c>
      <c r="BD60" s="576" t="s">
        <v>205</v>
      </c>
      <c r="BE60" s="572">
        <v>0</v>
      </c>
      <c r="BF60" s="556"/>
      <c r="BG60" s="556"/>
      <c r="BH60" s="578">
        <f t="shared" si="25"/>
        <v>0</v>
      </c>
      <c r="BI60" s="578" t="e">
        <f t="shared" si="26"/>
        <v>#DIV/0!</v>
      </c>
      <c r="BJ60" s="578">
        <f t="shared" si="27"/>
        <v>0</v>
      </c>
      <c r="BK60" s="578" t="e">
        <f t="shared" si="28"/>
        <v>#DIV/0!</v>
      </c>
      <c r="BL60" s="578"/>
      <c r="BM60" s="615">
        <f t="shared" si="6"/>
        <v>0</v>
      </c>
      <c r="BN60" s="615" t="str">
        <f t="shared" si="7"/>
        <v>No Prog ni Ejec</v>
      </c>
      <c r="BO60" s="615">
        <f t="shared" si="8"/>
        <v>0</v>
      </c>
      <c r="BP60" s="615" t="str">
        <f t="shared" si="9"/>
        <v>No Prog ni Ejec</v>
      </c>
      <c r="BQ60" s="615">
        <f t="shared" si="29"/>
        <v>0</v>
      </c>
      <c r="BR60" s="615" t="str">
        <f t="shared" si="30"/>
        <v>No Prog ni Ejec</v>
      </c>
      <c r="BS60" s="615">
        <f t="shared" si="10"/>
        <v>0</v>
      </c>
      <c r="BT60" s="615" t="str">
        <f t="shared" si="11"/>
        <v>No Prog ni Ejec</v>
      </c>
      <c r="BU60" s="568">
        <f t="shared" si="15"/>
        <v>1.5833333333333333</v>
      </c>
      <c r="BV60" s="581" t="str">
        <f t="shared" si="31"/>
        <v>Certificaciones remitidas</v>
      </c>
      <c r="BW60" s="555">
        <f t="shared" si="13"/>
        <v>0</v>
      </c>
      <c r="BX60" s="556"/>
      <c r="BY60" s="556"/>
      <c r="BZ60" s="556"/>
      <c r="CA60" s="556"/>
      <c r="CB60" s="556"/>
      <c r="CC60" s="556"/>
      <c r="CD60" s="556"/>
      <c r="CE60" s="146"/>
      <c r="CF60" s="146"/>
      <c r="CG60" s="146"/>
      <c r="CH60" s="146"/>
      <c r="CI60" s="146"/>
      <c r="CJ60" s="146"/>
      <c r="CK60" s="146"/>
      <c r="CL60" s="146"/>
      <c r="CM60" s="146"/>
      <c r="CN60" s="146"/>
      <c r="CO60" s="146"/>
      <c r="CP60" s="146"/>
      <c r="CQ60" s="146"/>
      <c r="CR60" s="146"/>
      <c r="CS60" s="146"/>
      <c r="CT60" s="146"/>
      <c r="CU60" s="146"/>
      <c r="CV60" s="146"/>
      <c r="CW60" s="146"/>
      <c r="CX60" s="146"/>
      <c r="CY60" s="146"/>
      <c r="CZ60" s="146"/>
      <c r="DA60" s="146"/>
      <c r="DB60" s="146"/>
      <c r="DC60" s="146"/>
      <c r="DD60" s="146"/>
      <c r="DE60" s="146"/>
      <c r="DF60" s="146"/>
      <c r="DG60" s="146"/>
      <c r="DH60" s="146"/>
      <c r="DI60" s="146"/>
      <c r="DJ60" s="146"/>
      <c r="DK60" s="146"/>
      <c r="DL60" s="146"/>
      <c r="DM60" s="146"/>
      <c r="DN60" s="146"/>
      <c r="DO60" s="146"/>
      <c r="DP60" s="146"/>
      <c r="DQ60" s="146"/>
      <c r="DR60" s="146"/>
      <c r="DS60" s="146"/>
      <c r="DT60" s="146"/>
      <c r="DU60" s="146"/>
      <c r="DV60" s="146"/>
      <c r="DW60" s="146"/>
      <c r="DX60" s="146"/>
      <c r="DY60" s="146"/>
      <c r="DZ60" s="146"/>
      <c r="EA60" s="146"/>
      <c r="EB60" s="146"/>
      <c r="EC60" s="146"/>
      <c r="ED60" s="146"/>
      <c r="EE60" s="146"/>
      <c r="EF60" s="146"/>
      <c r="EG60" s="146"/>
      <c r="EH60" s="146"/>
      <c r="EI60" s="146"/>
      <c r="EJ60" s="146"/>
      <c r="EK60" s="146"/>
      <c r="EL60" s="146"/>
      <c r="EM60" s="146"/>
      <c r="EN60" s="146"/>
      <c r="EO60" s="146"/>
      <c r="EP60" s="146"/>
      <c r="EQ60" s="146"/>
      <c r="ER60" s="146"/>
      <c r="ES60" s="146"/>
      <c r="ET60" s="146"/>
      <c r="EU60" s="146"/>
      <c r="EV60" s="146"/>
      <c r="EW60" s="146"/>
      <c r="EX60" s="146"/>
      <c r="EY60" s="146"/>
      <c r="EZ60" s="146"/>
      <c r="FA60" s="146"/>
      <c r="FB60" s="146"/>
      <c r="FC60" s="146"/>
      <c r="FD60" s="146"/>
      <c r="FE60" s="146"/>
      <c r="FF60" s="146"/>
      <c r="FG60" s="146"/>
      <c r="FH60" s="146"/>
      <c r="FI60" s="146"/>
      <c r="FJ60" s="146"/>
      <c r="FK60" s="146"/>
      <c r="FL60" s="146"/>
      <c r="FM60" s="146"/>
      <c r="FN60" s="146"/>
      <c r="FO60" s="146"/>
      <c r="FP60" s="146"/>
      <c r="FQ60" s="146"/>
      <c r="FR60" s="146"/>
      <c r="FS60" s="146"/>
      <c r="FT60" s="146"/>
      <c r="FU60" s="146"/>
      <c r="FV60" s="146"/>
      <c r="FW60" s="146"/>
      <c r="FX60" s="146"/>
      <c r="FY60" s="146"/>
      <c r="FZ60" s="146"/>
      <c r="GA60" s="146"/>
      <c r="GB60" s="146"/>
      <c r="GC60" s="146"/>
      <c r="GD60" s="146"/>
      <c r="GE60" s="146"/>
      <c r="GF60" s="146"/>
      <c r="GG60" s="146"/>
      <c r="GH60" s="146"/>
      <c r="GI60" s="146"/>
      <c r="GJ60" s="146"/>
      <c r="GK60" s="146"/>
      <c r="GL60" s="146"/>
      <c r="GM60" s="146"/>
      <c r="GN60" s="146"/>
      <c r="GO60" s="146"/>
      <c r="GP60" s="146"/>
      <c r="GQ60" s="146"/>
      <c r="GR60" s="146"/>
      <c r="GS60" s="146"/>
      <c r="GT60" s="146"/>
      <c r="GU60" s="146"/>
      <c r="GV60" s="146"/>
      <c r="GW60" s="146"/>
      <c r="GX60" s="146"/>
      <c r="GY60" s="146"/>
      <c r="GZ60" s="146"/>
      <c r="HA60" s="146"/>
      <c r="HB60" s="146"/>
      <c r="HC60" s="146"/>
      <c r="HD60" s="146"/>
      <c r="HE60" s="146"/>
      <c r="HF60" s="146"/>
      <c r="HG60" s="146"/>
      <c r="HH60" s="146"/>
      <c r="HI60" s="146"/>
      <c r="HJ60" s="146"/>
      <c r="HK60" s="146"/>
      <c r="HL60" s="146"/>
      <c r="HM60" s="146"/>
      <c r="HN60" s="146"/>
      <c r="HO60" s="146"/>
      <c r="HP60" s="146"/>
      <c r="HQ60" s="146"/>
      <c r="HR60" s="146"/>
      <c r="HS60" s="146"/>
      <c r="HT60" s="146"/>
      <c r="HU60" s="146"/>
      <c r="HV60" s="146"/>
      <c r="HW60" s="146"/>
      <c r="HX60" s="146"/>
      <c r="HY60" s="146"/>
      <c r="HZ60" s="146"/>
      <c r="IA60" s="146"/>
      <c r="IB60" s="146"/>
      <c r="IC60" s="146"/>
      <c r="ID60" s="146"/>
    </row>
    <row r="61" spans="1:238" s="154" customFormat="1" ht="63" x14ac:dyDescent="0.3">
      <c r="A61" s="557">
        <v>11400</v>
      </c>
      <c r="B61" s="543" t="s">
        <v>26</v>
      </c>
      <c r="C61" s="543" t="s">
        <v>964</v>
      </c>
      <c r="D61" s="558" t="s">
        <v>240</v>
      </c>
      <c r="E61" s="543" t="s">
        <v>144</v>
      </c>
      <c r="F61" s="558" t="s">
        <v>501</v>
      </c>
      <c r="G61" s="543" t="s">
        <v>207</v>
      </c>
      <c r="H61" s="571" t="s">
        <v>123</v>
      </c>
      <c r="I61" s="578">
        <v>1</v>
      </c>
      <c r="J61" s="558" t="s">
        <v>502</v>
      </c>
      <c r="K61" s="543" t="s">
        <v>205</v>
      </c>
      <c r="L61" s="572">
        <v>0</v>
      </c>
      <c r="M61" s="573">
        <v>1</v>
      </c>
      <c r="N61" s="543" t="s">
        <v>46</v>
      </c>
      <c r="O61" s="543" t="s">
        <v>68</v>
      </c>
      <c r="P61" s="543" t="s">
        <v>34</v>
      </c>
      <c r="Q61" s="543" t="s">
        <v>35</v>
      </c>
      <c r="R61" s="543" t="s">
        <v>225</v>
      </c>
      <c r="S61" s="543" t="s">
        <v>509</v>
      </c>
      <c r="T61" s="543" t="s">
        <v>99</v>
      </c>
      <c r="U61" s="573">
        <v>1</v>
      </c>
      <c r="V61" s="574" t="str">
        <f t="shared" si="16"/>
        <v>Certificaciones remitidas</v>
      </c>
      <c r="W61" s="575">
        <f t="shared" si="17"/>
        <v>0</v>
      </c>
      <c r="X61" s="576" t="s">
        <v>117</v>
      </c>
      <c r="Y61" s="566">
        <v>0.25</v>
      </c>
      <c r="Z61" s="576" t="s">
        <v>205</v>
      </c>
      <c r="AA61" s="572">
        <v>0</v>
      </c>
      <c r="AB61" s="911"/>
      <c r="AC61" s="913"/>
      <c r="AD61" s="562">
        <f t="shared" si="18"/>
        <v>0</v>
      </c>
      <c r="AE61" s="562" t="e">
        <f t="shared" si="19"/>
        <v>#DIV/0!</v>
      </c>
      <c r="AF61" s="562">
        <f t="shared" si="14"/>
        <v>0</v>
      </c>
      <c r="AG61" s="562" t="e">
        <f t="shared" si="0"/>
        <v>#DIV/0!</v>
      </c>
      <c r="AH61" s="569"/>
      <c r="AI61" s="578">
        <v>1</v>
      </c>
      <c r="AJ61" s="576" t="s">
        <v>205</v>
      </c>
      <c r="AK61" s="572">
        <v>0</v>
      </c>
      <c r="AL61" s="556"/>
      <c r="AM61" s="556"/>
      <c r="AN61" s="562">
        <f t="shared" si="20"/>
        <v>0</v>
      </c>
      <c r="AO61" s="562" t="e">
        <f t="shared" si="1"/>
        <v>#DIV/0!</v>
      </c>
      <c r="AP61" s="562">
        <f t="shared" si="2"/>
        <v>0</v>
      </c>
      <c r="AQ61" s="562" t="e">
        <f t="shared" si="3"/>
        <v>#DIV/0!</v>
      </c>
      <c r="AR61" s="562"/>
      <c r="AS61" s="578">
        <v>1</v>
      </c>
      <c r="AT61" s="576" t="s">
        <v>205</v>
      </c>
      <c r="AU61" s="572">
        <v>0</v>
      </c>
      <c r="AV61" s="556"/>
      <c r="AW61" s="556"/>
      <c r="AX61" s="562">
        <f t="shared" si="21"/>
        <v>0</v>
      </c>
      <c r="AY61" s="562" t="e">
        <f t="shared" si="22"/>
        <v>#DIV/0!</v>
      </c>
      <c r="AZ61" s="562">
        <f t="shared" si="23"/>
        <v>0</v>
      </c>
      <c r="BA61" s="562" t="e">
        <f t="shared" si="24"/>
        <v>#DIV/0!</v>
      </c>
      <c r="BB61" s="562"/>
      <c r="BC61" s="578">
        <v>1</v>
      </c>
      <c r="BD61" s="576" t="s">
        <v>205</v>
      </c>
      <c r="BE61" s="572">
        <v>0</v>
      </c>
      <c r="BF61" s="556"/>
      <c r="BG61" s="556"/>
      <c r="BH61" s="578">
        <f t="shared" si="25"/>
        <v>0</v>
      </c>
      <c r="BI61" s="578" t="e">
        <f t="shared" si="26"/>
        <v>#DIV/0!</v>
      </c>
      <c r="BJ61" s="578">
        <f t="shared" si="27"/>
        <v>0</v>
      </c>
      <c r="BK61" s="578" t="e">
        <f t="shared" si="28"/>
        <v>#DIV/0!</v>
      </c>
      <c r="BL61" s="578"/>
      <c r="BM61" s="615">
        <f t="shared" si="6"/>
        <v>0</v>
      </c>
      <c r="BN61" s="615" t="str">
        <f t="shared" si="7"/>
        <v>No Prog ni Ejec</v>
      </c>
      <c r="BO61" s="615">
        <f t="shared" si="8"/>
        <v>0</v>
      </c>
      <c r="BP61" s="615" t="str">
        <f t="shared" si="9"/>
        <v>No Prog ni Ejec</v>
      </c>
      <c r="BQ61" s="615">
        <f t="shared" si="29"/>
        <v>0</v>
      </c>
      <c r="BR61" s="615" t="str">
        <f t="shared" si="30"/>
        <v>No Prog ni Ejec</v>
      </c>
      <c r="BS61" s="615">
        <f t="shared" si="10"/>
        <v>0</v>
      </c>
      <c r="BT61" s="615" t="str">
        <f t="shared" si="11"/>
        <v>No Prog ni Ejec</v>
      </c>
      <c r="BU61" s="568">
        <f t="shared" si="15"/>
        <v>1.5833333333333333</v>
      </c>
      <c r="BV61" s="581" t="str">
        <f t="shared" si="31"/>
        <v>Certificaciones remitidas</v>
      </c>
      <c r="BW61" s="555">
        <f t="shared" si="13"/>
        <v>0</v>
      </c>
      <c r="BX61" s="556"/>
      <c r="BY61" s="556"/>
      <c r="BZ61" s="556"/>
      <c r="CA61" s="556"/>
      <c r="CB61" s="556"/>
      <c r="CC61" s="556"/>
      <c r="CD61" s="556"/>
      <c r="CE61" s="146"/>
      <c r="CF61" s="146"/>
      <c r="CG61" s="146"/>
      <c r="CH61" s="146"/>
      <c r="CI61" s="146"/>
      <c r="CJ61" s="146"/>
      <c r="CK61" s="146"/>
      <c r="CL61" s="146"/>
      <c r="CM61" s="146"/>
      <c r="CN61" s="146"/>
      <c r="CO61" s="146"/>
      <c r="CP61" s="146"/>
      <c r="CQ61" s="146"/>
      <c r="CR61" s="146"/>
      <c r="CS61" s="146"/>
      <c r="CT61" s="146"/>
      <c r="CU61" s="146"/>
      <c r="CV61" s="146"/>
      <c r="CW61" s="146"/>
      <c r="CX61" s="146"/>
      <c r="CY61" s="146"/>
      <c r="CZ61" s="146"/>
      <c r="DA61" s="146"/>
      <c r="DB61" s="146"/>
      <c r="DC61" s="146"/>
      <c r="DD61" s="146"/>
      <c r="DE61" s="146"/>
      <c r="DF61" s="146"/>
      <c r="DG61" s="146"/>
      <c r="DH61" s="146"/>
      <c r="DI61" s="146"/>
      <c r="DJ61" s="146"/>
      <c r="DK61" s="146"/>
      <c r="DL61" s="146"/>
      <c r="DM61" s="146"/>
      <c r="DN61" s="146"/>
      <c r="DO61" s="146"/>
      <c r="DP61" s="146"/>
      <c r="DQ61" s="146"/>
      <c r="DR61" s="146"/>
      <c r="DS61" s="146"/>
      <c r="DT61" s="146"/>
      <c r="DU61" s="146"/>
      <c r="DV61" s="146"/>
      <c r="DW61" s="146"/>
      <c r="DX61" s="146"/>
      <c r="DY61" s="146"/>
      <c r="DZ61" s="146"/>
      <c r="EA61" s="146"/>
      <c r="EB61" s="146"/>
      <c r="EC61" s="146"/>
      <c r="ED61" s="146"/>
      <c r="EE61" s="146"/>
      <c r="EF61" s="146"/>
      <c r="EG61" s="146"/>
      <c r="EH61" s="146"/>
      <c r="EI61" s="146"/>
      <c r="EJ61" s="146"/>
      <c r="EK61" s="146"/>
      <c r="EL61" s="146"/>
      <c r="EM61" s="146"/>
      <c r="EN61" s="146"/>
      <c r="EO61" s="146"/>
      <c r="EP61" s="146"/>
      <c r="EQ61" s="146"/>
      <c r="ER61" s="146"/>
      <c r="ES61" s="146"/>
      <c r="ET61" s="146"/>
      <c r="EU61" s="146"/>
      <c r="EV61" s="146"/>
      <c r="EW61" s="146"/>
      <c r="EX61" s="146"/>
      <c r="EY61" s="146"/>
      <c r="EZ61" s="146"/>
      <c r="FA61" s="146"/>
      <c r="FB61" s="146"/>
      <c r="FC61" s="146"/>
      <c r="FD61" s="146"/>
      <c r="FE61" s="146"/>
      <c r="FF61" s="146"/>
      <c r="FG61" s="146"/>
      <c r="FH61" s="146"/>
      <c r="FI61" s="146"/>
      <c r="FJ61" s="146"/>
      <c r="FK61" s="146"/>
      <c r="FL61" s="146"/>
      <c r="FM61" s="146"/>
      <c r="FN61" s="146"/>
      <c r="FO61" s="146"/>
      <c r="FP61" s="146"/>
      <c r="FQ61" s="146"/>
      <c r="FR61" s="146"/>
      <c r="FS61" s="146"/>
      <c r="FT61" s="146"/>
      <c r="FU61" s="146"/>
      <c r="FV61" s="146"/>
      <c r="FW61" s="146"/>
      <c r="FX61" s="146"/>
      <c r="FY61" s="146"/>
      <c r="FZ61" s="146"/>
      <c r="GA61" s="146"/>
      <c r="GB61" s="146"/>
      <c r="GC61" s="146"/>
      <c r="GD61" s="146"/>
      <c r="GE61" s="146"/>
      <c r="GF61" s="146"/>
      <c r="GG61" s="146"/>
      <c r="GH61" s="146"/>
      <c r="GI61" s="146"/>
      <c r="GJ61" s="146"/>
      <c r="GK61" s="146"/>
      <c r="GL61" s="146"/>
      <c r="GM61" s="146"/>
      <c r="GN61" s="146"/>
      <c r="GO61" s="146"/>
      <c r="GP61" s="146"/>
      <c r="GQ61" s="146"/>
      <c r="GR61" s="146"/>
      <c r="GS61" s="146"/>
      <c r="GT61" s="146"/>
      <c r="GU61" s="146"/>
      <c r="GV61" s="146"/>
      <c r="GW61" s="146"/>
      <c r="GX61" s="146"/>
      <c r="GY61" s="146"/>
      <c r="GZ61" s="146"/>
      <c r="HA61" s="146"/>
      <c r="HB61" s="146"/>
      <c r="HC61" s="146"/>
      <c r="HD61" s="146"/>
      <c r="HE61" s="146"/>
      <c r="HF61" s="146"/>
      <c r="HG61" s="146"/>
      <c r="HH61" s="146"/>
      <c r="HI61" s="146"/>
      <c r="HJ61" s="146"/>
      <c r="HK61" s="146"/>
      <c r="HL61" s="146"/>
      <c r="HM61" s="146"/>
      <c r="HN61" s="146"/>
      <c r="HO61" s="146"/>
      <c r="HP61" s="146"/>
      <c r="HQ61" s="146"/>
      <c r="HR61" s="146"/>
      <c r="HS61" s="146"/>
      <c r="HT61" s="146"/>
      <c r="HU61" s="146"/>
      <c r="HV61" s="146"/>
      <c r="HW61" s="146"/>
      <c r="HX61" s="146"/>
      <c r="HY61" s="146"/>
      <c r="HZ61" s="146"/>
      <c r="IA61" s="146"/>
      <c r="IB61" s="146"/>
      <c r="IC61" s="146"/>
      <c r="ID61" s="146"/>
    </row>
    <row r="62" spans="1:238" s="154" customFormat="1" ht="63" x14ac:dyDescent="0.3">
      <c r="A62" s="557">
        <v>11400</v>
      </c>
      <c r="B62" s="543" t="s">
        <v>26</v>
      </c>
      <c r="C62" s="543" t="s">
        <v>964</v>
      </c>
      <c r="D62" s="558" t="s">
        <v>241</v>
      </c>
      <c r="E62" s="543" t="s">
        <v>144</v>
      </c>
      <c r="F62" s="558" t="s">
        <v>503</v>
      </c>
      <c r="G62" s="543" t="s">
        <v>208</v>
      </c>
      <c r="H62" s="571" t="s">
        <v>123</v>
      </c>
      <c r="I62" s="578">
        <v>1</v>
      </c>
      <c r="J62" s="558" t="s">
        <v>504</v>
      </c>
      <c r="K62" s="543" t="s">
        <v>205</v>
      </c>
      <c r="L62" s="572">
        <v>0</v>
      </c>
      <c r="M62" s="573">
        <v>1</v>
      </c>
      <c r="N62" s="543" t="s">
        <v>46</v>
      </c>
      <c r="O62" s="543" t="s">
        <v>68</v>
      </c>
      <c r="P62" s="543" t="s">
        <v>34</v>
      </c>
      <c r="Q62" s="543" t="s">
        <v>35</v>
      </c>
      <c r="R62" s="543" t="s">
        <v>225</v>
      </c>
      <c r="S62" s="543" t="s">
        <v>509</v>
      </c>
      <c r="T62" s="543" t="s">
        <v>99</v>
      </c>
      <c r="U62" s="573">
        <v>1</v>
      </c>
      <c r="V62" s="574" t="str">
        <f t="shared" si="16"/>
        <v>Certificaciones remitidas</v>
      </c>
      <c r="W62" s="575">
        <f t="shared" si="17"/>
        <v>0</v>
      </c>
      <c r="X62" s="576" t="s">
        <v>117</v>
      </c>
      <c r="Y62" s="566">
        <v>0.25</v>
      </c>
      <c r="Z62" s="576" t="s">
        <v>205</v>
      </c>
      <c r="AA62" s="572">
        <v>0</v>
      </c>
      <c r="AB62" s="911"/>
      <c r="AC62" s="913"/>
      <c r="AD62" s="562">
        <f t="shared" si="18"/>
        <v>0</v>
      </c>
      <c r="AE62" s="562" t="e">
        <f t="shared" si="19"/>
        <v>#DIV/0!</v>
      </c>
      <c r="AF62" s="562">
        <f t="shared" si="14"/>
        <v>0</v>
      </c>
      <c r="AG62" s="562" t="e">
        <f t="shared" si="0"/>
        <v>#DIV/0!</v>
      </c>
      <c r="AH62" s="569"/>
      <c r="AI62" s="578">
        <v>1</v>
      </c>
      <c r="AJ62" s="576" t="s">
        <v>205</v>
      </c>
      <c r="AK62" s="572">
        <v>0</v>
      </c>
      <c r="AL62" s="556"/>
      <c r="AM62" s="556"/>
      <c r="AN62" s="562">
        <f t="shared" si="20"/>
        <v>0</v>
      </c>
      <c r="AO62" s="562" t="e">
        <f t="shared" si="1"/>
        <v>#DIV/0!</v>
      </c>
      <c r="AP62" s="562">
        <f t="shared" si="2"/>
        <v>0</v>
      </c>
      <c r="AQ62" s="562" t="e">
        <f t="shared" si="3"/>
        <v>#DIV/0!</v>
      </c>
      <c r="AR62" s="562"/>
      <c r="AS62" s="578">
        <v>1</v>
      </c>
      <c r="AT62" s="576" t="s">
        <v>205</v>
      </c>
      <c r="AU62" s="572">
        <v>0</v>
      </c>
      <c r="AV62" s="556"/>
      <c r="AW62" s="556"/>
      <c r="AX62" s="562">
        <f t="shared" si="21"/>
        <v>0</v>
      </c>
      <c r="AY62" s="562" t="e">
        <f t="shared" si="22"/>
        <v>#DIV/0!</v>
      </c>
      <c r="AZ62" s="562">
        <f t="shared" si="23"/>
        <v>0</v>
      </c>
      <c r="BA62" s="562" t="e">
        <f t="shared" si="24"/>
        <v>#DIV/0!</v>
      </c>
      <c r="BB62" s="562"/>
      <c r="BC62" s="578">
        <v>1</v>
      </c>
      <c r="BD62" s="576" t="s">
        <v>205</v>
      </c>
      <c r="BE62" s="572">
        <v>0</v>
      </c>
      <c r="BF62" s="556"/>
      <c r="BG62" s="556"/>
      <c r="BH62" s="578">
        <f t="shared" si="25"/>
        <v>0</v>
      </c>
      <c r="BI62" s="578" t="e">
        <f t="shared" si="26"/>
        <v>#DIV/0!</v>
      </c>
      <c r="BJ62" s="578">
        <f t="shared" si="27"/>
        <v>0</v>
      </c>
      <c r="BK62" s="578" t="e">
        <f t="shared" si="28"/>
        <v>#DIV/0!</v>
      </c>
      <c r="BL62" s="578"/>
      <c r="BM62" s="615">
        <f t="shared" si="6"/>
        <v>0</v>
      </c>
      <c r="BN62" s="615" t="str">
        <f t="shared" si="7"/>
        <v>No Prog ni Ejec</v>
      </c>
      <c r="BO62" s="615">
        <f t="shared" si="8"/>
        <v>0</v>
      </c>
      <c r="BP62" s="615" t="str">
        <f t="shared" si="9"/>
        <v>No Prog ni Ejec</v>
      </c>
      <c r="BQ62" s="615">
        <f t="shared" si="29"/>
        <v>0</v>
      </c>
      <c r="BR62" s="615" t="str">
        <f t="shared" si="30"/>
        <v>No Prog ni Ejec</v>
      </c>
      <c r="BS62" s="615">
        <f t="shared" si="10"/>
        <v>0</v>
      </c>
      <c r="BT62" s="615" t="str">
        <f t="shared" si="11"/>
        <v>No Prog ni Ejec</v>
      </c>
      <c r="BU62" s="568">
        <f t="shared" si="15"/>
        <v>1.5833333333333333</v>
      </c>
      <c r="BV62" s="581" t="str">
        <f t="shared" si="31"/>
        <v>Certificaciones remitidas</v>
      </c>
      <c r="BW62" s="555">
        <f t="shared" si="13"/>
        <v>0</v>
      </c>
      <c r="BX62" s="556"/>
      <c r="BY62" s="556"/>
      <c r="BZ62" s="556"/>
      <c r="CA62" s="556"/>
      <c r="CB62" s="556"/>
      <c r="CC62" s="556"/>
      <c r="CD62" s="556"/>
      <c r="CE62" s="146"/>
      <c r="CF62" s="146"/>
      <c r="CG62" s="146"/>
      <c r="CH62" s="146"/>
      <c r="CI62" s="146"/>
      <c r="CJ62" s="146"/>
      <c r="CK62" s="146"/>
      <c r="CL62" s="146"/>
      <c r="CM62" s="146"/>
      <c r="CN62" s="146"/>
      <c r="CO62" s="146"/>
      <c r="CP62" s="146"/>
      <c r="CQ62" s="146"/>
      <c r="CR62" s="146"/>
      <c r="CS62" s="146"/>
      <c r="CT62" s="146"/>
      <c r="CU62" s="146"/>
      <c r="CV62" s="146"/>
      <c r="CW62" s="146"/>
      <c r="CX62" s="146"/>
      <c r="CY62" s="146"/>
      <c r="CZ62" s="146"/>
      <c r="DA62" s="146"/>
      <c r="DB62" s="146"/>
      <c r="DC62" s="146"/>
      <c r="DD62" s="146"/>
      <c r="DE62" s="146"/>
      <c r="DF62" s="146"/>
      <c r="DG62" s="146"/>
      <c r="DH62" s="146"/>
      <c r="DI62" s="146"/>
      <c r="DJ62" s="146"/>
      <c r="DK62" s="146"/>
      <c r="DL62" s="146"/>
      <c r="DM62" s="146"/>
      <c r="DN62" s="146"/>
      <c r="DO62" s="146"/>
      <c r="DP62" s="146"/>
      <c r="DQ62" s="146"/>
      <c r="DR62" s="146"/>
      <c r="DS62" s="146"/>
      <c r="DT62" s="146"/>
      <c r="DU62" s="146"/>
      <c r="DV62" s="146"/>
      <c r="DW62" s="146"/>
      <c r="DX62" s="146"/>
      <c r="DY62" s="146"/>
      <c r="DZ62" s="146"/>
      <c r="EA62" s="146"/>
      <c r="EB62" s="146"/>
      <c r="EC62" s="146"/>
      <c r="ED62" s="146"/>
      <c r="EE62" s="146"/>
      <c r="EF62" s="146"/>
      <c r="EG62" s="146"/>
      <c r="EH62" s="146"/>
      <c r="EI62" s="146"/>
      <c r="EJ62" s="146"/>
      <c r="EK62" s="146"/>
      <c r="EL62" s="146"/>
      <c r="EM62" s="146"/>
      <c r="EN62" s="146"/>
      <c r="EO62" s="146"/>
      <c r="EP62" s="146"/>
      <c r="EQ62" s="146"/>
      <c r="ER62" s="146"/>
      <c r="ES62" s="146"/>
      <c r="ET62" s="146"/>
      <c r="EU62" s="146"/>
      <c r="EV62" s="146"/>
      <c r="EW62" s="146"/>
      <c r="EX62" s="146"/>
      <c r="EY62" s="146"/>
      <c r="EZ62" s="146"/>
      <c r="FA62" s="146"/>
      <c r="FB62" s="146"/>
      <c r="FC62" s="146"/>
      <c r="FD62" s="146"/>
      <c r="FE62" s="146"/>
      <c r="FF62" s="146"/>
      <c r="FG62" s="146"/>
      <c r="FH62" s="146"/>
      <c r="FI62" s="146"/>
      <c r="FJ62" s="146"/>
      <c r="FK62" s="146"/>
      <c r="FL62" s="146"/>
      <c r="FM62" s="146"/>
      <c r="FN62" s="146"/>
      <c r="FO62" s="146"/>
      <c r="FP62" s="146"/>
      <c r="FQ62" s="146"/>
      <c r="FR62" s="146"/>
      <c r="FS62" s="146"/>
      <c r="FT62" s="146"/>
      <c r="FU62" s="146"/>
      <c r="FV62" s="146"/>
      <c r="FW62" s="146"/>
      <c r="FX62" s="146"/>
      <c r="FY62" s="146"/>
      <c r="FZ62" s="146"/>
      <c r="GA62" s="146"/>
      <c r="GB62" s="146"/>
      <c r="GC62" s="146"/>
      <c r="GD62" s="146"/>
      <c r="GE62" s="146"/>
      <c r="GF62" s="146"/>
      <c r="GG62" s="146"/>
      <c r="GH62" s="146"/>
      <c r="GI62" s="146"/>
      <c r="GJ62" s="146"/>
      <c r="GK62" s="146"/>
      <c r="GL62" s="146"/>
      <c r="GM62" s="146"/>
      <c r="GN62" s="146"/>
      <c r="GO62" s="146"/>
      <c r="GP62" s="146"/>
      <c r="GQ62" s="146"/>
      <c r="GR62" s="146"/>
      <c r="GS62" s="146"/>
      <c r="GT62" s="146"/>
      <c r="GU62" s="146"/>
      <c r="GV62" s="146"/>
      <c r="GW62" s="146"/>
      <c r="GX62" s="146"/>
      <c r="GY62" s="146"/>
      <c r="GZ62" s="146"/>
      <c r="HA62" s="146"/>
      <c r="HB62" s="146"/>
      <c r="HC62" s="146"/>
      <c r="HD62" s="146"/>
      <c r="HE62" s="146"/>
      <c r="HF62" s="146"/>
      <c r="HG62" s="146"/>
      <c r="HH62" s="146"/>
      <c r="HI62" s="146"/>
      <c r="HJ62" s="146"/>
      <c r="HK62" s="146"/>
      <c r="HL62" s="146"/>
      <c r="HM62" s="146"/>
      <c r="HN62" s="146"/>
      <c r="HO62" s="146"/>
      <c r="HP62" s="146"/>
      <c r="HQ62" s="146"/>
      <c r="HR62" s="146"/>
      <c r="HS62" s="146"/>
      <c r="HT62" s="146"/>
      <c r="HU62" s="146"/>
      <c r="HV62" s="146"/>
      <c r="HW62" s="146"/>
      <c r="HX62" s="146"/>
      <c r="HY62" s="146"/>
      <c r="HZ62" s="146"/>
      <c r="IA62" s="146"/>
      <c r="IB62" s="146"/>
      <c r="IC62" s="146"/>
      <c r="ID62" s="146"/>
    </row>
    <row r="63" spans="1:238" s="155" customFormat="1" ht="63" x14ac:dyDescent="0.3">
      <c r="A63" s="557">
        <v>11400</v>
      </c>
      <c r="B63" s="543" t="s">
        <v>26</v>
      </c>
      <c r="C63" s="543" t="s">
        <v>964</v>
      </c>
      <c r="D63" s="558" t="s">
        <v>242</v>
      </c>
      <c r="E63" s="543" t="s">
        <v>144</v>
      </c>
      <c r="F63" s="558" t="s">
        <v>505</v>
      </c>
      <c r="G63" s="543" t="s">
        <v>243</v>
      </c>
      <c r="H63" s="571" t="s">
        <v>124</v>
      </c>
      <c r="I63" s="558">
        <v>2</v>
      </c>
      <c r="J63" s="558" t="s">
        <v>506</v>
      </c>
      <c r="K63" s="543" t="s">
        <v>244</v>
      </c>
      <c r="L63" s="572">
        <v>55000000</v>
      </c>
      <c r="M63" s="573">
        <v>1</v>
      </c>
      <c r="N63" s="543" t="s">
        <v>46</v>
      </c>
      <c r="O63" s="543" t="s">
        <v>68</v>
      </c>
      <c r="P63" s="543" t="s">
        <v>34</v>
      </c>
      <c r="Q63" s="543" t="s">
        <v>36</v>
      </c>
      <c r="R63" s="543" t="s">
        <v>225</v>
      </c>
      <c r="S63" s="543" t="s">
        <v>510</v>
      </c>
      <c r="T63" s="543" t="s">
        <v>99</v>
      </c>
      <c r="U63" s="577">
        <v>2</v>
      </c>
      <c r="V63" s="574" t="str">
        <f t="shared" si="16"/>
        <v>Elaboración de Estudios del Sector</v>
      </c>
      <c r="W63" s="575">
        <f t="shared" si="17"/>
        <v>55000000</v>
      </c>
      <c r="X63" s="587" t="s">
        <v>114</v>
      </c>
      <c r="Y63" s="577">
        <v>0</v>
      </c>
      <c r="Z63" s="576" t="s">
        <v>244</v>
      </c>
      <c r="AA63" s="572">
        <v>55000000</v>
      </c>
      <c r="AB63" s="908"/>
      <c r="AC63" s="909"/>
      <c r="AD63" s="562" t="e">
        <f>+(AB63/Y63)</f>
        <v>#DIV/0!</v>
      </c>
      <c r="AE63" s="562">
        <f t="shared" si="19"/>
        <v>0</v>
      </c>
      <c r="AF63" s="562">
        <f t="shared" si="14"/>
        <v>0</v>
      </c>
      <c r="AG63" s="562">
        <f t="shared" si="0"/>
        <v>0</v>
      </c>
      <c r="AH63" s="569"/>
      <c r="AI63" s="577">
        <v>1</v>
      </c>
      <c r="AJ63" s="576" t="s">
        <v>244</v>
      </c>
      <c r="AK63" s="572">
        <v>0</v>
      </c>
      <c r="AL63" s="556"/>
      <c r="AM63" s="556"/>
      <c r="AN63" s="562">
        <f t="shared" si="20"/>
        <v>0</v>
      </c>
      <c r="AO63" s="562" t="e">
        <f t="shared" si="1"/>
        <v>#DIV/0!</v>
      </c>
      <c r="AP63" s="562">
        <f t="shared" si="2"/>
        <v>0</v>
      </c>
      <c r="AQ63" s="562">
        <f t="shared" si="3"/>
        <v>0</v>
      </c>
      <c r="AR63" s="562"/>
      <c r="AS63" s="577">
        <v>0</v>
      </c>
      <c r="AT63" s="576" t="s">
        <v>244</v>
      </c>
      <c r="AU63" s="572">
        <v>0</v>
      </c>
      <c r="AV63" s="556"/>
      <c r="AW63" s="556"/>
      <c r="AX63" s="562" t="e">
        <f t="shared" si="21"/>
        <v>#DIV/0!</v>
      </c>
      <c r="AY63" s="562" t="e">
        <f t="shared" si="22"/>
        <v>#DIV/0!</v>
      </c>
      <c r="AZ63" s="562">
        <f t="shared" si="23"/>
        <v>0</v>
      </c>
      <c r="BA63" s="562">
        <f t="shared" si="24"/>
        <v>0</v>
      </c>
      <c r="BB63" s="562"/>
      <c r="BC63" s="577">
        <v>1</v>
      </c>
      <c r="BD63" s="576" t="s">
        <v>244</v>
      </c>
      <c r="BE63" s="572">
        <v>0</v>
      </c>
      <c r="BF63" s="556"/>
      <c r="BG63" s="556"/>
      <c r="BH63" s="578">
        <f t="shared" si="25"/>
        <v>0</v>
      </c>
      <c r="BI63" s="578" t="e">
        <f t="shared" si="26"/>
        <v>#DIV/0!</v>
      </c>
      <c r="BJ63" s="578">
        <f t="shared" si="27"/>
        <v>0</v>
      </c>
      <c r="BK63" s="578">
        <f t="shared" si="28"/>
        <v>0</v>
      </c>
      <c r="BL63" s="578"/>
      <c r="BM63" s="610" t="str">
        <f t="shared" si="6"/>
        <v>No Prog ni Ejec</v>
      </c>
      <c r="BN63" s="610">
        <f t="shared" si="7"/>
        <v>0</v>
      </c>
      <c r="BO63" s="610">
        <f t="shared" si="8"/>
        <v>0</v>
      </c>
      <c r="BP63" s="610" t="str">
        <f t="shared" si="9"/>
        <v>No Prog ni Ejec</v>
      </c>
      <c r="BQ63" s="610" t="str">
        <f t="shared" si="29"/>
        <v>No Prog ni Ejec</v>
      </c>
      <c r="BR63" s="610" t="str">
        <f t="shared" si="30"/>
        <v>No Prog ni Ejec</v>
      </c>
      <c r="BS63" s="610">
        <f t="shared" si="10"/>
        <v>0</v>
      </c>
      <c r="BT63" s="610" t="str">
        <f t="shared" si="11"/>
        <v>No Prog ni Ejec</v>
      </c>
      <c r="BU63" s="580">
        <f t="shared" si="15"/>
        <v>1</v>
      </c>
      <c r="BV63" s="581" t="str">
        <f t="shared" si="31"/>
        <v>Elaboración de Estudios del Sector</v>
      </c>
      <c r="BW63" s="555">
        <f t="shared" si="13"/>
        <v>55000000</v>
      </c>
      <c r="BX63" s="556"/>
      <c r="BY63" s="556"/>
      <c r="BZ63" s="556"/>
      <c r="CA63" s="556"/>
      <c r="CB63" s="556"/>
      <c r="CC63" s="556"/>
      <c r="CD63" s="556"/>
      <c r="CE63" s="146"/>
      <c r="CF63" s="146"/>
      <c r="CG63" s="146"/>
      <c r="CH63" s="146"/>
      <c r="CI63" s="146"/>
      <c r="CJ63" s="146"/>
      <c r="CK63" s="146"/>
      <c r="CL63" s="146"/>
      <c r="CM63" s="146"/>
      <c r="CN63" s="146"/>
      <c r="CO63" s="146"/>
      <c r="CP63" s="146"/>
      <c r="CQ63" s="146"/>
      <c r="CR63" s="146"/>
      <c r="CS63" s="146"/>
      <c r="CT63" s="146"/>
      <c r="CU63" s="146"/>
      <c r="CV63" s="146"/>
      <c r="CW63" s="146"/>
      <c r="CX63" s="146"/>
      <c r="CY63" s="146"/>
      <c r="CZ63" s="146"/>
      <c r="DA63" s="146"/>
      <c r="DB63" s="146"/>
      <c r="DC63" s="146"/>
      <c r="DD63" s="146"/>
      <c r="DE63" s="146"/>
      <c r="DF63" s="146"/>
      <c r="DG63" s="146"/>
      <c r="DH63" s="146"/>
      <c r="DI63" s="146"/>
      <c r="DJ63" s="146"/>
      <c r="DK63" s="146"/>
      <c r="DL63" s="146"/>
      <c r="DM63" s="146"/>
      <c r="DN63" s="146"/>
      <c r="DO63" s="146"/>
      <c r="DP63" s="146"/>
      <c r="DQ63" s="146"/>
      <c r="DR63" s="146"/>
      <c r="DS63" s="146"/>
      <c r="DT63" s="146"/>
      <c r="DU63" s="146"/>
      <c r="DV63" s="146"/>
      <c r="DW63" s="146"/>
      <c r="DX63" s="146"/>
      <c r="DY63" s="146"/>
      <c r="DZ63" s="146"/>
      <c r="EA63" s="146"/>
      <c r="EB63" s="146"/>
      <c r="EC63" s="146"/>
      <c r="ED63" s="146"/>
      <c r="EE63" s="146"/>
      <c r="EF63" s="146"/>
      <c r="EG63" s="146"/>
      <c r="EH63" s="146"/>
      <c r="EI63" s="146"/>
      <c r="EJ63" s="146"/>
      <c r="EK63" s="146"/>
      <c r="EL63" s="146"/>
      <c r="EM63" s="146"/>
      <c r="EN63" s="146"/>
      <c r="EO63" s="146"/>
      <c r="EP63" s="146"/>
      <c r="EQ63" s="146"/>
      <c r="ER63" s="146"/>
      <c r="ES63" s="146"/>
      <c r="ET63" s="146"/>
      <c r="EU63" s="146"/>
      <c r="EV63" s="146"/>
      <c r="EW63" s="146"/>
      <c r="EX63" s="146"/>
      <c r="EY63" s="146"/>
      <c r="EZ63" s="146"/>
      <c r="FA63" s="146"/>
      <c r="FB63" s="146"/>
      <c r="FC63" s="146"/>
      <c r="FD63" s="146"/>
      <c r="FE63" s="146"/>
      <c r="FF63" s="146"/>
      <c r="FG63" s="146"/>
      <c r="FH63" s="146"/>
      <c r="FI63" s="146"/>
      <c r="FJ63" s="146"/>
      <c r="FK63" s="146"/>
      <c r="FL63" s="146"/>
      <c r="FM63" s="146"/>
      <c r="FN63" s="146"/>
      <c r="FO63" s="146"/>
      <c r="FP63" s="146"/>
      <c r="FQ63" s="146"/>
      <c r="FR63" s="146"/>
      <c r="FS63" s="146"/>
      <c r="FT63" s="146"/>
      <c r="FU63" s="146"/>
      <c r="FV63" s="146"/>
      <c r="FW63" s="146"/>
      <c r="FX63" s="146"/>
      <c r="FY63" s="146"/>
      <c r="FZ63" s="146"/>
      <c r="GA63" s="146"/>
      <c r="GB63" s="146"/>
      <c r="GC63" s="146"/>
      <c r="GD63" s="146"/>
      <c r="GE63" s="146"/>
      <c r="GF63" s="146"/>
      <c r="GG63" s="146"/>
      <c r="GH63" s="146"/>
      <c r="GI63" s="146"/>
      <c r="GJ63" s="146"/>
      <c r="GK63" s="146"/>
      <c r="GL63" s="146"/>
      <c r="GM63" s="146"/>
      <c r="GN63" s="146"/>
      <c r="GO63" s="146"/>
      <c r="GP63" s="146"/>
      <c r="GQ63" s="146"/>
      <c r="GR63" s="146"/>
      <c r="GS63" s="146"/>
      <c r="GT63" s="146"/>
      <c r="GU63" s="146"/>
      <c r="GV63" s="146"/>
      <c r="GW63" s="146"/>
      <c r="GX63" s="146"/>
      <c r="GY63" s="146"/>
      <c r="GZ63" s="146"/>
      <c r="HA63" s="146"/>
      <c r="HB63" s="146"/>
      <c r="HC63" s="146"/>
      <c r="HD63" s="146"/>
      <c r="HE63" s="146"/>
      <c r="HF63" s="146"/>
      <c r="HG63" s="146"/>
      <c r="HH63" s="146"/>
      <c r="HI63" s="146"/>
      <c r="HJ63" s="146"/>
      <c r="HK63" s="146"/>
      <c r="HL63" s="146"/>
      <c r="HM63" s="146"/>
      <c r="HN63" s="146"/>
      <c r="HO63" s="146"/>
      <c r="HP63" s="146"/>
      <c r="HQ63" s="146"/>
      <c r="HR63" s="146"/>
      <c r="HS63" s="146"/>
      <c r="HT63" s="146"/>
      <c r="HU63" s="146"/>
      <c r="HV63" s="146"/>
      <c r="HW63" s="146"/>
      <c r="HX63" s="146"/>
      <c r="HY63" s="146"/>
      <c r="HZ63" s="146"/>
      <c r="IA63" s="146"/>
      <c r="IB63" s="146"/>
      <c r="IC63" s="146"/>
      <c r="ID63" s="146"/>
    </row>
    <row r="64" spans="1:238" s="153" customFormat="1" ht="50.4" x14ac:dyDescent="0.3">
      <c r="A64" s="557">
        <v>11500</v>
      </c>
      <c r="B64" s="543" t="s">
        <v>28</v>
      </c>
      <c r="C64" s="543" t="s">
        <v>964</v>
      </c>
      <c r="D64" s="558" t="s">
        <v>259</v>
      </c>
      <c r="E64" s="543" t="s">
        <v>153</v>
      </c>
      <c r="F64" s="558" t="s">
        <v>290</v>
      </c>
      <c r="G64" s="543" t="s">
        <v>133</v>
      </c>
      <c r="H64" s="571" t="s">
        <v>124</v>
      </c>
      <c r="I64" s="558">
        <v>4</v>
      </c>
      <c r="J64" s="558" t="s">
        <v>276</v>
      </c>
      <c r="K64" s="543" t="s">
        <v>24</v>
      </c>
      <c r="L64" s="572">
        <v>0</v>
      </c>
      <c r="M64" s="573">
        <v>1</v>
      </c>
      <c r="N64" s="543" t="s">
        <v>51</v>
      </c>
      <c r="O64" s="543" t="s">
        <v>68</v>
      </c>
      <c r="P64" s="543" t="s">
        <v>21</v>
      </c>
      <c r="Q64" s="543" t="s">
        <v>36</v>
      </c>
      <c r="R64" s="543" t="s">
        <v>75</v>
      </c>
      <c r="S64" s="543" t="s">
        <v>631</v>
      </c>
      <c r="T64" s="543" t="s">
        <v>98</v>
      </c>
      <c r="U64" s="558">
        <v>4</v>
      </c>
      <c r="V64" s="574" t="str">
        <f t="shared" si="16"/>
        <v>Reportar el cumplimiento del Plan de Acción de la Dependencia</v>
      </c>
      <c r="W64" s="575">
        <f t="shared" si="17"/>
        <v>0</v>
      </c>
      <c r="X64" s="576" t="s">
        <v>117</v>
      </c>
      <c r="Y64" s="577">
        <v>1</v>
      </c>
      <c r="Z64" s="576" t="s">
        <v>24</v>
      </c>
      <c r="AA64" s="572">
        <v>0</v>
      </c>
      <c r="AB64" s="908"/>
      <c r="AC64" s="909"/>
      <c r="AD64" s="562">
        <f t="shared" si="18"/>
        <v>0</v>
      </c>
      <c r="AE64" s="562" t="e">
        <f t="shared" si="19"/>
        <v>#DIV/0!</v>
      </c>
      <c r="AF64" s="562">
        <f t="shared" si="14"/>
        <v>0</v>
      </c>
      <c r="AG64" s="562" t="e">
        <f t="shared" si="0"/>
        <v>#DIV/0!</v>
      </c>
      <c r="AH64" s="562"/>
      <c r="AI64" s="577">
        <v>1</v>
      </c>
      <c r="AJ64" s="576" t="s">
        <v>24</v>
      </c>
      <c r="AK64" s="572">
        <v>0</v>
      </c>
      <c r="AL64" s="556"/>
      <c r="AM64" s="556"/>
      <c r="AN64" s="562">
        <f t="shared" si="20"/>
        <v>0</v>
      </c>
      <c r="AO64" s="562" t="e">
        <f t="shared" si="1"/>
        <v>#DIV/0!</v>
      </c>
      <c r="AP64" s="562">
        <f t="shared" si="2"/>
        <v>0</v>
      </c>
      <c r="AQ64" s="562" t="e">
        <f t="shared" si="3"/>
        <v>#DIV/0!</v>
      </c>
      <c r="AR64" s="562"/>
      <c r="AS64" s="577">
        <v>1</v>
      </c>
      <c r="AT64" s="576" t="s">
        <v>24</v>
      </c>
      <c r="AU64" s="572">
        <v>0</v>
      </c>
      <c r="AV64" s="556"/>
      <c r="AW64" s="556"/>
      <c r="AX64" s="562">
        <f t="shared" si="21"/>
        <v>0</v>
      </c>
      <c r="AY64" s="562" t="e">
        <f t="shared" si="22"/>
        <v>#DIV/0!</v>
      </c>
      <c r="AZ64" s="562">
        <f t="shared" si="23"/>
        <v>0</v>
      </c>
      <c r="BA64" s="562" t="e">
        <f t="shared" si="24"/>
        <v>#DIV/0!</v>
      </c>
      <c r="BB64" s="562"/>
      <c r="BC64" s="577">
        <v>1</v>
      </c>
      <c r="BD64" s="576" t="s">
        <v>24</v>
      </c>
      <c r="BE64" s="572">
        <v>0</v>
      </c>
      <c r="BF64" s="556"/>
      <c r="BG64" s="556"/>
      <c r="BH64" s="578">
        <f t="shared" si="25"/>
        <v>0</v>
      </c>
      <c r="BI64" s="578" t="e">
        <f t="shared" si="26"/>
        <v>#DIV/0!</v>
      </c>
      <c r="BJ64" s="578">
        <f t="shared" si="27"/>
        <v>0</v>
      </c>
      <c r="BK64" s="578" t="e">
        <f t="shared" si="28"/>
        <v>#DIV/0!</v>
      </c>
      <c r="BL64" s="578"/>
      <c r="BM64" s="579">
        <f t="shared" si="6"/>
        <v>0</v>
      </c>
      <c r="BN64" s="579" t="str">
        <f t="shared" si="7"/>
        <v>No Prog ni Ejec</v>
      </c>
      <c r="BO64" s="579">
        <f t="shared" si="8"/>
        <v>0</v>
      </c>
      <c r="BP64" s="579" t="str">
        <f t="shared" si="9"/>
        <v>No Prog ni Ejec</v>
      </c>
      <c r="BQ64" s="579">
        <f t="shared" si="29"/>
        <v>0</v>
      </c>
      <c r="BR64" s="579" t="str">
        <f t="shared" si="30"/>
        <v>No Prog ni Ejec</v>
      </c>
      <c r="BS64" s="579">
        <f t="shared" si="10"/>
        <v>0</v>
      </c>
      <c r="BT64" s="579" t="str">
        <f t="shared" si="11"/>
        <v>No Prog ni Ejec</v>
      </c>
      <c r="BU64" s="580">
        <f t="shared" si="15"/>
        <v>2.3333333333333335</v>
      </c>
      <c r="BV64" s="581" t="str">
        <f t="shared" si="31"/>
        <v>Reportar el cumplimiento del Plan de Acción de la Dependencia</v>
      </c>
      <c r="BW64" s="555">
        <f t="shared" si="13"/>
        <v>0</v>
      </c>
      <c r="BX64" s="556"/>
      <c r="BY64" s="556"/>
      <c r="BZ64" s="556"/>
      <c r="CA64" s="556"/>
      <c r="CB64" s="556"/>
      <c r="CC64" s="556"/>
      <c r="CD64" s="556"/>
      <c r="CE64" s="146"/>
      <c r="CF64" s="146"/>
      <c r="CG64" s="146"/>
      <c r="CH64" s="146"/>
      <c r="CI64" s="146"/>
      <c r="CJ64" s="146"/>
      <c r="CK64" s="146"/>
      <c r="CL64" s="146"/>
      <c r="CM64" s="146"/>
      <c r="CN64" s="146"/>
      <c r="CO64" s="146"/>
      <c r="CP64" s="146"/>
      <c r="CQ64" s="146"/>
      <c r="CR64" s="146"/>
      <c r="CS64" s="146"/>
      <c r="CT64" s="146"/>
      <c r="CU64" s="146"/>
      <c r="CV64" s="146"/>
      <c r="CW64" s="146"/>
      <c r="CX64" s="146"/>
      <c r="CY64" s="146"/>
      <c r="CZ64" s="146"/>
      <c r="DA64" s="146"/>
      <c r="DB64" s="146"/>
      <c r="DC64" s="146"/>
      <c r="DD64" s="146"/>
      <c r="DE64" s="146"/>
      <c r="DF64" s="146"/>
      <c r="DG64" s="146"/>
      <c r="DH64" s="146"/>
      <c r="DI64" s="146"/>
      <c r="DJ64" s="146"/>
      <c r="DK64" s="146"/>
      <c r="DL64" s="146"/>
      <c r="DM64" s="146"/>
      <c r="DN64" s="146"/>
      <c r="DO64" s="146"/>
      <c r="DP64" s="146"/>
      <c r="DQ64" s="146"/>
      <c r="DR64" s="146"/>
      <c r="DS64" s="146"/>
      <c r="DT64" s="146"/>
      <c r="DU64" s="146"/>
      <c r="DV64" s="146"/>
      <c r="DW64" s="146"/>
      <c r="DX64" s="146"/>
      <c r="DY64" s="146"/>
      <c r="DZ64" s="146"/>
      <c r="EA64" s="146"/>
      <c r="EB64" s="146"/>
      <c r="EC64" s="146"/>
      <c r="ED64" s="146"/>
      <c r="EE64" s="146"/>
      <c r="EF64" s="146"/>
      <c r="EG64" s="146"/>
      <c r="EH64" s="146"/>
      <c r="EI64" s="146"/>
      <c r="EJ64" s="146"/>
      <c r="EK64" s="146"/>
      <c r="EL64" s="146"/>
      <c r="EM64" s="146"/>
      <c r="EN64" s="146"/>
      <c r="EO64" s="146"/>
      <c r="EP64" s="146"/>
      <c r="EQ64" s="146"/>
      <c r="ER64" s="146"/>
      <c r="ES64" s="146"/>
      <c r="ET64" s="146"/>
      <c r="EU64" s="146"/>
      <c r="EV64" s="146"/>
      <c r="EW64" s="146"/>
      <c r="EX64" s="146"/>
      <c r="EY64" s="146"/>
      <c r="EZ64" s="146"/>
      <c r="FA64" s="146"/>
      <c r="FB64" s="146"/>
      <c r="FC64" s="146"/>
      <c r="FD64" s="146"/>
      <c r="FE64" s="146"/>
      <c r="FF64" s="146"/>
      <c r="FG64" s="146"/>
      <c r="FH64" s="146"/>
      <c r="FI64" s="146"/>
      <c r="FJ64" s="146"/>
      <c r="FK64" s="146"/>
      <c r="FL64" s="146"/>
      <c r="FM64" s="146"/>
      <c r="FN64" s="146"/>
      <c r="FO64" s="146"/>
      <c r="FP64" s="146"/>
      <c r="FQ64" s="146"/>
      <c r="FR64" s="146"/>
      <c r="FS64" s="146"/>
      <c r="FT64" s="146"/>
      <c r="FU64" s="146"/>
      <c r="FV64" s="146"/>
      <c r="FW64" s="146"/>
      <c r="FX64" s="146"/>
      <c r="FY64" s="146"/>
      <c r="FZ64" s="146"/>
      <c r="GA64" s="146"/>
      <c r="GB64" s="146"/>
      <c r="GC64" s="146"/>
      <c r="GD64" s="146"/>
      <c r="GE64" s="146"/>
      <c r="GF64" s="146"/>
      <c r="GG64" s="146"/>
      <c r="GH64" s="146"/>
      <c r="GI64" s="146"/>
      <c r="GJ64" s="146"/>
      <c r="GK64" s="146"/>
      <c r="GL64" s="146"/>
      <c r="GM64" s="146"/>
      <c r="GN64" s="146"/>
      <c r="GO64" s="146"/>
      <c r="GP64" s="146"/>
      <c r="GQ64" s="146"/>
      <c r="GR64" s="146"/>
      <c r="GS64" s="146"/>
      <c r="GT64" s="146"/>
      <c r="GU64" s="146"/>
      <c r="GV64" s="146"/>
      <c r="GW64" s="146"/>
      <c r="GX64" s="146"/>
      <c r="GY64" s="146"/>
      <c r="GZ64" s="146"/>
      <c r="HA64" s="146"/>
      <c r="HB64" s="146"/>
      <c r="HC64" s="146"/>
      <c r="HD64" s="146"/>
      <c r="HE64" s="146"/>
      <c r="HF64" s="146"/>
      <c r="HG64" s="146"/>
      <c r="HH64" s="146"/>
      <c r="HI64" s="146"/>
      <c r="HJ64" s="146"/>
      <c r="HK64" s="146"/>
      <c r="HL64" s="146"/>
      <c r="HM64" s="146"/>
      <c r="HN64" s="146"/>
      <c r="HO64" s="146"/>
      <c r="HP64" s="146"/>
      <c r="HQ64" s="146"/>
      <c r="HR64" s="146"/>
      <c r="HS64" s="146"/>
      <c r="HT64" s="146"/>
      <c r="HU64" s="146"/>
      <c r="HV64" s="146"/>
      <c r="HW64" s="146"/>
      <c r="HX64" s="146"/>
      <c r="HY64" s="146"/>
      <c r="HZ64" s="146"/>
      <c r="IA64" s="146"/>
      <c r="IB64" s="146"/>
      <c r="IC64" s="146"/>
      <c r="ID64" s="146"/>
    </row>
    <row r="65" spans="1:238" s="153" customFormat="1" ht="88.2" x14ac:dyDescent="0.3">
      <c r="A65" s="557">
        <v>11500</v>
      </c>
      <c r="B65" s="543" t="s">
        <v>28</v>
      </c>
      <c r="C65" s="543" t="s">
        <v>964</v>
      </c>
      <c r="D65" s="558" t="s">
        <v>260</v>
      </c>
      <c r="E65" s="543" t="s">
        <v>256</v>
      </c>
      <c r="F65" s="558" t="s">
        <v>261</v>
      </c>
      <c r="G65" s="543" t="s">
        <v>159</v>
      </c>
      <c r="H65" s="571" t="s">
        <v>123</v>
      </c>
      <c r="I65" s="578">
        <v>1</v>
      </c>
      <c r="J65" s="558" t="s">
        <v>274</v>
      </c>
      <c r="K65" s="543" t="s">
        <v>598</v>
      </c>
      <c r="L65" s="572">
        <v>0</v>
      </c>
      <c r="M65" s="573">
        <v>1</v>
      </c>
      <c r="N65" s="543" t="s">
        <v>51</v>
      </c>
      <c r="O65" s="543" t="s">
        <v>68</v>
      </c>
      <c r="P65" s="543" t="s">
        <v>21</v>
      </c>
      <c r="Q65" s="543" t="s">
        <v>36</v>
      </c>
      <c r="R65" s="543" t="s">
        <v>75</v>
      </c>
      <c r="S65" s="543" t="s">
        <v>672</v>
      </c>
      <c r="T65" s="543" t="s">
        <v>98</v>
      </c>
      <c r="U65" s="573">
        <v>1</v>
      </c>
      <c r="V65" s="574" t="str">
        <f t="shared" si="16"/>
        <v>Formular los procesos y procedimientos en el marco del MIPG</v>
      </c>
      <c r="W65" s="575">
        <f t="shared" si="17"/>
        <v>0</v>
      </c>
      <c r="X65" s="576" t="s">
        <v>117</v>
      </c>
      <c r="Y65" s="578">
        <v>0.25</v>
      </c>
      <c r="Z65" s="576" t="s">
        <v>598</v>
      </c>
      <c r="AA65" s="572">
        <v>0</v>
      </c>
      <c r="AB65" s="911"/>
      <c r="AC65" s="909"/>
      <c r="AD65" s="562">
        <f t="shared" si="18"/>
        <v>0</v>
      </c>
      <c r="AE65" s="562" t="e">
        <f t="shared" si="19"/>
        <v>#DIV/0!</v>
      </c>
      <c r="AF65" s="562">
        <f t="shared" si="14"/>
        <v>0</v>
      </c>
      <c r="AG65" s="562" t="e">
        <f t="shared" si="0"/>
        <v>#DIV/0!</v>
      </c>
      <c r="AH65" s="562"/>
      <c r="AI65" s="578">
        <v>0.25</v>
      </c>
      <c r="AJ65" s="576" t="s">
        <v>598</v>
      </c>
      <c r="AK65" s="572">
        <v>0</v>
      </c>
      <c r="AL65" s="556"/>
      <c r="AM65" s="556"/>
      <c r="AN65" s="562">
        <f t="shared" si="20"/>
        <v>0</v>
      </c>
      <c r="AO65" s="562" t="e">
        <f t="shared" si="1"/>
        <v>#DIV/0!</v>
      </c>
      <c r="AP65" s="562">
        <f t="shared" si="2"/>
        <v>0</v>
      </c>
      <c r="AQ65" s="562" t="e">
        <f t="shared" si="3"/>
        <v>#DIV/0!</v>
      </c>
      <c r="AR65" s="562"/>
      <c r="AS65" s="578">
        <v>0.25</v>
      </c>
      <c r="AT65" s="576" t="s">
        <v>598</v>
      </c>
      <c r="AU65" s="572">
        <v>0</v>
      </c>
      <c r="AV65" s="556"/>
      <c r="AW65" s="556"/>
      <c r="AX65" s="562">
        <f t="shared" si="21"/>
        <v>0</v>
      </c>
      <c r="AY65" s="562" t="e">
        <f t="shared" si="22"/>
        <v>#DIV/0!</v>
      </c>
      <c r="AZ65" s="562">
        <f t="shared" si="23"/>
        <v>0</v>
      </c>
      <c r="BA65" s="562" t="e">
        <f t="shared" si="24"/>
        <v>#DIV/0!</v>
      </c>
      <c r="BB65" s="562"/>
      <c r="BC65" s="578">
        <v>0.25</v>
      </c>
      <c r="BD65" s="576" t="s">
        <v>598</v>
      </c>
      <c r="BE65" s="572">
        <v>0</v>
      </c>
      <c r="BF65" s="556"/>
      <c r="BG65" s="556"/>
      <c r="BH65" s="578">
        <f t="shared" si="25"/>
        <v>0</v>
      </c>
      <c r="BI65" s="578" t="e">
        <f t="shared" si="26"/>
        <v>#DIV/0!</v>
      </c>
      <c r="BJ65" s="578">
        <f t="shared" si="27"/>
        <v>0</v>
      </c>
      <c r="BK65" s="578" t="e">
        <f t="shared" si="28"/>
        <v>#DIV/0!</v>
      </c>
      <c r="BL65" s="578"/>
      <c r="BM65" s="579">
        <f t="shared" si="6"/>
        <v>0</v>
      </c>
      <c r="BN65" s="579" t="str">
        <f t="shared" si="7"/>
        <v>No Prog ni Ejec</v>
      </c>
      <c r="BO65" s="579">
        <f t="shared" si="8"/>
        <v>0</v>
      </c>
      <c r="BP65" s="579" t="str">
        <f t="shared" si="9"/>
        <v>No Prog ni Ejec</v>
      </c>
      <c r="BQ65" s="579">
        <f t="shared" si="29"/>
        <v>0</v>
      </c>
      <c r="BR65" s="579" t="str">
        <f t="shared" si="30"/>
        <v>No Prog ni Ejec</v>
      </c>
      <c r="BS65" s="579">
        <f t="shared" si="10"/>
        <v>0</v>
      </c>
      <c r="BT65" s="579" t="str">
        <f t="shared" si="11"/>
        <v>No Prog ni Ejec</v>
      </c>
      <c r="BU65" s="568">
        <f t="shared" si="15"/>
        <v>0.58333333333333337</v>
      </c>
      <c r="BV65" s="581" t="str">
        <f t="shared" si="31"/>
        <v>Formular los procesos y procedimientos en el marco del MIPG</v>
      </c>
      <c r="BW65" s="555">
        <f t="shared" si="13"/>
        <v>0</v>
      </c>
      <c r="BX65" s="556"/>
      <c r="BY65" s="556"/>
      <c r="BZ65" s="556"/>
      <c r="CA65" s="556"/>
      <c r="CB65" s="556"/>
      <c r="CC65" s="556"/>
      <c r="CD65" s="556"/>
      <c r="CE65" s="146"/>
      <c r="CF65" s="146"/>
      <c r="CG65" s="146"/>
      <c r="CH65" s="146"/>
      <c r="CI65" s="146"/>
      <c r="CJ65" s="146"/>
      <c r="CK65" s="146"/>
      <c r="CL65" s="146"/>
      <c r="CM65" s="146"/>
      <c r="CN65" s="146"/>
      <c r="CO65" s="146"/>
      <c r="CP65" s="146"/>
      <c r="CQ65" s="146"/>
      <c r="CR65" s="146"/>
      <c r="CS65" s="146"/>
      <c r="CT65" s="146"/>
      <c r="CU65" s="146"/>
      <c r="CV65" s="146"/>
      <c r="CW65" s="146"/>
      <c r="CX65" s="146"/>
      <c r="CY65" s="146"/>
      <c r="CZ65" s="146"/>
      <c r="DA65" s="146"/>
      <c r="DB65" s="146"/>
      <c r="DC65" s="146"/>
      <c r="DD65" s="146"/>
      <c r="DE65" s="146"/>
      <c r="DF65" s="146"/>
      <c r="DG65" s="146"/>
      <c r="DH65" s="146"/>
      <c r="DI65" s="146"/>
      <c r="DJ65" s="146"/>
      <c r="DK65" s="146"/>
      <c r="DL65" s="146"/>
      <c r="DM65" s="146"/>
      <c r="DN65" s="146"/>
      <c r="DO65" s="146"/>
      <c r="DP65" s="146"/>
      <c r="DQ65" s="146"/>
      <c r="DR65" s="146"/>
      <c r="DS65" s="146"/>
      <c r="DT65" s="146"/>
      <c r="DU65" s="146"/>
      <c r="DV65" s="146"/>
      <c r="DW65" s="146"/>
      <c r="DX65" s="146"/>
      <c r="DY65" s="146"/>
      <c r="DZ65" s="146"/>
      <c r="EA65" s="146"/>
      <c r="EB65" s="146"/>
      <c r="EC65" s="146"/>
      <c r="ED65" s="146"/>
      <c r="EE65" s="146"/>
      <c r="EF65" s="146"/>
      <c r="EG65" s="146"/>
      <c r="EH65" s="146"/>
      <c r="EI65" s="146"/>
      <c r="EJ65" s="146"/>
      <c r="EK65" s="146"/>
      <c r="EL65" s="146"/>
      <c r="EM65" s="146"/>
      <c r="EN65" s="146"/>
      <c r="EO65" s="146"/>
      <c r="EP65" s="146"/>
      <c r="EQ65" s="146"/>
      <c r="ER65" s="146"/>
      <c r="ES65" s="146"/>
      <c r="ET65" s="146"/>
      <c r="EU65" s="146"/>
      <c r="EV65" s="146"/>
      <c r="EW65" s="146"/>
      <c r="EX65" s="146"/>
      <c r="EY65" s="146"/>
      <c r="EZ65" s="146"/>
      <c r="FA65" s="146"/>
      <c r="FB65" s="146"/>
      <c r="FC65" s="146"/>
      <c r="FD65" s="146"/>
      <c r="FE65" s="146"/>
      <c r="FF65" s="146"/>
      <c r="FG65" s="146"/>
      <c r="FH65" s="146"/>
      <c r="FI65" s="146"/>
      <c r="FJ65" s="146"/>
      <c r="FK65" s="146"/>
      <c r="FL65" s="146"/>
      <c r="FM65" s="146"/>
      <c r="FN65" s="146"/>
      <c r="FO65" s="146"/>
      <c r="FP65" s="146"/>
      <c r="FQ65" s="146"/>
      <c r="FR65" s="146"/>
      <c r="FS65" s="146"/>
      <c r="FT65" s="146"/>
      <c r="FU65" s="146"/>
      <c r="FV65" s="146"/>
      <c r="FW65" s="146"/>
      <c r="FX65" s="146"/>
      <c r="FY65" s="146"/>
      <c r="FZ65" s="146"/>
      <c r="GA65" s="146"/>
      <c r="GB65" s="146"/>
      <c r="GC65" s="146"/>
      <c r="GD65" s="146"/>
      <c r="GE65" s="146"/>
      <c r="GF65" s="146"/>
      <c r="GG65" s="146"/>
      <c r="GH65" s="146"/>
      <c r="GI65" s="146"/>
      <c r="GJ65" s="146"/>
      <c r="GK65" s="146"/>
      <c r="GL65" s="146"/>
      <c r="GM65" s="146"/>
      <c r="GN65" s="146"/>
      <c r="GO65" s="146"/>
      <c r="GP65" s="146"/>
      <c r="GQ65" s="146"/>
      <c r="GR65" s="146"/>
      <c r="GS65" s="146"/>
      <c r="GT65" s="146"/>
      <c r="GU65" s="146"/>
      <c r="GV65" s="146"/>
      <c r="GW65" s="146"/>
      <c r="GX65" s="146"/>
      <c r="GY65" s="146"/>
      <c r="GZ65" s="146"/>
      <c r="HA65" s="146"/>
      <c r="HB65" s="146"/>
      <c r="HC65" s="146"/>
      <c r="HD65" s="146"/>
      <c r="HE65" s="146"/>
      <c r="HF65" s="146"/>
      <c r="HG65" s="146"/>
      <c r="HH65" s="146"/>
      <c r="HI65" s="146"/>
      <c r="HJ65" s="146"/>
      <c r="HK65" s="146"/>
      <c r="HL65" s="146"/>
      <c r="HM65" s="146"/>
      <c r="HN65" s="146"/>
      <c r="HO65" s="146"/>
      <c r="HP65" s="146"/>
      <c r="HQ65" s="146"/>
      <c r="HR65" s="146"/>
      <c r="HS65" s="146"/>
      <c r="HT65" s="146"/>
      <c r="HU65" s="146"/>
      <c r="HV65" s="146"/>
      <c r="HW65" s="146"/>
      <c r="HX65" s="146"/>
      <c r="HY65" s="146"/>
      <c r="HZ65" s="146"/>
      <c r="IA65" s="146"/>
      <c r="IB65" s="146"/>
      <c r="IC65" s="146"/>
      <c r="ID65" s="146"/>
    </row>
    <row r="66" spans="1:238" s="153" customFormat="1" ht="88.2" x14ac:dyDescent="0.3">
      <c r="A66" s="557">
        <v>11500</v>
      </c>
      <c r="B66" s="543" t="s">
        <v>28</v>
      </c>
      <c r="C66" s="543" t="s">
        <v>964</v>
      </c>
      <c r="D66" s="558" t="s">
        <v>260</v>
      </c>
      <c r="E66" s="543" t="s">
        <v>256</v>
      </c>
      <c r="F66" s="558" t="s">
        <v>262</v>
      </c>
      <c r="G66" s="543" t="s">
        <v>127</v>
      </c>
      <c r="H66" s="595" t="s">
        <v>123</v>
      </c>
      <c r="I66" s="596">
        <v>1</v>
      </c>
      <c r="J66" s="558" t="s">
        <v>275</v>
      </c>
      <c r="K66" s="543" t="s">
        <v>599</v>
      </c>
      <c r="L66" s="572">
        <v>0</v>
      </c>
      <c r="M66" s="573">
        <v>1</v>
      </c>
      <c r="N66" s="543" t="s">
        <v>51</v>
      </c>
      <c r="O66" s="543" t="s">
        <v>68</v>
      </c>
      <c r="P66" s="543" t="s">
        <v>21</v>
      </c>
      <c r="Q66" s="543" t="s">
        <v>36</v>
      </c>
      <c r="R66" s="543" t="s">
        <v>75</v>
      </c>
      <c r="S66" s="543" t="s">
        <v>570</v>
      </c>
      <c r="T66" s="543" t="s">
        <v>98</v>
      </c>
      <c r="U66" s="573">
        <v>1</v>
      </c>
      <c r="V66" s="574" t="str">
        <f t="shared" si="16"/>
        <v>Remitir informe trimestral de los indicadores formulados y las acciones de mejoras</v>
      </c>
      <c r="W66" s="575">
        <f t="shared" si="17"/>
        <v>0</v>
      </c>
      <c r="X66" s="576" t="s">
        <v>117</v>
      </c>
      <c r="Y66" s="578">
        <v>0</v>
      </c>
      <c r="Z66" s="576" t="s">
        <v>599</v>
      </c>
      <c r="AA66" s="572">
        <v>0</v>
      </c>
      <c r="AB66" s="910"/>
      <c r="AC66" s="909"/>
      <c r="AD66" s="562" t="e">
        <f t="shared" si="18"/>
        <v>#DIV/0!</v>
      </c>
      <c r="AE66" s="562" t="e">
        <f t="shared" si="19"/>
        <v>#DIV/0!</v>
      </c>
      <c r="AF66" s="562">
        <f t="shared" si="14"/>
        <v>0</v>
      </c>
      <c r="AG66" s="562" t="e">
        <f t="shared" si="0"/>
        <v>#DIV/0!</v>
      </c>
      <c r="AH66" s="562"/>
      <c r="AI66" s="578">
        <v>0</v>
      </c>
      <c r="AJ66" s="576" t="s">
        <v>599</v>
      </c>
      <c r="AK66" s="572">
        <v>0</v>
      </c>
      <c r="AL66" s="556"/>
      <c r="AM66" s="556"/>
      <c r="AN66" s="562" t="e">
        <f t="shared" si="20"/>
        <v>#DIV/0!</v>
      </c>
      <c r="AO66" s="562" t="e">
        <f t="shared" si="1"/>
        <v>#DIV/0!</v>
      </c>
      <c r="AP66" s="562">
        <f t="shared" si="2"/>
        <v>0</v>
      </c>
      <c r="AQ66" s="562" t="e">
        <f t="shared" si="3"/>
        <v>#DIV/0!</v>
      </c>
      <c r="AR66" s="562"/>
      <c r="AS66" s="578">
        <v>0</v>
      </c>
      <c r="AT66" s="576" t="s">
        <v>599</v>
      </c>
      <c r="AU66" s="572">
        <v>0</v>
      </c>
      <c r="AV66" s="556"/>
      <c r="AW66" s="556"/>
      <c r="AX66" s="562" t="e">
        <f t="shared" si="21"/>
        <v>#DIV/0!</v>
      </c>
      <c r="AY66" s="562" t="e">
        <f t="shared" si="22"/>
        <v>#DIV/0!</v>
      </c>
      <c r="AZ66" s="562">
        <f t="shared" si="23"/>
        <v>0</v>
      </c>
      <c r="BA66" s="562" t="e">
        <f t="shared" si="24"/>
        <v>#DIV/0!</v>
      </c>
      <c r="BB66" s="562"/>
      <c r="BC66" s="578">
        <v>1</v>
      </c>
      <c r="BD66" s="576" t="s">
        <v>599</v>
      </c>
      <c r="BE66" s="572">
        <v>0</v>
      </c>
      <c r="BF66" s="556"/>
      <c r="BG66" s="556"/>
      <c r="BH66" s="578">
        <f t="shared" si="25"/>
        <v>0</v>
      </c>
      <c r="BI66" s="578" t="e">
        <f t="shared" si="26"/>
        <v>#DIV/0!</v>
      </c>
      <c r="BJ66" s="578">
        <f t="shared" si="27"/>
        <v>0</v>
      </c>
      <c r="BK66" s="578" t="e">
        <f t="shared" si="28"/>
        <v>#DIV/0!</v>
      </c>
      <c r="BL66" s="578"/>
      <c r="BM66" s="579" t="str">
        <f t="shared" si="6"/>
        <v>No Prog ni Ejec</v>
      </c>
      <c r="BN66" s="579" t="str">
        <f t="shared" si="7"/>
        <v>No Prog ni Ejec</v>
      </c>
      <c r="BO66" s="579" t="str">
        <f t="shared" si="8"/>
        <v>No Prog ni Ejec</v>
      </c>
      <c r="BP66" s="579" t="str">
        <f t="shared" si="9"/>
        <v>No Prog ni Ejec</v>
      </c>
      <c r="BQ66" s="579" t="str">
        <f t="shared" si="29"/>
        <v>No Prog ni Ejec</v>
      </c>
      <c r="BR66" s="579" t="str">
        <f t="shared" si="30"/>
        <v>No Prog ni Ejec</v>
      </c>
      <c r="BS66" s="579">
        <f t="shared" si="10"/>
        <v>0</v>
      </c>
      <c r="BT66" s="579" t="str">
        <f t="shared" si="11"/>
        <v>No Prog ni Ejec</v>
      </c>
      <c r="BU66" s="568">
        <f t="shared" si="15"/>
        <v>0</v>
      </c>
      <c r="BV66" s="581" t="str">
        <f t="shared" si="31"/>
        <v>Remitir informe trimestral de los indicadores formulados y las acciones de mejoras</v>
      </c>
      <c r="BW66" s="555">
        <f t="shared" si="13"/>
        <v>0</v>
      </c>
      <c r="BX66" s="556"/>
      <c r="BY66" s="556"/>
      <c r="BZ66" s="556"/>
      <c r="CA66" s="556"/>
      <c r="CB66" s="556"/>
      <c r="CC66" s="556"/>
      <c r="CD66" s="556"/>
      <c r="CE66" s="146"/>
      <c r="CF66" s="146"/>
      <c r="CG66" s="146"/>
      <c r="CH66" s="146"/>
      <c r="CI66" s="146"/>
      <c r="CJ66" s="146"/>
      <c r="CK66" s="146"/>
      <c r="CL66" s="146"/>
      <c r="CM66" s="146"/>
      <c r="CN66" s="146"/>
      <c r="CO66" s="146"/>
      <c r="CP66" s="146"/>
      <c r="CQ66" s="146"/>
      <c r="CR66" s="146"/>
      <c r="CS66" s="146"/>
      <c r="CT66" s="146"/>
      <c r="CU66" s="146"/>
      <c r="CV66" s="146"/>
      <c r="CW66" s="146"/>
      <c r="CX66" s="146"/>
      <c r="CY66" s="146"/>
      <c r="CZ66" s="146"/>
      <c r="DA66" s="146"/>
      <c r="DB66" s="146"/>
      <c r="DC66" s="146"/>
      <c r="DD66" s="146"/>
      <c r="DE66" s="146"/>
      <c r="DF66" s="146"/>
      <c r="DG66" s="146"/>
      <c r="DH66" s="146"/>
      <c r="DI66" s="146"/>
      <c r="DJ66" s="146"/>
      <c r="DK66" s="146"/>
      <c r="DL66" s="146"/>
      <c r="DM66" s="146"/>
      <c r="DN66" s="146"/>
      <c r="DO66" s="146"/>
      <c r="DP66" s="146"/>
      <c r="DQ66" s="146"/>
      <c r="DR66" s="146"/>
      <c r="DS66" s="146"/>
      <c r="DT66" s="146"/>
      <c r="DU66" s="146"/>
      <c r="DV66" s="146"/>
      <c r="DW66" s="146"/>
      <c r="DX66" s="146"/>
      <c r="DY66" s="146"/>
      <c r="DZ66" s="146"/>
      <c r="EA66" s="146"/>
      <c r="EB66" s="146"/>
      <c r="EC66" s="146"/>
      <c r="ED66" s="146"/>
      <c r="EE66" s="146"/>
      <c r="EF66" s="146"/>
      <c r="EG66" s="146"/>
      <c r="EH66" s="146"/>
      <c r="EI66" s="146"/>
      <c r="EJ66" s="146"/>
      <c r="EK66" s="146"/>
      <c r="EL66" s="146"/>
      <c r="EM66" s="146"/>
      <c r="EN66" s="146"/>
      <c r="EO66" s="146"/>
      <c r="EP66" s="146"/>
      <c r="EQ66" s="146"/>
      <c r="ER66" s="146"/>
      <c r="ES66" s="146"/>
      <c r="ET66" s="146"/>
      <c r="EU66" s="146"/>
      <c r="EV66" s="146"/>
      <c r="EW66" s="146"/>
      <c r="EX66" s="146"/>
      <c r="EY66" s="146"/>
      <c r="EZ66" s="146"/>
      <c r="FA66" s="146"/>
      <c r="FB66" s="146"/>
      <c r="FC66" s="146"/>
      <c r="FD66" s="146"/>
      <c r="FE66" s="146"/>
      <c r="FF66" s="146"/>
      <c r="FG66" s="146"/>
      <c r="FH66" s="146"/>
      <c r="FI66" s="146"/>
      <c r="FJ66" s="146"/>
      <c r="FK66" s="146"/>
      <c r="FL66" s="146"/>
      <c r="FM66" s="146"/>
      <c r="FN66" s="146"/>
      <c r="FO66" s="146"/>
      <c r="FP66" s="146"/>
      <c r="FQ66" s="146"/>
      <c r="FR66" s="146"/>
      <c r="FS66" s="146"/>
      <c r="FT66" s="146"/>
      <c r="FU66" s="146"/>
      <c r="FV66" s="146"/>
      <c r="FW66" s="146"/>
      <c r="FX66" s="146"/>
      <c r="FY66" s="146"/>
      <c r="FZ66" s="146"/>
      <c r="GA66" s="146"/>
      <c r="GB66" s="146"/>
      <c r="GC66" s="146"/>
      <c r="GD66" s="146"/>
      <c r="GE66" s="146"/>
      <c r="GF66" s="146"/>
      <c r="GG66" s="146"/>
      <c r="GH66" s="146"/>
      <c r="GI66" s="146"/>
      <c r="GJ66" s="146"/>
      <c r="GK66" s="146"/>
      <c r="GL66" s="146"/>
      <c r="GM66" s="146"/>
      <c r="GN66" s="146"/>
      <c r="GO66" s="146"/>
      <c r="GP66" s="146"/>
      <c r="GQ66" s="146"/>
      <c r="GR66" s="146"/>
      <c r="GS66" s="146"/>
      <c r="GT66" s="146"/>
      <c r="GU66" s="146"/>
      <c r="GV66" s="146"/>
      <c r="GW66" s="146"/>
      <c r="GX66" s="146"/>
      <c r="GY66" s="146"/>
      <c r="GZ66" s="146"/>
      <c r="HA66" s="146"/>
      <c r="HB66" s="146"/>
      <c r="HC66" s="146"/>
      <c r="HD66" s="146"/>
      <c r="HE66" s="146"/>
      <c r="HF66" s="146"/>
      <c r="HG66" s="146"/>
      <c r="HH66" s="146"/>
      <c r="HI66" s="146"/>
      <c r="HJ66" s="146"/>
      <c r="HK66" s="146"/>
      <c r="HL66" s="146"/>
      <c r="HM66" s="146"/>
      <c r="HN66" s="146"/>
      <c r="HO66" s="146"/>
      <c r="HP66" s="146"/>
      <c r="HQ66" s="146"/>
      <c r="HR66" s="146"/>
      <c r="HS66" s="146"/>
      <c r="HT66" s="146"/>
      <c r="HU66" s="146"/>
      <c r="HV66" s="146"/>
      <c r="HW66" s="146"/>
      <c r="HX66" s="146"/>
      <c r="HY66" s="146"/>
      <c r="HZ66" s="146"/>
      <c r="IA66" s="146"/>
      <c r="IB66" s="146"/>
      <c r="IC66" s="146"/>
      <c r="ID66" s="146"/>
    </row>
    <row r="67" spans="1:238" s="159" customFormat="1" ht="63" x14ac:dyDescent="0.3">
      <c r="A67" s="557">
        <v>11500</v>
      </c>
      <c r="B67" s="543" t="s">
        <v>28</v>
      </c>
      <c r="C67" s="543" t="s">
        <v>964</v>
      </c>
      <c r="D67" s="558" t="s">
        <v>263</v>
      </c>
      <c r="E67" s="543" t="s">
        <v>144</v>
      </c>
      <c r="F67" s="558" t="s">
        <v>264</v>
      </c>
      <c r="G67" s="543" t="s">
        <v>600</v>
      </c>
      <c r="H67" s="571" t="s">
        <v>124</v>
      </c>
      <c r="I67" s="558">
        <v>12</v>
      </c>
      <c r="J67" s="558" t="s">
        <v>265</v>
      </c>
      <c r="K67" s="543" t="s">
        <v>601</v>
      </c>
      <c r="L67" s="597">
        <v>0</v>
      </c>
      <c r="M67" s="573">
        <v>1</v>
      </c>
      <c r="N67" s="543" t="s">
        <v>46</v>
      </c>
      <c r="O67" s="543" t="s">
        <v>68</v>
      </c>
      <c r="P67" s="543" t="s">
        <v>21</v>
      </c>
      <c r="Q67" s="543" t="s">
        <v>36</v>
      </c>
      <c r="R67" s="543" t="s">
        <v>211</v>
      </c>
      <c r="S67" s="543" t="s">
        <v>673</v>
      </c>
      <c r="T67" s="543" t="s">
        <v>98</v>
      </c>
      <c r="U67" s="585">
        <v>12</v>
      </c>
      <c r="V67" s="574" t="str">
        <f t="shared" si="16"/>
        <v>Realizar el giro previo efectuados a favor de las entidades recobrantes y proveedores de servicios y tecnologías no incluidas en el PB con cargo a la UPC</v>
      </c>
      <c r="W67" s="586">
        <f>+L67</f>
        <v>0</v>
      </c>
      <c r="X67" s="587" t="s">
        <v>117</v>
      </c>
      <c r="Y67" s="577">
        <v>3</v>
      </c>
      <c r="Z67" s="576" t="s">
        <v>601</v>
      </c>
      <c r="AA67" s="584">
        <v>0</v>
      </c>
      <c r="AB67" s="908"/>
      <c r="AC67" s="913"/>
      <c r="AD67" s="562">
        <f t="shared" si="18"/>
        <v>0</v>
      </c>
      <c r="AE67" s="562" t="e">
        <f>+(AC67/AA67)</f>
        <v>#DIV/0!</v>
      </c>
      <c r="AF67" s="562">
        <f t="shared" si="14"/>
        <v>0</v>
      </c>
      <c r="AG67" s="562" t="e">
        <f t="shared" si="0"/>
        <v>#DIV/0!</v>
      </c>
      <c r="AH67" s="562"/>
      <c r="AI67" s="577">
        <v>3</v>
      </c>
      <c r="AJ67" s="576" t="s">
        <v>601</v>
      </c>
      <c r="AK67" s="584">
        <v>0</v>
      </c>
      <c r="AL67" s="556"/>
      <c r="AM67" s="556"/>
      <c r="AN67" s="562">
        <f t="shared" si="20"/>
        <v>0</v>
      </c>
      <c r="AO67" s="562" t="e">
        <f t="shared" si="1"/>
        <v>#DIV/0!</v>
      </c>
      <c r="AP67" s="562">
        <f t="shared" si="2"/>
        <v>0</v>
      </c>
      <c r="AQ67" s="562" t="e">
        <f t="shared" si="3"/>
        <v>#DIV/0!</v>
      </c>
      <c r="AR67" s="562"/>
      <c r="AS67" s="577">
        <v>3</v>
      </c>
      <c r="AT67" s="576" t="s">
        <v>601</v>
      </c>
      <c r="AU67" s="584">
        <v>0</v>
      </c>
      <c r="AV67" s="556"/>
      <c r="AW67" s="556"/>
      <c r="AX67" s="562">
        <f t="shared" si="21"/>
        <v>0</v>
      </c>
      <c r="AY67" s="562" t="e">
        <f t="shared" si="22"/>
        <v>#DIV/0!</v>
      </c>
      <c r="AZ67" s="562">
        <f t="shared" si="23"/>
        <v>0</v>
      </c>
      <c r="BA67" s="562" t="e">
        <f t="shared" si="24"/>
        <v>#DIV/0!</v>
      </c>
      <c r="BB67" s="562"/>
      <c r="BC67" s="577">
        <v>3</v>
      </c>
      <c r="BD67" s="576" t="s">
        <v>601</v>
      </c>
      <c r="BE67" s="584">
        <v>0</v>
      </c>
      <c r="BF67" s="556"/>
      <c r="BG67" s="556"/>
      <c r="BH67" s="578">
        <f t="shared" si="25"/>
        <v>0</v>
      </c>
      <c r="BI67" s="578" t="e">
        <f t="shared" si="26"/>
        <v>#DIV/0!</v>
      </c>
      <c r="BJ67" s="578">
        <f t="shared" si="27"/>
        <v>0</v>
      </c>
      <c r="BK67" s="578" t="e">
        <f t="shared" si="28"/>
        <v>#DIV/0!</v>
      </c>
      <c r="BL67" s="578"/>
      <c r="BM67" s="565">
        <f t="shared" si="6"/>
        <v>0</v>
      </c>
      <c r="BN67" s="565" t="str">
        <f t="shared" si="7"/>
        <v>No Prog ni Ejec</v>
      </c>
      <c r="BO67" s="565">
        <f t="shared" si="8"/>
        <v>0</v>
      </c>
      <c r="BP67" s="565" t="str">
        <f t="shared" si="9"/>
        <v>No Prog ni Ejec</v>
      </c>
      <c r="BQ67" s="565">
        <f t="shared" si="29"/>
        <v>0</v>
      </c>
      <c r="BR67" s="565" t="str">
        <f t="shared" si="30"/>
        <v>No Prog ni Ejec</v>
      </c>
      <c r="BS67" s="565">
        <f t="shared" si="10"/>
        <v>0</v>
      </c>
      <c r="BT67" s="565" t="str">
        <f t="shared" si="11"/>
        <v>No Prog ni Ejec</v>
      </c>
      <c r="BU67" s="580">
        <f t="shared" si="15"/>
        <v>7</v>
      </c>
      <c r="BV67" s="581" t="str">
        <f t="shared" si="31"/>
        <v>Realizar el giro previo efectuados a favor de las entidades recobrantes y proveedores de servicios y tecnologías no incluidas en el PB con cargo a la UPC</v>
      </c>
      <c r="BW67" s="555">
        <f t="shared" si="13"/>
        <v>0</v>
      </c>
      <c r="BX67" s="556"/>
      <c r="BY67" s="556"/>
      <c r="BZ67" s="556"/>
      <c r="CA67" s="556"/>
      <c r="CB67" s="556"/>
      <c r="CC67" s="556"/>
      <c r="CD67" s="556"/>
      <c r="CE67" s="146"/>
      <c r="CF67" s="146"/>
      <c r="CG67" s="146"/>
      <c r="CH67" s="146"/>
      <c r="CI67" s="146"/>
      <c r="CJ67" s="146"/>
      <c r="CK67" s="146"/>
      <c r="CL67" s="146"/>
      <c r="CM67" s="146"/>
      <c r="CN67" s="146"/>
      <c r="CO67" s="146"/>
      <c r="CP67" s="146"/>
      <c r="CQ67" s="146"/>
      <c r="CR67" s="146"/>
      <c r="CS67" s="146"/>
      <c r="CT67" s="146"/>
      <c r="CU67" s="146"/>
      <c r="CV67" s="146"/>
      <c r="CW67" s="146"/>
      <c r="CX67" s="146"/>
      <c r="CY67" s="146"/>
      <c r="CZ67" s="146"/>
      <c r="DA67" s="146"/>
      <c r="DB67" s="146"/>
      <c r="DC67" s="146"/>
      <c r="DD67" s="146"/>
      <c r="DE67" s="146"/>
      <c r="DF67" s="146"/>
      <c r="DG67" s="146"/>
      <c r="DH67" s="146"/>
      <c r="DI67" s="146"/>
      <c r="DJ67" s="146"/>
      <c r="DK67" s="146"/>
      <c r="DL67" s="146"/>
      <c r="DM67" s="146"/>
      <c r="DN67" s="146"/>
      <c r="DO67" s="146"/>
      <c r="DP67" s="146"/>
      <c r="DQ67" s="146"/>
      <c r="DR67" s="146"/>
      <c r="DS67" s="146"/>
      <c r="DT67" s="146"/>
      <c r="DU67" s="146"/>
      <c r="DV67" s="146"/>
      <c r="DW67" s="146"/>
      <c r="DX67" s="146"/>
      <c r="DY67" s="146"/>
      <c r="DZ67" s="146"/>
      <c r="EA67" s="146"/>
      <c r="EB67" s="146"/>
      <c r="EC67" s="146"/>
      <c r="ED67" s="146"/>
      <c r="EE67" s="146"/>
      <c r="EF67" s="146"/>
      <c r="EG67" s="146"/>
      <c r="EH67" s="146"/>
      <c r="EI67" s="146"/>
      <c r="EJ67" s="146"/>
      <c r="EK67" s="146"/>
      <c r="EL67" s="146"/>
      <c r="EM67" s="146"/>
      <c r="EN67" s="146"/>
      <c r="EO67" s="146"/>
      <c r="EP67" s="146"/>
      <c r="EQ67" s="146"/>
      <c r="ER67" s="146"/>
      <c r="ES67" s="146"/>
      <c r="ET67" s="146"/>
      <c r="EU67" s="146"/>
      <c r="EV67" s="146"/>
      <c r="EW67" s="146"/>
      <c r="EX67" s="146"/>
      <c r="EY67" s="146"/>
      <c r="EZ67" s="146"/>
      <c r="FA67" s="146"/>
      <c r="FB67" s="146"/>
      <c r="FC67" s="146"/>
      <c r="FD67" s="146"/>
      <c r="FE67" s="146"/>
      <c r="FF67" s="146"/>
      <c r="FG67" s="146"/>
      <c r="FH67" s="146"/>
      <c r="FI67" s="146"/>
      <c r="FJ67" s="146"/>
      <c r="FK67" s="146"/>
      <c r="FL67" s="146"/>
      <c r="FM67" s="146"/>
      <c r="FN67" s="146"/>
      <c r="FO67" s="146"/>
      <c r="FP67" s="146"/>
      <c r="FQ67" s="146"/>
      <c r="FR67" s="146"/>
      <c r="FS67" s="146"/>
      <c r="FT67" s="146"/>
      <c r="FU67" s="146"/>
      <c r="FV67" s="146"/>
      <c r="FW67" s="146"/>
      <c r="FX67" s="146"/>
      <c r="FY67" s="146"/>
      <c r="FZ67" s="146"/>
      <c r="GA67" s="146"/>
      <c r="GB67" s="146"/>
      <c r="GC67" s="146"/>
      <c r="GD67" s="146"/>
      <c r="GE67" s="146"/>
      <c r="GF67" s="146"/>
      <c r="GG67" s="146"/>
      <c r="GH67" s="146"/>
      <c r="GI67" s="146"/>
      <c r="GJ67" s="146"/>
      <c r="GK67" s="146"/>
      <c r="GL67" s="146"/>
      <c r="GM67" s="146"/>
      <c r="GN67" s="146"/>
      <c r="GO67" s="146"/>
      <c r="GP67" s="146"/>
      <c r="GQ67" s="146"/>
      <c r="GR67" s="146"/>
      <c r="GS67" s="146"/>
      <c r="GT67" s="146"/>
      <c r="GU67" s="146"/>
      <c r="GV67" s="146"/>
      <c r="GW67" s="146"/>
      <c r="GX67" s="146"/>
      <c r="GY67" s="146"/>
      <c r="GZ67" s="146"/>
      <c r="HA67" s="146"/>
      <c r="HB67" s="146"/>
      <c r="HC67" s="146"/>
      <c r="HD67" s="146"/>
      <c r="HE67" s="146"/>
      <c r="HF67" s="146"/>
      <c r="HG67" s="146"/>
      <c r="HH67" s="146"/>
      <c r="HI67" s="146"/>
      <c r="HJ67" s="146"/>
      <c r="HK67" s="146"/>
      <c r="HL67" s="146"/>
      <c r="HM67" s="146"/>
      <c r="HN67" s="146"/>
      <c r="HO67" s="146"/>
      <c r="HP67" s="146"/>
      <c r="HQ67" s="146"/>
      <c r="HR67" s="146"/>
      <c r="HS67" s="146"/>
      <c r="HT67" s="146"/>
      <c r="HU67" s="146"/>
      <c r="HV67" s="146"/>
      <c r="HW67" s="146"/>
      <c r="HX67" s="146"/>
      <c r="HY67" s="146"/>
      <c r="HZ67" s="146"/>
      <c r="IA67" s="146"/>
      <c r="IB67" s="146"/>
      <c r="IC67" s="146"/>
      <c r="ID67" s="146"/>
    </row>
    <row r="68" spans="1:238" s="159" customFormat="1" ht="71.25" customHeight="1" x14ac:dyDescent="0.3">
      <c r="A68" s="1097">
        <v>11500</v>
      </c>
      <c r="B68" s="1099" t="s">
        <v>28</v>
      </c>
      <c r="C68" s="543" t="s">
        <v>964</v>
      </c>
      <c r="D68" s="1101" t="s">
        <v>263</v>
      </c>
      <c r="E68" s="1103" t="s">
        <v>144</v>
      </c>
      <c r="F68" s="1105" t="s">
        <v>529</v>
      </c>
      <c r="G68" s="1103" t="s">
        <v>602</v>
      </c>
      <c r="H68" s="1105" t="s">
        <v>123</v>
      </c>
      <c r="I68" s="1107">
        <v>1</v>
      </c>
      <c r="J68" s="594" t="s">
        <v>530</v>
      </c>
      <c r="K68" s="593" t="s">
        <v>1638</v>
      </c>
      <c r="L68" s="597">
        <f>21280837691.9+5073987104.34+2489164923</f>
        <v>28843989719.240002</v>
      </c>
      <c r="M68" s="573">
        <v>1</v>
      </c>
      <c r="N68" s="1103" t="s">
        <v>46</v>
      </c>
      <c r="O68" s="1103" t="s">
        <v>68</v>
      </c>
      <c r="P68" s="1103" t="s">
        <v>21</v>
      </c>
      <c r="Q68" s="1103" t="s">
        <v>36</v>
      </c>
      <c r="R68" s="1103" t="s">
        <v>211</v>
      </c>
      <c r="S68" s="1103" t="s">
        <v>674</v>
      </c>
      <c r="T68" s="1103" t="s">
        <v>98</v>
      </c>
      <c r="U68" s="573">
        <v>1</v>
      </c>
      <c r="V68" s="574" t="str">
        <f t="shared" si="16"/>
        <v>Ordenar el pago de los paquetes de recobros cuyo trámite de auditoría haya culminado, para el trámite de reconocimiento y pago por parte de ADRES (contrato en ejecución)</v>
      </c>
      <c r="W68" s="586">
        <f t="shared" si="16"/>
        <v>28843989719.240002</v>
      </c>
      <c r="X68" s="1147" t="s">
        <v>114</v>
      </c>
      <c r="Y68" s="578">
        <v>0.25</v>
      </c>
      <c r="Z68" s="591" t="str">
        <f>+V68</f>
        <v>Ordenar el pago de los paquetes de recobros cuyo trámite de auditoría haya culminado, para el trámite de reconocimiento y pago por parte de ADRES (contrato en ejecución)</v>
      </c>
      <c r="AA68" s="584">
        <f>+W68*Y68</f>
        <v>7210997429.8100004</v>
      </c>
      <c r="AB68" s="910"/>
      <c r="AC68" s="913"/>
      <c r="AD68" s="562">
        <f t="shared" si="18"/>
        <v>0</v>
      </c>
      <c r="AE68" s="562">
        <f t="shared" ref="AE68:AE69" si="32">+(AC68/AA68)</f>
        <v>0</v>
      </c>
      <c r="AF68" s="562">
        <f t="shared" si="14"/>
        <v>0</v>
      </c>
      <c r="AG68" s="562">
        <f t="shared" si="0"/>
        <v>0</v>
      </c>
      <c r="AH68" s="569"/>
      <c r="AI68" s="578">
        <v>0.25</v>
      </c>
      <c r="AJ68" s="591" t="str">
        <f>+V68</f>
        <v>Ordenar el pago de los paquetes de recobros cuyo trámite de auditoría haya culminado, para el trámite de reconocimiento y pago por parte de ADRES (contrato en ejecución)</v>
      </c>
      <c r="AK68" s="584">
        <v>8372291230.75</v>
      </c>
      <c r="AL68" s="556"/>
      <c r="AM68" s="556"/>
      <c r="AN68" s="562">
        <f t="shared" si="20"/>
        <v>0</v>
      </c>
      <c r="AO68" s="562">
        <f t="shared" si="1"/>
        <v>0</v>
      </c>
      <c r="AP68" s="562">
        <f t="shared" si="2"/>
        <v>0</v>
      </c>
      <c r="AQ68" s="562">
        <f t="shared" si="3"/>
        <v>0</v>
      </c>
      <c r="AR68" s="562"/>
      <c r="AS68" s="578">
        <v>0.25</v>
      </c>
      <c r="AT68" s="591" t="str">
        <f>+V68</f>
        <v>Ordenar el pago de los paquetes de recobros cuyo trámite de auditoría haya culminado, para el trámite de reconocimiento y pago por parte de ADRES (contrato en ejecución)</v>
      </c>
      <c r="AU68" s="584">
        <v>8372291230.75</v>
      </c>
      <c r="AV68" s="556"/>
      <c r="AW68" s="556"/>
      <c r="AX68" s="562">
        <f t="shared" si="21"/>
        <v>0</v>
      </c>
      <c r="AY68" s="562">
        <f t="shared" si="22"/>
        <v>0</v>
      </c>
      <c r="AZ68" s="562">
        <f t="shared" si="23"/>
        <v>0</v>
      </c>
      <c r="BA68" s="562">
        <f t="shared" si="24"/>
        <v>0</v>
      </c>
      <c r="BB68" s="562"/>
      <c r="BC68" s="578">
        <v>0.25</v>
      </c>
      <c r="BD68" s="591" t="str">
        <f>+V68</f>
        <v>Ordenar el pago de los paquetes de recobros cuyo trámite de auditoría haya culminado, para el trámite de reconocimiento y pago por parte de ADRES (contrato en ejecución)</v>
      </c>
      <c r="BE68" s="584">
        <v>8372291230.75</v>
      </c>
      <c r="BF68" s="556"/>
      <c r="BG68" s="556"/>
      <c r="BH68" s="578">
        <f t="shared" si="25"/>
        <v>0</v>
      </c>
      <c r="BI68" s="578">
        <f t="shared" si="26"/>
        <v>0</v>
      </c>
      <c r="BJ68" s="578">
        <f t="shared" si="27"/>
        <v>0</v>
      </c>
      <c r="BK68" s="578">
        <f t="shared" si="28"/>
        <v>0</v>
      </c>
      <c r="BL68" s="578"/>
      <c r="BM68" s="565">
        <f t="shared" si="6"/>
        <v>0</v>
      </c>
      <c r="BN68" s="565">
        <f t="shared" si="7"/>
        <v>0</v>
      </c>
      <c r="BO68" s="565">
        <f t="shared" si="8"/>
        <v>0</v>
      </c>
      <c r="BP68" s="565">
        <f t="shared" si="9"/>
        <v>0</v>
      </c>
      <c r="BQ68" s="565">
        <f t="shared" si="29"/>
        <v>0</v>
      </c>
      <c r="BR68" s="565">
        <f t="shared" si="30"/>
        <v>0</v>
      </c>
      <c r="BS68" s="565">
        <f t="shared" si="10"/>
        <v>0</v>
      </c>
      <c r="BT68" s="565">
        <f t="shared" si="11"/>
        <v>0</v>
      </c>
      <c r="BU68" s="568">
        <f t="shared" si="15"/>
        <v>0.58333333333333337</v>
      </c>
      <c r="BV68" s="581" t="str">
        <f t="shared" si="31"/>
        <v>Ordenar el pago de los paquetes de recobros cuyo trámite de auditoría haya culminado, para el trámite de reconocimiento y pago por parte de ADRES (contrato en ejecución)</v>
      </c>
      <c r="BW68" s="555">
        <f t="shared" si="13"/>
        <v>18374052404.143333</v>
      </c>
      <c r="BX68" s="556"/>
      <c r="BY68" s="556"/>
      <c r="BZ68" s="556"/>
      <c r="CA68" s="556"/>
      <c r="CB68" s="556"/>
      <c r="CC68" s="556"/>
      <c r="CD68" s="556"/>
      <c r="CE68" s="146"/>
      <c r="CF68" s="146"/>
      <c r="CG68" s="146"/>
      <c r="CH68" s="146"/>
      <c r="CI68" s="146"/>
      <c r="CJ68" s="146"/>
      <c r="CK68" s="146"/>
      <c r="CL68" s="146"/>
      <c r="CM68" s="146"/>
      <c r="CN68" s="146"/>
      <c r="CO68" s="146"/>
      <c r="CP68" s="146"/>
      <c r="CQ68" s="146"/>
      <c r="CR68" s="146"/>
      <c r="CS68" s="146"/>
      <c r="CT68" s="146"/>
      <c r="CU68" s="146"/>
      <c r="CV68" s="146"/>
      <c r="CW68" s="146"/>
      <c r="CX68" s="146"/>
      <c r="CY68" s="146"/>
      <c r="CZ68" s="146"/>
      <c r="DA68" s="146"/>
      <c r="DB68" s="146"/>
      <c r="DC68" s="146"/>
      <c r="DD68" s="146"/>
      <c r="DE68" s="146"/>
      <c r="DF68" s="146"/>
      <c r="DG68" s="146"/>
      <c r="DH68" s="146"/>
      <c r="DI68" s="146"/>
      <c r="DJ68" s="146"/>
      <c r="DK68" s="146"/>
      <c r="DL68" s="146"/>
      <c r="DM68" s="146"/>
      <c r="DN68" s="146"/>
      <c r="DO68" s="146"/>
      <c r="DP68" s="146"/>
      <c r="DQ68" s="146"/>
      <c r="DR68" s="146"/>
      <c r="DS68" s="146"/>
      <c r="DT68" s="146"/>
      <c r="DU68" s="146"/>
      <c r="DV68" s="146"/>
      <c r="DW68" s="146"/>
      <c r="DX68" s="146"/>
      <c r="DY68" s="146"/>
      <c r="DZ68" s="146"/>
      <c r="EA68" s="146"/>
      <c r="EB68" s="146"/>
      <c r="EC68" s="146"/>
      <c r="ED68" s="146"/>
      <c r="EE68" s="146"/>
      <c r="EF68" s="146"/>
      <c r="EG68" s="146"/>
      <c r="EH68" s="146"/>
      <c r="EI68" s="146"/>
      <c r="EJ68" s="146"/>
      <c r="EK68" s="146"/>
      <c r="EL68" s="146"/>
      <c r="EM68" s="146"/>
      <c r="EN68" s="146"/>
      <c r="EO68" s="146"/>
      <c r="EP68" s="146"/>
      <c r="EQ68" s="146"/>
      <c r="ER68" s="146"/>
      <c r="ES68" s="146"/>
      <c r="ET68" s="146"/>
      <c r="EU68" s="146"/>
      <c r="EV68" s="146"/>
      <c r="EW68" s="146"/>
      <c r="EX68" s="146"/>
      <c r="EY68" s="146"/>
      <c r="EZ68" s="146"/>
      <c r="FA68" s="146"/>
      <c r="FB68" s="146"/>
      <c r="FC68" s="146"/>
      <c r="FD68" s="146"/>
      <c r="FE68" s="146"/>
      <c r="FF68" s="146"/>
      <c r="FG68" s="146"/>
      <c r="FH68" s="146"/>
      <c r="FI68" s="146"/>
      <c r="FJ68" s="146"/>
      <c r="FK68" s="146"/>
      <c r="FL68" s="146"/>
      <c r="FM68" s="146"/>
      <c r="FN68" s="146"/>
      <c r="FO68" s="146"/>
      <c r="FP68" s="146"/>
      <c r="FQ68" s="146"/>
      <c r="FR68" s="146"/>
      <c r="FS68" s="146"/>
      <c r="FT68" s="146"/>
      <c r="FU68" s="146"/>
      <c r="FV68" s="146"/>
      <c r="FW68" s="146"/>
      <c r="FX68" s="146"/>
      <c r="FY68" s="146"/>
      <c r="FZ68" s="146"/>
      <c r="GA68" s="146"/>
      <c r="GB68" s="146"/>
      <c r="GC68" s="146"/>
      <c r="GD68" s="146"/>
      <c r="GE68" s="146"/>
      <c r="GF68" s="146"/>
      <c r="GG68" s="146"/>
      <c r="GH68" s="146"/>
      <c r="GI68" s="146"/>
      <c r="GJ68" s="146"/>
      <c r="GK68" s="146"/>
      <c r="GL68" s="146"/>
      <c r="GM68" s="146"/>
      <c r="GN68" s="146"/>
      <c r="GO68" s="146"/>
      <c r="GP68" s="146"/>
      <c r="GQ68" s="146"/>
      <c r="GR68" s="146"/>
      <c r="GS68" s="146"/>
      <c r="GT68" s="146"/>
      <c r="GU68" s="146"/>
      <c r="GV68" s="146"/>
      <c r="GW68" s="146"/>
      <c r="GX68" s="146"/>
      <c r="GY68" s="146"/>
      <c r="GZ68" s="146"/>
      <c r="HA68" s="146"/>
      <c r="HB68" s="146"/>
      <c r="HC68" s="146"/>
      <c r="HD68" s="146"/>
      <c r="HE68" s="146"/>
      <c r="HF68" s="146"/>
      <c r="HG68" s="146"/>
      <c r="HH68" s="146"/>
      <c r="HI68" s="146"/>
      <c r="HJ68" s="146"/>
      <c r="HK68" s="146"/>
      <c r="HL68" s="146"/>
      <c r="HM68" s="146"/>
      <c r="HN68" s="146"/>
      <c r="HO68" s="146"/>
      <c r="HP68" s="146"/>
      <c r="HQ68" s="146"/>
      <c r="HR68" s="146"/>
      <c r="HS68" s="146"/>
      <c r="HT68" s="146"/>
      <c r="HU68" s="146"/>
      <c r="HV68" s="146"/>
      <c r="HW68" s="146"/>
      <c r="HX68" s="146"/>
      <c r="HY68" s="146"/>
      <c r="HZ68" s="146"/>
      <c r="IA68" s="146"/>
      <c r="IB68" s="146"/>
      <c r="IC68" s="146"/>
      <c r="ID68" s="146"/>
    </row>
    <row r="69" spans="1:238" s="159" customFormat="1" ht="75.599999999999994" x14ac:dyDescent="0.3">
      <c r="A69" s="1098"/>
      <c r="B69" s="1100"/>
      <c r="C69" s="543" t="s">
        <v>964</v>
      </c>
      <c r="D69" s="1102"/>
      <c r="E69" s="1104"/>
      <c r="F69" s="1106"/>
      <c r="G69" s="1104"/>
      <c r="H69" s="1106"/>
      <c r="I69" s="1108"/>
      <c r="J69" s="594" t="s">
        <v>913</v>
      </c>
      <c r="K69" s="593" t="s">
        <v>1639</v>
      </c>
      <c r="L69" s="597">
        <f>33371192463-2489164923</f>
        <v>30882027540</v>
      </c>
      <c r="M69" s="573">
        <v>1</v>
      </c>
      <c r="N69" s="1104"/>
      <c r="O69" s="1104"/>
      <c r="P69" s="1104"/>
      <c r="Q69" s="1104"/>
      <c r="R69" s="1104"/>
      <c r="S69" s="1104"/>
      <c r="T69" s="1104"/>
      <c r="U69" s="573">
        <v>1</v>
      </c>
      <c r="V69" s="574" t="str">
        <f>+K69</f>
        <v>Ordenar el pago de los paquetes de recobros cuyo trámite de auditoría haya culminado, para el trámite de reconocimiento y pago por parte de ADRES (contrato de auditoria a adjudicar)</v>
      </c>
      <c r="W69" s="586">
        <f t="shared" si="16"/>
        <v>30882027540</v>
      </c>
      <c r="X69" s="1148"/>
      <c r="Y69" s="566">
        <v>0</v>
      </c>
      <c r="Z69" s="591" t="str">
        <f>+V69</f>
        <v>Ordenar el pago de los paquetes de recobros cuyo trámite de auditoría haya culminado, para el trámite de reconocimiento y pago por parte de ADRES (contrato de auditoria a adjudicar)</v>
      </c>
      <c r="AA69" s="584">
        <v>0</v>
      </c>
      <c r="AB69" s="910"/>
      <c r="AC69" s="913"/>
      <c r="AD69" s="562" t="e">
        <f t="shared" si="18"/>
        <v>#DIV/0!</v>
      </c>
      <c r="AE69" s="562" t="e">
        <f t="shared" si="32"/>
        <v>#DIV/0!</v>
      </c>
      <c r="AF69" s="562">
        <f t="shared" si="14"/>
        <v>0</v>
      </c>
      <c r="AG69" s="562">
        <f t="shared" si="0"/>
        <v>0</v>
      </c>
      <c r="AH69" s="569"/>
      <c r="AI69" s="566">
        <v>0</v>
      </c>
      <c r="AJ69" s="591" t="str">
        <f>+V69</f>
        <v>Ordenar el pago de los paquetes de recobros cuyo trámite de auditoría haya culminado, para el trámite de reconocimiento y pago por parte de ADRES (contrato de auditoria a adjudicar)</v>
      </c>
      <c r="AK69" s="584">
        <v>0</v>
      </c>
      <c r="AL69" s="556"/>
      <c r="AM69" s="556"/>
      <c r="AN69" s="562" t="e">
        <f t="shared" si="20"/>
        <v>#DIV/0!</v>
      </c>
      <c r="AO69" s="562" t="e">
        <f t="shared" si="1"/>
        <v>#DIV/0!</v>
      </c>
      <c r="AP69" s="562">
        <f t="shared" si="2"/>
        <v>0</v>
      </c>
      <c r="AQ69" s="562">
        <f t="shared" si="3"/>
        <v>0</v>
      </c>
      <c r="AR69" s="562"/>
      <c r="AS69" s="566">
        <v>0</v>
      </c>
      <c r="AT69" s="591" t="str">
        <f>+V69</f>
        <v>Ordenar el pago de los paquetes de recobros cuyo trámite de auditoría haya culminado, para el trámite de reconocimiento y pago por parte de ADRES (contrato de auditoria a adjudicar)</v>
      </c>
      <c r="AU69" s="572">
        <v>0</v>
      </c>
      <c r="AV69" s="556"/>
      <c r="AW69" s="556"/>
      <c r="AX69" s="562" t="e">
        <f t="shared" si="21"/>
        <v>#DIV/0!</v>
      </c>
      <c r="AY69" s="562" t="e">
        <f t="shared" si="22"/>
        <v>#DIV/0!</v>
      </c>
      <c r="AZ69" s="562">
        <f t="shared" si="23"/>
        <v>0</v>
      </c>
      <c r="BA69" s="562">
        <f t="shared" si="24"/>
        <v>0</v>
      </c>
      <c r="BB69" s="562"/>
      <c r="BC69" s="566">
        <v>1</v>
      </c>
      <c r="BD69" s="591" t="str">
        <f>+V69</f>
        <v>Ordenar el pago de los paquetes de recobros cuyo trámite de auditoría haya culminado, para el trámite de reconocimiento y pago por parte de ADRES (contrato de auditoria a adjudicar)</v>
      </c>
      <c r="BE69" s="584">
        <f>+W69</f>
        <v>30882027540</v>
      </c>
      <c r="BF69" s="556"/>
      <c r="BG69" s="556"/>
      <c r="BH69" s="578">
        <f t="shared" si="25"/>
        <v>0</v>
      </c>
      <c r="BI69" s="578">
        <f t="shared" si="26"/>
        <v>0</v>
      </c>
      <c r="BJ69" s="578">
        <f t="shared" si="27"/>
        <v>0</v>
      </c>
      <c r="BK69" s="578">
        <f t="shared" si="28"/>
        <v>0</v>
      </c>
      <c r="BL69" s="578"/>
      <c r="BM69" s="565" t="str">
        <f t="shared" si="6"/>
        <v>No Prog ni Ejec</v>
      </c>
      <c r="BN69" s="565" t="str">
        <f t="shared" si="7"/>
        <v>No Prog ni Ejec</v>
      </c>
      <c r="BO69" s="565" t="str">
        <f t="shared" si="8"/>
        <v>No Prog ni Ejec</v>
      </c>
      <c r="BP69" s="565" t="str">
        <f t="shared" si="9"/>
        <v>No Prog ni Ejec</v>
      </c>
      <c r="BQ69" s="565" t="str">
        <f t="shared" si="29"/>
        <v>No Prog ni Ejec</v>
      </c>
      <c r="BR69" s="565" t="str">
        <f t="shared" si="30"/>
        <v>No Prog ni Ejec</v>
      </c>
      <c r="BS69" s="565">
        <f t="shared" si="10"/>
        <v>0</v>
      </c>
      <c r="BT69" s="565">
        <f t="shared" si="11"/>
        <v>0</v>
      </c>
      <c r="BU69" s="568">
        <f t="shared" si="15"/>
        <v>0</v>
      </c>
      <c r="BV69" s="581" t="str">
        <f t="shared" si="31"/>
        <v>Ordenar el pago de los paquetes de recobros cuyo trámite de auditoría haya culminado, para el trámite de reconocimiento y pago por parte de ADRES (contrato de auditoria a adjudicar)</v>
      </c>
      <c r="BW69" s="555">
        <f t="shared" si="13"/>
        <v>0</v>
      </c>
      <c r="BX69" s="556"/>
      <c r="BY69" s="556"/>
      <c r="BZ69" s="556"/>
      <c r="CA69" s="556"/>
      <c r="CB69" s="556"/>
      <c r="CC69" s="556"/>
      <c r="CD69" s="556"/>
      <c r="CE69" s="146"/>
      <c r="CF69" s="146"/>
      <c r="CG69" s="146"/>
      <c r="CH69" s="146"/>
      <c r="CI69" s="146"/>
      <c r="CJ69" s="146"/>
      <c r="CK69" s="146"/>
      <c r="CL69" s="146"/>
      <c r="CM69" s="146"/>
      <c r="CN69" s="146"/>
      <c r="CO69" s="146"/>
      <c r="CP69" s="146"/>
      <c r="CQ69" s="146"/>
      <c r="CR69" s="146"/>
      <c r="CS69" s="146"/>
      <c r="CT69" s="146"/>
      <c r="CU69" s="146"/>
      <c r="CV69" s="146"/>
      <c r="CW69" s="146"/>
      <c r="CX69" s="146"/>
      <c r="CY69" s="146"/>
      <c r="CZ69" s="146"/>
      <c r="DA69" s="146"/>
      <c r="DB69" s="146"/>
      <c r="DC69" s="146"/>
      <c r="DD69" s="146"/>
      <c r="DE69" s="146"/>
      <c r="DF69" s="146"/>
      <c r="DG69" s="146"/>
      <c r="DH69" s="146"/>
      <c r="DI69" s="146"/>
      <c r="DJ69" s="146"/>
      <c r="DK69" s="146"/>
      <c r="DL69" s="146"/>
      <c r="DM69" s="146"/>
      <c r="DN69" s="146"/>
      <c r="DO69" s="146"/>
      <c r="DP69" s="146"/>
      <c r="DQ69" s="146"/>
      <c r="DR69" s="146"/>
      <c r="DS69" s="146"/>
      <c r="DT69" s="146"/>
      <c r="DU69" s="146"/>
      <c r="DV69" s="146"/>
      <c r="DW69" s="146"/>
      <c r="DX69" s="146"/>
      <c r="DY69" s="146"/>
      <c r="DZ69" s="146"/>
      <c r="EA69" s="146"/>
      <c r="EB69" s="146"/>
      <c r="EC69" s="146"/>
      <c r="ED69" s="146"/>
      <c r="EE69" s="146"/>
      <c r="EF69" s="146"/>
      <c r="EG69" s="146"/>
      <c r="EH69" s="146"/>
      <c r="EI69" s="146"/>
      <c r="EJ69" s="146"/>
      <c r="EK69" s="146"/>
      <c r="EL69" s="146"/>
      <c r="EM69" s="146"/>
      <c r="EN69" s="146"/>
      <c r="EO69" s="146"/>
      <c r="EP69" s="146"/>
      <c r="EQ69" s="146"/>
      <c r="ER69" s="146"/>
      <c r="ES69" s="146"/>
      <c r="ET69" s="146"/>
      <c r="EU69" s="146"/>
      <c r="EV69" s="146"/>
      <c r="EW69" s="146"/>
      <c r="EX69" s="146"/>
      <c r="EY69" s="146"/>
      <c r="EZ69" s="146"/>
      <c r="FA69" s="146"/>
      <c r="FB69" s="146"/>
      <c r="FC69" s="146"/>
      <c r="FD69" s="146"/>
      <c r="FE69" s="146"/>
      <c r="FF69" s="146"/>
      <c r="FG69" s="146"/>
      <c r="FH69" s="146"/>
      <c r="FI69" s="146"/>
      <c r="FJ69" s="146"/>
      <c r="FK69" s="146"/>
      <c r="FL69" s="146"/>
      <c r="FM69" s="146"/>
      <c r="FN69" s="146"/>
      <c r="FO69" s="146"/>
      <c r="FP69" s="146"/>
      <c r="FQ69" s="146"/>
      <c r="FR69" s="146"/>
      <c r="FS69" s="146"/>
      <c r="FT69" s="146"/>
      <c r="FU69" s="146"/>
      <c r="FV69" s="146"/>
      <c r="FW69" s="146"/>
      <c r="FX69" s="146"/>
      <c r="FY69" s="146"/>
      <c r="FZ69" s="146"/>
      <c r="GA69" s="146"/>
      <c r="GB69" s="146"/>
      <c r="GC69" s="146"/>
      <c r="GD69" s="146"/>
      <c r="GE69" s="146"/>
      <c r="GF69" s="146"/>
      <c r="GG69" s="146"/>
      <c r="GH69" s="146"/>
      <c r="GI69" s="146"/>
      <c r="GJ69" s="146"/>
      <c r="GK69" s="146"/>
      <c r="GL69" s="146"/>
      <c r="GM69" s="146"/>
      <c r="GN69" s="146"/>
      <c r="GO69" s="146"/>
      <c r="GP69" s="146"/>
      <c r="GQ69" s="146"/>
      <c r="GR69" s="146"/>
      <c r="GS69" s="146"/>
      <c r="GT69" s="146"/>
      <c r="GU69" s="146"/>
      <c r="GV69" s="146"/>
      <c r="GW69" s="146"/>
      <c r="GX69" s="146"/>
      <c r="GY69" s="146"/>
      <c r="GZ69" s="146"/>
      <c r="HA69" s="146"/>
      <c r="HB69" s="146"/>
      <c r="HC69" s="146"/>
      <c r="HD69" s="146"/>
      <c r="HE69" s="146"/>
      <c r="HF69" s="146"/>
      <c r="HG69" s="146"/>
      <c r="HH69" s="146"/>
      <c r="HI69" s="146"/>
      <c r="HJ69" s="146"/>
      <c r="HK69" s="146"/>
      <c r="HL69" s="146"/>
      <c r="HM69" s="146"/>
      <c r="HN69" s="146"/>
      <c r="HO69" s="146"/>
      <c r="HP69" s="146"/>
      <c r="HQ69" s="146"/>
      <c r="HR69" s="146"/>
      <c r="HS69" s="146"/>
      <c r="HT69" s="146"/>
      <c r="HU69" s="146"/>
      <c r="HV69" s="146"/>
      <c r="HW69" s="146"/>
      <c r="HX69" s="146"/>
      <c r="HY69" s="146"/>
      <c r="HZ69" s="146"/>
      <c r="IA69" s="146"/>
      <c r="IB69" s="146"/>
      <c r="IC69" s="146"/>
      <c r="ID69" s="146"/>
    </row>
    <row r="70" spans="1:238" s="159" customFormat="1" ht="63" x14ac:dyDescent="0.3">
      <c r="A70" s="557">
        <v>11500</v>
      </c>
      <c r="B70" s="543" t="s">
        <v>28</v>
      </c>
      <c r="C70" s="543" t="s">
        <v>964</v>
      </c>
      <c r="D70" s="558" t="s">
        <v>263</v>
      </c>
      <c r="E70" s="543" t="s">
        <v>144</v>
      </c>
      <c r="F70" s="558" t="s">
        <v>531</v>
      </c>
      <c r="G70" s="593" t="s">
        <v>604</v>
      </c>
      <c r="H70" s="571" t="s">
        <v>124</v>
      </c>
      <c r="I70" s="613">
        <v>12</v>
      </c>
      <c r="J70" s="558" t="s">
        <v>532</v>
      </c>
      <c r="K70" s="543" t="s">
        <v>606</v>
      </c>
      <c r="L70" s="572">
        <v>0</v>
      </c>
      <c r="M70" s="573">
        <v>1</v>
      </c>
      <c r="N70" s="543" t="s">
        <v>46</v>
      </c>
      <c r="O70" s="543" t="s">
        <v>68</v>
      </c>
      <c r="P70" s="543" t="s">
        <v>21</v>
      </c>
      <c r="Q70" s="543" t="s">
        <v>36</v>
      </c>
      <c r="R70" s="543" t="s">
        <v>211</v>
      </c>
      <c r="S70" s="543" t="s">
        <v>675</v>
      </c>
      <c r="T70" s="543" t="s">
        <v>98</v>
      </c>
      <c r="U70" s="617">
        <v>12</v>
      </c>
      <c r="V70" s="574" t="str">
        <f t="shared" si="16"/>
        <v>Publicación del Giro Directo del giro previo</v>
      </c>
      <c r="W70" s="575">
        <f t="shared" si="17"/>
        <v>0</v>
      </c>
      <c r="X70" s="576" t="s">
        <v>117</v>
      </c>
      <c r="Y70" s="577">
        <v>3</v>
      </c>
      <c r="Z70" s="576" t="s">
        <v>606</v>
      </c>
      <c r="AA70" s="572">
        <v>0</v>
      </c>
      <c r="AB70" s="908"/>
      <c r="AC70" s="909"/>
      <c r="AD70" s="562">
        <f t="shared" si="18"/>
        <v>0</v>
      </c>
      <c r="AE70" s="562" t="e">
        <f t="shared" si="19"/>
        <v>#DIV/0!</v>
      </c>
      <c r="AF70" s="562">
        <f t="shared" si="14"/>
        <v>0</v>
      </c>
      <c r="AG70" s="562" t="e">
        <f t="shared" si="0"/>
        <v>#DIV/0!</v>
      </c>
      <c r="AH70" s="562"/>
      <c r="AI70" s="577">
        <v>3</v>
      </c>
      <c r="AJ70" s="576" t="s">
        <v>606</v>
      </c>
      <c r="AK70" s="572">
        <v>0</v>
      </c>
      <c r="AL70" s="556"/>
      <c r="AM70" s="556"/>
      <c r="AN70" s="562">
        <f t="shared" si="20"/>
        <v>0</v>
      </c>
      <c r="AO70" s="562" t="e">
        <f t="shared" si="1"/>
        <v>#DIV/0!</v>
      </c>
      <c r="AP70" s="562">
        <f t="shared" si="2"/>
        <v>0</v>
      </c>
      <c r="AQ70" s="562" t="e">
        <f t="shared" si="3"/>
        <v>#DIV/0!</v>
      </c>
      <c r="AR70" s="562"/>
      <c r="AS70" s="577">
        <v>3</v>
      </c>
      <c r="AT70" s="576" t="s">
        <v>606</v>
      </c>
      <c r="AU70" s="572">
        <v>0</v>
      </c>
      <c r="AV70" s="556"/>
      <c r="AW70" s="556"/>
      <c r="AX70" s="562">
        <f t="shared" si="21"/>
        <v>0</v>
      </c>
      <c r="AY70" s="562" t="e">
        <f t="shared" si="22"/>
        <v>#DIV/0!</v>
      </c>
      <c r="AZ70" s="562">
        <f t="shared" si="23"/>
        <v>0</v>
      </c>
      <c r="BA70" s="562" t="e">
        <f t="shared" si="24"/>
        <v>#DIV/0!</v>
      </c>
      <c r="BB70" s="562"/>
      <c r="BC70" s="577">
        <v>3</v>
      </c>
      <c r="BD70" s="576" t="s">
        <v>606</v>
      </c>
      <c r="BE70" s="572">
        <v>0</v>
      </c>
      <c r="BF70" s="556"/>
      <c r="BG70" s="556"/>
      <c r="BH70" s="578">
        <f t="shared" si="25"/>
        <v>0</v>
      </c>
      <c r="BI70" s="578" t="e">
        <f t="shared" si="26"/>
        <v>#DIV/0!</v>
      </c>
      <c r="BJ70" s="578">
        <f t="shared" si="27"/>
        <v>0</v>
      </c>
      <c r="BK70" s="578" t="e">
        <f t="shared" si="28"/>
        <v>#DIV/0!</v>
      </c>
      <c r="BL70" s="578"/>
      <c r="BM70" s="565">
        <f t="shared" si="6"/>
        <v>0</v>
      </c>
      <c r="BN70" s="565" t="str">
        <f t="shared" si="7"/>
        <v>No Prog ni Ejec</v>
      </c>
      <c r="BO70" s="565">
        <f t="shared" si="8"/>
        <v>0</v>
      </c>
      <c r="BP70" s="565" t="str">
        <f t="shared" si="9"/>
        <v>No Prog ni Ejec</v>
      </c>
      <c r="BQ70" s="565">
        <f t="shared" si="29"/>
        <v>0</v>
      </c>
      <c r="BR70" s="565" t="str">
        <f t="shared" si="30"/>
        <v>No Prog ni Ejec</v>
      </c>
      <c r="BS70" s="565">
        <f t="shared" si="10"/>
        <v>0</v>
      </c>
      <c r="BT70" s="565" t="str">
        <f t="shared" si="11"/>
        <v>No Prog ni Ejec</v>
      </c>
      <c r="BU70" s="580">
        <f t="shared" si="15"/>
        <v>7</v>
      </c>
      <c r="BV70" s="581" t="str">
        <f t="shared" si="31"/>
        <v>Publicación del Giro Directo del giro previo</v>
      </c>
      <c r="BW70" s="555">
        <f t="shared" si="13"/>
        <v>0</v>
      </c>
      <c r="BX70" s="556"/>
      <c r="BY70" s="556"/>
      <c r="BZ70" s="556"/>
      <c r="CA70" s="556"/>
      <c r="CB70" s="556"/>
      <c r="CC70" s="556"/>
      <c r="CD70" s="556"/>
      <c r="CE70" s="146"/>
      <c r="CF70" s="146"/>
      <c r="CG70" s="146"/>
      <c r="CH70" s="146"/>
      <c r="CI70" s="146"/>
      <c r="CJ70" s="146"/>
      <c r="CK70" s="146"/>
      <c r="CL70" s="146"/>
      <c r="CM70" s="146"/>
      <c r="CN70" s="146"/>
      <c r="CO70" s="146"/>
      <c r="CP70" s="146"/>
      <c r="CQ70" s="146"/>
      <c r="CR70" s="146"/>
      <c r="CS70" s="146"/>
      <c r="CT70" s="146"/>
      <c r="CU70" s="146"/>
      <c r="CV70" s="146"/>
      <c r="CW70" s="146"/>
      <c r="CX70" s="146"/>
      <c r="CY70" s="146"/>
      <c r="CZ70" s="146"/>
      <c r="DA70" s="146"/>
      <c r="DB70" s="146"/>
      <c r="DC70" s="146"/>
      <c r="DD70" s="146"/>
      <c r="DE70" s="146"/>
      <c r="DF70" s="146"/>
      <c r="DG70" s="146"/>
      <c r="DH70" s="146"/>
      <c r="DI70" s="146"/>
      <c r="DJ70" s="146"/>
      <c r="DK70" s="146"/>
      <c r="DL70" s="146"/>
      <c r="DM70" s="146"/>
      <c r="DN70" s="146"/>
      <c r="DO70" s="146"/>
      <c r="DP70" s="146"/>
      <c r="DQ70" s="146"/>
      <c r="DR70" s="146"/>
      <c r="DS70" s="146"/>
      <c r="DT70" s="146"/>
      <c r="DU70" s="146"/>
      <c r="DV70" s="146"/>
      <c r="DW70" s="146"/>
      <c r="DX70" s="146"/>
      <c r="DY70" s="146"/>
      <c r="DZ70" s="146"/>
      <c r="EA70" s="146"/>
      <c r="EB70" s="146"/>
      <c r="EC70" s="146"/>
      <c r="ED70" s="146"/>
      <c r="EE70" s="146"/>
      <c r="EF70" s="146"/>
      <c r="EG70" s="146"/>
      <c r="EH70" s="146"/>
      <c r="EI70" s="146"/>
      <c r="EJ70" s="146"/>
      <c r="EK70" s="146"/>
      <c r="EL70" s="146"/>
      <c r="EM70" s="146"/>
      <c r="EN70" s="146"/>
      <c r="EO70" s="146"/>
      <c r="EP70" s="146"/>
      <c r="EQ70" s="146"/>
      <c r="ER70" s="146"/>
      <c r="ES70" s="146"/>
      <c r="ET70" s="146"/>
      <c r="EU70" s="146"/>
      <c r="EV70" s="146"/>
      <c r="EW70" s="146"/>
      <c r="EX70" s="146"/>
      <c r="EY70" s="146"/>
      <c r="EZ70" s="146"/>
      <c r="FA70" s="146"/>
      <c r="FB70" s="146"/>
      <c r="FC70" s="146"/>
      <c r="FD70" s="146"/>
      <c r="FE70" s="146"/>
      <c r="FF70" s="146"/>
      <c r="FG70" s="146"/>
      <c r="FH70" s="146"/>
      <c r="FI70" s="146"/>
      <c r="FJ70" s="146"/>
      <c r="FK70" s="146"/>
      <c r="FL70" s="146"/>
      <c r="FM70" s="146"/>
      <c r="FN70" s="146"/>
      <c r="FO70" s="146"/>
      <c r="FP70" s="146"/>
      <c r="FQ70" s="146"/>
      <c r="FR70" s="146"/>
      <c r="FS70" s="146"/>
      <c r="FT70" s="146"/>
      <c r="FU70" s="146"/>
      <c r="FV70" s="146"/>
      <c r="FW70" s="146"/>
      <c r="FX70" s="146"/>
      <c r="FY70" s="146"/>
      <c r="FZ70" s="146"/>
      <c r="GA70" s="146"/>
      <c r="GB70" s="146"/>
      <c r="GC70" s="146"/>
      <c r="GD70" s="146"/>
      <c r="GE70" s="146"/>
      <c r="GF70" s="146"/>
      <c r="GG70" s="146"/>
      <c r="GH70" s="146"/>
      <c r="GI70" s="146"/>
      <c r="GJ70" s="146"/>
      <c r="GK70" s="146"/>
      <c r="GL70" s="146"/>
      <c r="GM70" s="146"/>
      <c r="GN70" s="146"/>
      <c r="GO70" s="146"/>
      <c r="GP70" s="146"/>
      <c r="GQ70" s="146"/>
      <c r="GR70" s="146"/>
      <c r="GS70" s="146"/>
      <c r="GT70" s="146"/>
      <c r="GU70" s="146"/>
      <c r="GV70" s="146"/>
      <c r="GW70" s="146"/>
      <c r="GX70" s="146"/>
      <c r="GY70" s="146"/>
      <c r="GZ70" s="146"/>
      <c r="HA70" s="146"/>
      <c r="HB70" s="146"/>
      <c r="HC70" s="146"/>
      <c r="HD70" s="146"/>
      <c r="HE70" s="146"/>
      <c r="HF70" s="146"/>
      <c r="HG70" s="146"/>
      <c r="HH70" s="146"/>
      <c r="HI70" s="146"/>
      <c r="HJ70" s="146"/>
      <c r="HK70" s="146"/>
      <c r="HL70" s="146"/>
      <c r="HM70" s="146"/>
      <c r="HN70" s="146"/>
      <c r="HO70" s="146"/>
      <c r="HP70" s="146"/>
      <c r="HQ70" s="146"/>
      <c r="HR70" s="146"/>
      <c r="HS70" s="146"/>
      <c r="HT70" s="146"/>
      <c r="HU70" s="146"/>
      <c r="HV70" s="146"/>
      <c r="HW70" s="146"/>
      <c r="HX70" s="146"/>
      <c r="HY70" s="146"/>
      <c r="HZ70" s="146"/>
      <c r="IA70" s="146"/>
      <c r="IB70" s="146"/>
      <c r="IC70" s="146"/>
      <c r="ID70" s="146"/>
    </row>
    <row r="71" spans="1:238" s="153" customFormat="1" ht="63" x14ac:dyDescent="0.3">
      <c r="A71" s="557">
        <v>11500</v>
      </c>
      <c r="B71" s="543" t="s">
        <v>28</v>
      </c>
      <c r="C71" s="543" t="s">
        <v>964</v>
      </c>
      <c r="D71" s="558" t="s">
        <v>263</v>
      </c>
      <c r="E71" s="543" t="s">
        <v>144</v>
      </c>
      <c r="F71" s="558" t="s">
        <v>533</v>
      </c>
      <c r="G71" s="543" t="s">
        <v>607</v>
      </c>
      <c r="H71" s="571" t="s">
        <v>123</v>
      </c>
      <c r="I71" s="578">
        <v>1</v>
      </c>
      <c r="J71" s="558" t="s">
        <v>534</v>
      </c>
      <c r="K71" s="543" t="s">
        <v>758</v>
      </c>
      <c r="L71" s="572">
        <v>0</v>
      </c>
      <c r="M71" s="573">
        <v>1</v>
      </c>
      <c r="N71" s="543" t="s">
        <v>46</v>
      </c>
      <c r="O71" s="543" t="s">
        <v>68</v>
      </c>
      <c r="P71" s="543" t="s">
        <v>21</v>
      </c>
      <c r="Q71" s="543" t="s">
        <v>36</v>
      </c>
      <c r="R71" s="543" t="s">
        <v>211</v>
      </c>
      <c r="S71" s="543" t="s">
        <v>622</v>
      </c>
      <c r="T71" s="543" t="s">
        <v>98</v>
      </c>
      <c r="U71" s="573">
        <v>1</v>
      </c>
      <c r="V71" s="574" t="str">
        <f t="shared" si="16"/>
        <v>Realizar informes de supervisión en el período</v>
      </c>
      <c r="W71" s="575">
        <f t="shared" si="17"/>
        <v>0</v>
      </c>
      <c r="X71" s="576" t="s">
        <v>117</v>
      </c>
      <c r="Y71" s="578">
        <v>0.25</v>
      </c>
      <c r="Z71" s="576" t="s">
        <v>758</v>
      </c>
      <c r="AA71" s="572">
        <v>0</v>
      </c>
      <c r="AB71" s="910"/>
      <c r="AC71" s="909"/>
      <c r="AD71" s="562">
        <f t="shared" si="18"/>
        <v>0</v>
      </c>
      <c r="AE71" s="562" t="e">
        <f t="shared" si="19"/>
        <v>#DIV/0!</v>
      </c>
      <c r="AF71" s="562">
        <f t="shared" si="14"/>
        <v>0</v>
      </c>
      <c r="AG71" s="562" t="e">
        <f t="shared" si="0"/>
        <v>#DIV/0!</v>
      </c>
      <c r="AH71" s="562"/>
      <c r="AI71" s="578">
        <v>0.25</v>
      </c>
      <c r="AJ71" s="576" t="s">
        <v>758</v>
      </c>
      <c r="AK71" s="572">
        <v>0</v>
      </c>
      <c r="AL71" s="556"/>
      <c r="AM71" s="556"/>
      <c r="AN71" s="562">
        <f t="shared" si="20"/>
        <v>0</v>
      </c>
      <c r="AO71" s="562" t="e">
        <f t="shared" si="1"/>
        <v>#DIV/0!</v>
      </c>
      <c r="AP71" s="562">
        <f t="shared" si="2"/>
        <v>0</v>
      </c>
      <c r="AQ71" s="562" t="e">
        <f t="shared" si="3"/>
        <v>#DIV/0!</v>
      </c>
      <c r="AR71" s="562"/>
      <c r="AS71" s="578">
        <v>0.25</v>
      </c>
      <c r="AT71" s="576" t="s">
        <v>758</v>
      </c>
      <c r="AU71" s="572">
        <v>0</v>
      </c>
      <c r="AV71" s="556"/>
      <c r="AW71" s="556"/>
      <c r="AX71" s="562">
        <f t="shared" si="21"/>
        <v>0</v>
      </c>
      <c r="AY71" s="562" t="e">
        <f t="shared" si="22"/>
        <v>#DIV/0!</v>
      </c>
      <c r="AZ71" s="562">
        <f t="shared" si="23"/>
        <v>0</v>
      </c>
      <c r="BA71" s="562" t="e">
        <f t="shared" si="24"/>
        <v>#DIV/0!</v>
      </c>
      <c r="BB71" s="562"/>
      <c r="BC71" s="578">
        <v>0.25</v>
      </c>
      <c r="BD71" s="576" t="s">
        <v>758</v>
      </c>
      <c r="BE71" s="572">
        <v>0</v>
      </c>
      <c r="BF71" s="556"/>
      <c r="BG71" s="556"/>
      <c r="BH71" s="578">
        <f t="shared" si="25"/>
        <v>0</v>
      </c>
      <c r="BI71" s="578" t="e">
        <f t="shared" si="26"/>
        <v>#DIV/0!</v>
      </c>
      <c r="BJ71" s="578">
        <f t="shared" si="27"/>
        <v>0</v>
      </c>
      <c r="BK71" s="578" t="e">
        <f t="shared" si="28"/>
        <v>#DIV/0!</v>
      </c>
      <c r="BL71" s="578"/>
      <c r="BM71" s="579">
        <f t="shared" si="6"/>
        <v>0</v>
      </c>
      <c r="BN71" s="579" t="str">
        <f t="shared" si="7"/>
        <v>No Prog ni Ejec</v>
      </c>
      <c r="BO71" s="579">
        <f t="shared" si="8"/>
        <v>0</v>
      </c>
      <c r="BP71" s="579" t="str">
        <f t="shared" si="9"/>
        <v>No Prog ni Ejec</v>
      </c>
      <c r="BQ71" s="579">
        <f t="shared" si="29"/>
        <v>0</v>
      </c>
      <c r="BR71" s="579" t="str">
        <f t="shared" si="30"/>
        <v>No Prog ni Ejec</v>
      </c>
      <c r="BS71" s="579">
        <f t="shared" si="10"/>
        <v>0</v>
      </c>
      <c r="BT71" s="579" t="str">
        <f t="shared" si="11"/>
        <v>No Prog ni Ejec</v>
      </c>
      <c r="BU71" s="568">
        <f t="shared" si="15"/>
        <v>0.58333333333333337</v>
      </c>
      <c r="BV71" s="581" t="str">
        <f t="shared" si="31"/>
        <v>Realizar informes de supervisión en el período</v>
      </c>
      <c r="BW71" s="555">
        <f t="shared" si="13"/>
        <v>0</v>
      </c>
      <c r="BX71" s="556"/>
      <c r="BY71" s="556"/>
      <c r="BZ71" s="556"/>
      <c r="CA71" s="556"/>
      <c r="CB71" s="556"/>
      <c r="CC71" s="556"/>
      <c r="CD71" s="556"/>
      <c r="CE71" s="146"/>
      <c r="CF71" s="146"/>
      <c r="CG71" s="146"/>
      <c r="CH71" s="146"/>
      <c r="CI71" s="146"/>
      <c r="CJ71" s="146"/>
      <c r="CK71" s="146"/>
      <c r="CL71" s="146"/>
      <c r="CM71" s="146"/>
      <c r="CN71" s="146"/>
      <c r="CO71" s="146"/>
      <c r="CP71" s="146"/>
      <c r="CQ71" s="146"/>
      <c r="CR71" s="146"/>
      <c r="CS71" s="146"/>
      <c r="CT71" s="146"/>
      <c r="CU71" s="146"/>
      <c r="CV71" s="146"/>
      <c r="CW71" s="146"/>
      <c r="CX71" s="146"/>
      <c r="CY71" s="146"/>
      <c r="CZ71" s="146"/>
      <c r="DA71" s="146"/>
      <c r="DB71" s="146"/>
      <c r="DC71" s="146"/>
      <c r="DD71" s="146"/>
      <c r="DE71" s="146"/>
      <c r="DF71" s="146"/>
      <c r="DG71" s="146"/>
      <c r="DH71" s="146"/>
      <c r="DI71" s="146"/>
      <c r="DJ71" s="146"/>
      <c r="DK71" s="146"/>
      <c r="DL71" s="146"/>
      <c r="DM71" s="146"/>
      <c r="DN71" s="146"/>
      <c r="DO71" s="146"/>
      <c r="DP71" s="146"/>
      <c r="DQ71" s="146"/>
      <c r="DR71" s="146"/>
      <c r="DS71" s="146"/>
      <c r="DT71" s="146"/>
      <c r="DU71" s="146"/>
      <c r="DV71" s="146"/>
      <c r="DW71" s="146"/>
      <c r="DX71" s="146"/>
      <c r="DY71" s="146"/>
      <c r="DZ71" s="146"/>
      <c r="EA71" s="146"/>
      <c r="EB71" s="146"/>
      <c r="EC71" s="146"/>
      <c r="ED71" s="146"/>
      <c r="EE71" s="146"/>
      <c r="EF71" s="146"/>
      <c r="EG71" s="146"/>
      <c r="EH71" s="146"/>
      <c r="EI71" s="146"/>
      <c r="EJ71" s="146"/>
      <c r="EK71" s="146"/>
      <c r="EL71" s="146"/>
      <c r="EM71" s="146"/>
      <c r="EN71" s="146"/>
      <c r="EO71" s="146"/>
      <c r="EP71" s="146"/>
      <c r="EQ71" s="146"/>
      <c r="ER71" s="146"/>
      <c r="ES71" s="146"/>
      <c r="ET71" s="146"/>
      <c r="EU71" s="146"/>
      <c r="EV71" s="146"/>
      <c r="EW71" s="146"/>
      <c r="EX71" s="146"/>
      <c r="EY71" s="146"/>
      <c r="EZ71" s="146"/>
      <c r="FA71" s="146"/>
      <c r="FB71" s="146"/>
      <c r="FC71" s="146"/>
      <c r="FD71" s="146"/>
      <c r="FE71" s="146"/>
      <c r="FF71" s="146"/>
      <c r="FG71" s="146"/>
      <c r="FH71" s="146"/>
      <c r="FI71" s="146"/>
      <c r="FJ71" s="146"/>
      <c r="FK71" s="146"/>
      <c r="FL71" s="146"/>
      <c r="FM71" s="146"/>
      <c r="FN71" s="146"/>
      <c r="FO71" s="146"/>
      <c r="FP71" s="146"/>
      <c r="FQ71" s="146"/>
      <c r="FR71" s="146"/>
      <c r="FS71" s="146"/>
      <c r="FT71" s="146"/>
      <c r="FU71" s="146"/>
      <c r="FV71" s="146"/>
      <c r="FW71" s="146"/>
      <c r="FX71" s="146"/>
      <c r="FY71" s="146"/>
      <c r="FZ71" s="146"/>
      <c r="GA71" s="146"/>
      <c r="GB71" s="146"/>
      <c r="GC71" s="146"/>
      <c r="GD71" s="146"/>
      <c r="GE71" s="146"/>
      <c r="GF71" s="146"/>
      <c r="GG71" s="146"/>
      <c r="GH71" s="146"/>
      <c r="GI71" s="146"/>
      <c r="GJ71" s="146"/>
      <c r="GK71" s="146"/>
      <c r="GL71" s="146"/>
      <c r="GM71" s="146"/>
      <c r="GN71" s="146"/>
      <c r="GO71" s="146"/>
      <c r="GP71" s="146"/>
      <c r="GQ71" s="146"/>
      <c r="GR71" s="146"/>
      <c r="GS71" s="146"/>
      <c r="GT71" s="146"/>
      <c r="GU71" s="146"/>
      <c r="GV71" s="146"/>
      <c r="GW71" s="146"/>
      <c r="GX71" s="146"/>
      <c r="GY71" s="146"/>
      <c r="GZ71" s="146"/>
      <c r="HA71" s="146"/>
      <c r="HB71" s="146"/>
      <c r="HC71" s="146"/>
      <c r="HD71" s="146"/>
      <c r="HE71" s="146"/>
      <c r="HF71" s="146"/>
      <c r="HG71" s="146"/>
      <c r="HH71" s="146"/>
      <c r="HI71" s="146"/>
      <c r="HJ71" s="146"/>
      <c r="HK71" s="146"/>
      <c r="HL71" s="146"/>
      <c r="HM71" s="146"/>
      <c r="HN71" s="146"/>
      <c r="HO71" s="146"/>
      <c r="HP71" s="146"/>
      <c r="HQ71" s="146"/>
      <c r="HR71" s="146"/>
      <c r="HS71" s="146"/>
      <c r="HT71" s="146"/>
      <c r="HU71" s="146"/>
      <c r="HV71" s="146"/>
      <c r="HW71" s="146"/>
      <c r="HX71" s="146"/>
      <c r="HY71" s="146"/>
      <c r="HZ71" s="146"/>
      <c r="IA71" s="146"/>
      <c r="IB71" s="146"/>
      <c r="IC71" s="146"/>
      <c r="ID71" s="146"/>
    </row>
    <row r="72" spans="1:238" s="154" customFormat="1" ht="75.599999999999994" x14ac:dyDescent="0.3">
      <c r="A72" s="557">
        <v>11500</v>
      </c>
      <c r="B72" s="543" t="s">
        <v>28</v>
      </c>
      <c r="C72" s="543" t="s">
        <v>964</v>
      </c>
      <c r="D72" s="558" t="s">
        <v>263</v>
      </c>
      <c r="E72" s="543" t="s">
        <v>144</v>
      </c>
      <c r="F72" s="558" t="s">
        <v>535</v>
      </c>
      <c r="G72" s="543" t="s">
        <v>609</v>
      </c>
      <c r="H72" s="571" t="s">
        <v>384</v>
      </c>
      <c r="I72" s="613">
        <v>4</v>
      </c>
      <c r="J72" s="558" t="s">
        <v>536</v>
      </c>
      <c r="K72" s="543" t="s">
        <v>610</v>
      </c>
      <c r="L72" s="572">
        <v>0</v>
      </c>
      <c r="M72" s="573">
        <v>1</v>
      </c>
      <c r="N72" s="543" t="s">
        <v>46</v>
      </c>
      <c r="O72" s="543" t="s">
        <v>68</v>
      </c>
      <c r="P72" s="543" t="s">
        <v>21</v>
      </c>
      <c r="Q72" s="543" t="s">
        <v>36</v>
      </c>
      <c r="R72" s="543" t="s">
        <v>211</v>
      </c>
      <c r="S72" s="543" t="s">
        <v>623</v>
      </c>
      <c r="T72" s="543" t="s">
        <v>98</v>
      </c>
      <c r="U72" s="585">
        <v>4</v>
      </c>
      <c r="V72" s="574" t="str">
        <f t="shared" si="16"/>
        <v xml:space="preserve">Realizar boletines con resultados del proceso de reconocimiento y pago de recobros por concepto de servicios y tecnologías no cubiertos por el plan de beneficios con cargo a la UPC </v>
      </c>
      <c r="W72" s="575">
        <f t="shared" si="17"/>
        <v>0</v>
      </c>
      <c r="X72" s="576" t="s">
        <v>117</v>
      </c>
      <c r="Y72" s="577">
        <v>1</v>
      </c>
      <c r="Z72" s="576" t="s">
        <v>610</v>
      </c>
      <c r="AA72" s="572">
        <v>0</v>
      </c>
      <c r="AB72" s="908"/>
      <c r="AC72" s="909"/>
      <c r="AD72" s="562">
        <f t="shared" si="18"/>
        <v>0</v>
      </c>
      <c r="AE72" s="562" t="e">
        <f t="shared" si="19"/>
        <v>#DIV/0!</v>
      </c>
      <c r="AF72" s="562">
        <f t="shared" si="14"/>
        <v>0</v>
      </c>
      <c r="AG72" s="562" t="e">
        <f t="shared" si="0"/>
        <v>#DIV/0!</v>
      </c>
      <c r="AH72" s="562"/>
      <c r="AI72" s="577">
        <v>1</v>
      </c>
      <c r="AJ72" s="576" t="s">
        <v>610</v>
      </c>
      <c r="AK72" s="572">
        <v>0</v>
      </c>
      <c r="AL72" s="556"/>
      <c r="AM72" s="556"/>
      <c r="AN72" s="562">
        <f t="shared" si="20"/>
        <v>0</v>
      </c>
      <c r="AO72" s="562" t="e">
        <f t="shared" si="1"/>
        <v>#DIV/0!</v>
      </c>
      <c r="AP72" s="562">
        <f t="shared" si="2"/>
        <v>0</v>
      </c>
      <c r="AQ72" s="562" t="e">
        <f t="shared" si="3"/>
        <v>#DIV/0!</v>
      </c>
      <c r="AR72" s="562"/>
      <c r="AS72" s="577">
        <v>1</v>
      </c>
      <c r="AT72" s="576" t="s">
        <v>610</v>
      </c>
      <c r="AU72" s="572">
        <v>0</v>
      </c>
      <c r="AV72" s="556"/>
      <c r="AW72" s="556"/>
      <c r="AX72" s="562">
        <f t="shared" si="21"/>
        <v>0</v>
      </c>
      <c r="AY72" s="562" t="e">
        <f t="shared" si="22"/>
        <v>#DIV/0!</v>
      </c>
      <c r="AZ72" s="562">
        <f t="shared" si="23"/>
        <v>0</v>
      </c>
      <c r="BA72" s="562" t="e">
        <f t="shared" si="24"/>
        <v>#DIV/0!</v>
      </c>
      <c r="BB72" s="562"/>
      <c r="BC72" s="577">
        <v>1</v>
      </c>
      <c r="BD72" s="576" t="s">
        <v>610</v>
      </c>
      <c r="BE72" s="572">
        <v>0</v>
      </c>
      <c r="BF72" s="556"/>
      <c r="BG72" s="556"/>
      <c r="BH72" s="578">
        <f t="shared" si="25"/>
        <v>0</v>
      </c>
      <c r="BI72" s="578" t="e">
        <f t="shared" si="26"/>
        <v>#DIV/0!</v>
      </c>
      <c r="BJ72" s="578">
        <f t="shared" si="27"/>
        <v>0</v>
      </c>
      <c r="BK72" s="578" t="e">
        <f t="shared" si="28"/>
        <v>#DIV/0!</v>
      </c>
      <c r="BL72" s="578"/>
      <c r="BM72" s="615">
        <f t="shared" si="6"/>
        <v>0</v>
      </c>
      <c r="BN72" s="615" t="str">
        <f t="shared" si="7"/>
        <v>No Prog ni Ejec</v>
      </c>
      <c r="BO72" s="615">
        <f t="shared" si="8"/>
        <v>0</v>
      </c>
      <c r="BP72" s="615" t="str">
        <f t="shared" si="9"/>
        <v>No Prog ni Ejec</v>
      </c>
      <c r="BQ72" s="615">
        <f t="shared" si="29"/>
        <v>0</v>
      </c>
      <c r="BR72" s="615" t="str">
        <f t="shared" si="30"/>
        <v>No Prog ni Ejec</v>
      </c>
      <c r="BS72" s="615">
        <f t="shared" si="10"/>
        <v>0</v>
      </c>
      <c r="BT72" s="615" t="str">
        <f t="shared" si="11"/>
        <v>No Prog ni Ejec</v>
      </c>
      <c r="BU72" s="580">
        <f t="shared" si="15"/>
        <v>2.3333333333333335</v>
      </c>
      <c r="BV72" s="581" t="str">
        <f t="shared" si="31"/>
        <v xml:space="preserve">Realizar boletines con resultados del proceso de reconocimiento y pago de recobros por concepto de servicios y tecnologías no cubiertos por el plan de beneficios con cargo a la UPC </v>
      </c>
      <c r="BW72" s="555">
        <f t="shared" si="13"/>
        <v>0</v>
      </c>
      <c r="BX72" s="556"/>
      <c r="BY72" s="556"/>
      <c r="BZ72" s="556"/>
      <c r="CA72" s="556"/>
      <c r="CB72" s="556"/>
      <c r="CC72" s="556"/>
      <c r="CD72" s="55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46"/>
      <c r="DK72" s="146"/>
      <c r="DL72" s="146"/>
      <c r="DM72" s="146"/>
      <c r="DN72" s="146"/>
      <c r="DO72" s="146"/>
      <c r="DP72" s="146"/>
      <c r="DQ72" s="146"/>
      <c r="DR72" s="146"/>
      <c r="DS72" s="146"/>
      <c r="DT72" s="146"/>
      <c r="DU72" s="146"/>
      <c r="DV72" s="146"/>
      <c r="DW72" s="146"/>
      <c r="DX72" s="146"/>
      <c r="DY72" s="146"/>
      <c r="DZ72" s="146"/>
      <c r="EA72" s="146"/>
      <c r="EB72" s="146"/>
      <c r="EC72" s="146"/>
      <c r="ED72" s="146"/>
      <c r="EE72" s="146"/>
      <c r="EF72" s="146"/>
      <c r="EG72" s="146"/>
      <c r="EH72" s="146"/>
      <c r="EI72" s="146"/>
      <c r="EJ72" s="146"/>
      <c r="EK72" s="146"/>
      <c r="EL72" s="146"/>
      <c r="EM72" s="146"/>
      <c r="EN72" s="146"/>
      <c r="EO72" s="146"/>
      <c r="EP72" s="146"/>
      <c r="EQ72" s="146"/>
      <c r="ER72" s="146"/>
      <c r="ES72" s="146"/>
      <c r="ET72" s="146"/>
      <c r="EU72" s="146"/>
      <c r="EV72" s="146"/>
      <c r="EW72" s="146"/>
      <c r="EX72" s="146"/>
      <c r="EY72" s="146"/>
      <c r="EZ72" s="146"/>
      <c r="FA72" s="146"/>
      <c r="FB72" s="146"/>
      <c r="FC72" s="146"/>
      <c r="FD72" s="146"/>
      <c r="FE72" s="146"/>
      <c r="FF72" s="146"/>
      <c r="FG72" s="146"/>
      <c r="FH72" s="146"/>
      <c r="FI72" s="146"/>
      <c r="FJ72" s="146"/>
      <c r="FK72" s="146"/>
      <c r="FL72" s="146"/>
      <c r="FM72" s="146"/>
      <c r="FN72" s="146"/>
      <c r="FO72" s="146"/>
      <c r="FP72" s="146"/>
      <c r="FQ72" s="146"/>
      <c r="FR72" s="146"/>
      <c r="FS72" s="146"/>
      <c r="FT72" s="146"/>
      <c r="FU72" s="146"/>
      <c r="FV72" s="146"/>
      <c r="FW72" s="146"/>
      <c r="FX72" s="146"/>
      <c r="FY72" s="146"/>
      <c r="FZ72" s="146"/>
      <c r="GA72" s="146"/>
      <c r="GB72" s="146"/>
      <c r="GC72" s="146"/>
      <c r="GD72" s="146"/>
      <c r="GE72" s="146"/>
      <c r="GF72" s="146"/>
      <c r="GG72" s="146"/>
      <c r="GH72" s="146"/>
      <c r="GI72" s="146"/>
      <c r="GJ72" s="146"/>
      <c r="GK72" s="146"/>
      <c r="GL72" s="146"/>
      <c r="GM72" s="146"/>
      <c r="GN72" s="146"/>
      <c r="GO72" s="146"/>
      <c r="GP72" s="146"/>
      <c r="GQ72" s="146"/>
      <c r="GR72" s="146"/>
      <c r="GS72" s="146"/>
      <c r="GT72" s="146"/>
      <c r="GU72" s="146"/>
      <c r="GV72" s="146"/>
      <c r="GW72" s="146"/>
      <c r="GX72" s="146"/>
      <c r="GY72" s="146"/>
      <c r="GZ72" s="146"/>
      <c r="HA72" s="146"/>
      <c r="HB72" s="146"/>
      <c r="HC72" s="146"/>
      <c r="HD72" s="146"/>
      <c r="HE72" s="146"/>
      <c r="HF72" s="146"/>
      <c r="HG72" s="146"/>
      <c r="HH72" s="146"/>
      <c r="HI72" s="146"/>
      <c r="HJ72" s="146"/>
      <c r="HK72" s="146"/>
      <c r="HL72" s="146"/>
      <c r="HM72" s="146"/>
      <c r="HN72" s="146"/>
      <c r="HO72" s="146"/>
      <c r="HP72" s="146"/>
      <c r="HQ72" s="146"/>
      <c r="HR72" s="146"/>
      <c r="HS72" s="146"/>
      <c r="HT72" s="146"/>
      <c r="HU72" s="146"/>
      <c r="HV72" s="146"/>
      <c r="HW72" s="146"/>
      <c r="HX72" s="146"/>
      <c r="HY72" s="146"/>
      <c r="HZ72" s="146"/>
      <c r="IA72" s="146"/>
      <c r="IB72" s="146"/>
      <c r="IC72" s="146"/>
      <c r="ID72" s="146"/>
    </row>
    <row r="73" spans="1:238" s="155" customFormat="1" ht="63" x14ac:dyDescent="0.3">
      <c r="A73" s="557">
        <v>11500</v>
      </c>
      <c r="B73" s="543" t="s">
        <v>28</v>
      </c>
      <c r="C73" s="543" t="s">
        <v>964</v>
      </c>
      <c r="D73" s="558" t="s">
        <v>611</v>
      </c>
      <c r="E73" s="543" t="s">
        <v>146</v>
      </c>
      <c r="F73" s="558" t="s">
        <v>537</v>
      </c>
      <c r="G73" s="543" t="s">
        <v>612</v>
      </c>
      <c r="H73" s="571" t="s">
        <v>123</v>
      </c>
      <c r="I73" s="578">
        <v>1</v>
      </c>
      <c r="J73" s="558" t="s">
        <v>538</v>
      </c>
      <c r="K73" s="543" t="s">
        <v>613</v>
      </c>
      <c r="L73" s="597">
        <v>244800000</v>
      </c>
      <c r="M73" s="578">
        <v>1</v>
      </c>
      <c r="N73" s="543" t="s">
        <v>46</v>
      </c>
      <c r="O73" s="543" t="s">
        <v>68</v>
      </c>
      <c r="P73" s="543" t="s">
        <v>21</v>
      </c>
      <c r="Q73" s="543" t="s">
        <v>36</v>
      </c>
      <c r="R73" s="543" t="s">
        <v>211</v>
      </c>
      <c r="S73" s="543" t="s">
        <v>759</v>
      </c>
      <c r="T73" s="543" t="s">
        <v>98</v>
      </c>
      <c r="U73" s="573">
        <v>1</v>
      </c>
      <c r="V73" s="574" t="str">
        <f t="shared" si="16"/>
        <v>Entregar apoyos técnicos a la OAJ en recobros y reclamaciones una vez son resueltos por la Dirección de Tecnología de la Información</v>
      </c>
      <c r="W73" s="586">
        <f t="shared" si="17"/>
        <v>244800000</v>
      </c>
      <c r="X73" s="587" t="s">
        <v>114</v>
      </c>
      <c r="Y73" s="578">
        <v>0.25</v>
      </c>
      <c r="Z73" s="576" t="s">
        <v>613</v>
      </c>
      <c r="AA73" s="584">
        <f>+W73*Y73</f>
        <v>61200000</v>
      </c>
      <c r="AB73" s="910"/>
      <c r="AC73" s="909"/>
      <c r="AD73" s="562">
        <f t="shared" si="18"/>
        <v>0</v>
      </c>
      <c r="AE73" s="562">
        <f t="shared" si="19"/>
        <v>0</v>
      </c>
      <c r="AF73" s="562">
        <f t="shared" si="14"/>
        <v>0</v>
      </c>
      <c r="AG73" s="562">
        <f t="shared" si="0"/>
        <v>0</v>
      </c>
      <c r="AH73" s="562"/>
      <c r="AI73" s="578">
        <v>0.25</v>
      </c>
      <c r="AJ73" s="576" t="s">
        <v>613</v>
      </c>
      <c r="AK73" s="584">
        <v>61200000</v>
      </c>
      <c r="AL73" s="556"/>
      <c r="AM73" s="556"/>
      <c r="AN73" s="562">
        <f t="shared" si="20"/>
        <v>0</v>
      </c>
      <c r="AO73" s="562">
        <f t="shared" si="1"/>
        <v>0</v>
      </c>
      <c r="AP73" s="562">
        <f t="shared" si="2"/>
        <v>0</v>
      </c>
      <c r="AQ73" s="562">
        <f t="shared" si="3"/>
        <v>0</v>
      </c>
      <c r="AR73" s="562"/>
      <c r="AS73" s="578">
        <v>0.25</v>
      </c>
      <c r="AT73" s="576" t="s">
        <v>613</v>
      </c>
      <c r="AU73" s="584">
        <v>61200000</v>
      </c>
      <c r="AV73" s="556"/>
      <c r="AW73" s="556"/>
      <c r="AX73" s="562">
        <f t="shared" si="21"/>
        <v>0</v>
      </c>
      <c r="AY73" s="562">
        <f t="shared" si="22"/>
        <v>0</v>
      </c>
      <c r="AZ73" s="562">
        <f t="shared" si="23"/>
        <v>0</v>
      </c>
      <c r="BA73" s="562">
        <f t="shared" si="24"/>
        <v>0</v>
      </c>
      <c r="BB73" s="562"/>
      <c r="BC73" s="578">
        <v>0.25</v>
      </c>
      <c r="BD73" s="576" t="s">
        <v>613</v>
      </c>
      <c r="BE73" s="584">
        <v>61200000</v>
      </c>
      <c r="BF73" s="556"/>
      <c r="BG73" s="556"/>
      <c r="BH73" s="578">
        <f t="shared" si="25"/>
        <v>0</v>
      </c>
      <c r="BI73" s="578">
        <f t="shared" si="26"/>
        <v>0</v>
      </c>
      <c r="BJ73" s="578">
        <f t="shared" si="27"/>
        <v>0</v>
      </c>
      <c r="BK73" s="578">
        <f t="shared" si="28"/>
        <v>0</v>
      </c>
      <c r="BL73" s="578"/>
      <c r="BM73" s="610">
        <f t="shared" si="6"/>
        <v>0</v>
      </c>
      <c r="BN73" s="610">
        <f t="shared" si="7"/>
        <v>0</v>
      </c>
      <c r="BO73" s="610">
        <f t="shared" si="8"/>
        <v>0</v>
      </c>
      <c r="BP73" s="610">
        <f t="shared" si="9"/>
        <v>0</v>
      </c>
      <c r="BQ73" s="610">
        <f t="shared" si="29"/>
        <v>0</v>
      </c>
      <c r="BR73" s="610">
        <f t="shared" si="30"/>
        <v>0</v>
      </c>
      <c r="BS73" s="610">
        <f t="shared" si="10"/>
        <v>0</v>
      </c>
      <c r="BT73" s="610">
        <f t="shared" si="11"/>
        <v>0</v>
      </c>
      <c r="BU73" s="568">
        <f t="shared" si="15"/>
        <v>0.58333333333333337</v>
      </c>
      <c r="BV73" s="581" t="str">
        <f t="shared" si="31"/>
        <v>Entregar apoyos técnicos a la OAJ en recobros y reclamaciones una vez son resueltos por la Dirección de Tecnología de la Información</v>
      </c>
      <c r="BW73" s="611">
        <f t="shared" si="13"/>
        <v>142800000</v>
      </c>
      <c r="BX73" s="556"/>
      <c r="BY73" s="556"/>
      <c r="BZ73" s="556"/>
      <c r="CA73" s="556"/>
      <c r="CB73" s="556"/>
      <c r="CC73" s="556"/>
      <c r="CD73" s="556"/>
      <c r="CE73" s="146"/>
      <c r="CF73" s="146"/>
      <c r="CG73" s="146"/>
      <c r="CH73" s="146"/>
      <c r="CI73" s="146"/>
      <c r="CJ73" s="146"/>
      <c r="CK73" s="146"/>
      <c r="CL73" s="146"/>
      <c r="CM73" s="146"/>
      <c r="CN73" s="146"/>
      <c r="CO73" s="146"/>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46"/>
      <c r="EH73" s="146"/>
      <c r="EI73" s="146"/>
      <c r="EJ73" s="146"/>
      <c r="EK73" s="146"/>
      <c r="EL73" s="146"/>
      <c r="EM73" s="146"/>
      <c r="EN73" s="146"/>
      <c r="EO73" s="146"/>
      <c r="EP73" s="146"/>
      <c r="EQ73" s="146"/>
      <c r="ER73" s="146"/>
      <c r="ES73" s="146"/>
      <c r="ET73" s="146"/>
      <c r="EU73" s="146"/>
      <c r="EV73" s="146"/>
      <c r="EW73" s="146"/>
      <c r="EX73" s="146"/>
      <c r="EY73" s="146"/>
      <c r="EZ73" s="146"/>
      <c r="FA73" s="146"/>
      <c r="FB73" s="146"/>
      <c r="FC73" s="146"/>
      <c r="FD73" s="146"/>
      <c r="FE73" s="146"/>
      <c r="FF73" s="146"/>
      <c r="FG73" s="146"/>
      <c r="FH73" s="146"/>
      <c r="FI73" s="146"/>
      <c r="FJ73" s="146"/>
      <c r="FK73" s="146"/>
      <c r="FL73" s="146"/>
      <c r="FM73" s="146"/>
      <c r="FN73" s="146"/>
      <c r="FO73" s="146"/>
      <c r="FP73" s="146"/>
      <c r="FQ73" s="146"/>
      <c r="FR73" s="146"/>
      <c r="FS73" s="146"/>
      <c r="FT73" s="146"/>
      <c r="FU73" s="146"/>
      <c r="FV73" s="146"/>
      <c r="FW73" s="146"/>
      <c r="FX73" s="146"/>
      <c r="FY73" s="146"/>
      <c r="FZ73" s="146"/>
      <c r="GA73" s="146"/>
      <c r="GB73" s="146"/>
      <c r="GC73" s="146"/>
      <c r="GD73" s="146"/>
      <c r="GE73" s="146"/>
      <c r="GF73" s="146"/>
      <c r="GG73" s="146"/>
      <c r="GH73" s="146"/>
      <c r="GI73" s="146"/>
      <c r="GJ73" s="146"/>
      <c r="GK73" s="146"/>
      <c r="GL73" s="146"/>
      <c r="GM73" s="146"/>
      <c r="GN73" s="146"/>
      <c r="GO73" s="146"/>
      <c r="GP73" s="146"/>
      <c r="GQ73" s="146"/>
      <c r="GR73" s="146"/>
      <c r="GS73" s="146"/>
      <c r="GT73" s="146"/>
      <c r="GU73" s="146"/>
      <c r="GV73" s="146"/>
      <c r="GW73" s="146"/>
      <c r="GX73" s="146"/>
      <c r="GY73" s="146"/>
      <c r="GZ73" s="146"/>
      <c r="HA73" s="146"/>
      <c r="HB73" s="146"/>
      <c r="HC73" s="146"/>
      <c r="HD73" s="146"/>
      <c r="HE73" s="146"/>
      <c r="HF73" s="146"/>
      <c r="HG73" s="146"/>
      <c r="HH73" s="146"/>
      <c r="HI73" s="146"/>
      <c r="HJ73" s="146"/>
      <c r="HK73" s="146"/>
      <c r="HL73" s="146"/>
      <c r="HM73" s="146"/>
      <c r="HN73" s="146"/>
      <c r="HO73" s="146"/>
      <c r="HP73" s="146"/>
      <c r="HQ73" s="146"/>
      <c r="HR73" s="146"/>
      <c r="HS73" s="146"/>
      <c r="HT73" s="146"/>
      <c r="HU73" s="146"/>
      <c r="HV73" s="146"/>
      <c r="HW73" s="146"/>
      <c r="HX73" s="146"/>
      <c r="HY73" s="146"/>
      <c r="HZ73" s="146"/>
      <c r="IA73" s="146"/>
      <c r="IB73" s="146"/>
      <c r="IC73" s="146"/>
      <c r="ID73" s="146"/>
    </row>
    <row r="74" spans="1:238" s="159" customFormat="1" ht="75.599999999999994" x14ac:dyDescent="0.3">
      <c r="A74" s="557">
        <v>11500</v>
      </c>
      <c r="B74" s="543" t="s">
        <v>28</v>
      </c>
      <c r="C74" s="543" t="s">
        <v>964</v>
      </c>
      <c r="D74" s="558" t="s">
        <v>263</v>
      </c>
      <c r="E74" s="543" t="s">
        <v>144</v>
      </c>
      <c r="F74" s="558" t="s">
        <v>618</v>
      </c>
      <c r="G74" s="543" t="s">
        <v>614</v>
      </c>
      <c r="H74" s="571" t="s">
        <v>123</v>
      </c>
      <c r="I74" s="578">
        <v>1</v>
      </c>
      <c r="J74" s="558" t="s">
        <v>620</v>
      </c>
      <c r="K74" s="543" t="s">
        <v>615</v>
      </c>
      <c r="L74" s="597">
        <v>0</v>
      </c>
      <c r="M74" s="573">
        <v>1</v>
      </c>
      <c r="N74" s="543" t="s">
        <v>46</v>
      </c>
      <c r="O74" s="543" t="s">
        <v>68</v>
      </c>
      <c r="P74" s="543" t="s">
        <v>21</v>
      </c>
      <c r="Q74" s="543" t="s">
        <v>36</v>
      </c>
      <c r="R74" s="543" t="s">
        <v>211</v>
      </c>
      <c r="S74" s="543" t="s">
        <v>676</v>
      </c>
      <c r="T74" s="543" t="s">
        <v>98</v>
      </c>
      <c r="U74" s="573">
        <v>1</v>
      </c>
      <c r="V74" s="574" t="str">
        <f t="shared" si="16"/>
        <v>Pagar paquetes de reclamaciones de acuerdo con lo definido en la normativa vigente</v>
      </c>
      <c r="W74" s="586">
        <f>+L74</f>
        <v>0</v>
      </c>
      <c r="X74" s="587" t="s">
        <v>117</v>
      </c>
      <c r="Y74" s="578">
        <v>0.25</v>
      </c>
      <c r="Z74" s="576" t="s">
        <v>615</v>
      </c>
      <c r="AA74" s="584">
        <v>0</v>
      </c>
      <c r="AB74" s="912"/>
      <c r="AC74" s="909"/>
      <c r="AD74" s="562">
        <f t="shared" si="18"/>
        <v>0</v>
      </c>
      <c r="AE74" s="562" t="e">
        <f t="shared" si="19"/>
        <v>#DIV/0!</v>
      </c>
      <c r="AF74" s="562">
        <f t="shared" si="14"/>
        <v>0</v>
      </c>
      <c r="AG74" s="562" t="e">
        <f t="shared" si="0"/>
        <v>#DIV/0!</v>
      </c>
      <c r="AH74" s="562"/>
      <c r="AI74" s="578">
        <v>0.25</v>
      </c>
      <c r="AJ74" s="576" t="s">
        <v>615</v>
      </c>
      <c r="AK74" s="584">
        <v>0</v>
      </c>
      <c r="AL74" s="556"/>
      <c r="AM74" s="556"/>
      <c r="AN74" s="562">
        <f t="shared" si="20"/>
        <v>0</v>
      </c>
      <c r="AO74" s="562" t="e">
        <f t="shared" si="1"/>
        <v>#DIV/0!</v>
      </c>
      <c r="AP74" s="562">
        <f t="shared" si="2"/>
        <v>0</v>
      </c>
      <c r="AQ74" s="562" t="e">
        <f t="shared" si="3"/>
        <v>#DIV/0!</v>
      </c>
      <c r="AR74" s="562"/>
      <c r="AS74" s="578">
        <v>0.25</v>
      </c>
      <c r="AT74" s="576" t="s">
        <v>615</v>
      </c>
      <c r="AU74" s="584">
        <v>0</v>
      </c>
      <c r="AV74" s="556"/>
      <c r="AW74" s="556"/>
      <c r="AX74" s="562">
        <f t="shared" si="21"/>
        <v>0</v>
      </c>
      <c r="AY74" s="562" t="e">
        <f t="shared" si="22"/>
        <v>#DIV/0!</v>
      </c>
      <c r="AZ74" s="562">
        <f t="shared" si="23"/>
        <v>0</v>
      </c>
      <c r="BA74" s="562" t="e">
        <f t="shared" si="24"/>
        <v>#DIV/0!</v>
      </c>
      <c r="BB74" s="562"/>
      <c r="BC74" s="578">
        <v>0.25</v>
      </c>
      <c r="BD74" s="576" t="s">
        <v>615</v>
      </c>
      <c r="BE74" s="584">
        <v>0</v>
      </c>
      <c r="BF74" s="556"/>
      <c r="BG74" s="556"/>
      <c r="BH74" s="578">
        <f t="shared" si="25"/>
        <v>0</v>
      </c>
      <c r="BI74" s="578" t="e">
        <f t="shared" si="26"/>
        <v>#DIV/0!</v>
      </c>
      <c r="BJ74" s="578">
        <f t="shared" si="27"/>
        <v>0</v>
      </c>
      <c r="BK74" s="578" t="e">
        <f t="shared" si="28"/>
        <v>#DIV/0!</v>
      </c>
      <c r="BL74" s="578"/>
      <c r="BM74" s="565">
        <f t="shared" si="6"/>
        <v>0</v>
      </c>
      <c r="BN74" s="565" t="str">
        <f t="shared" si="7"/>
        <v>No Prog ni Ejec</v>
      </c>
      <c r="BO74" s="565">
        <f t="shared" si="8"/>
        <v>0</v>
      </c>
      <c r="BP74" s="565" t="str">
        <f t="shared" si="9"/>
        <v>No Prog ni Ejec</v>
      </c>
      <c r="BQ74" s="565">
        <f t="shared" si="29"/>
        <v>0</v>
      </c>
      <c r="BR74" s="565" t="str">
        <f t="shared" si="30"/>
        <v>No Prog ni Ejec</v>
      </c>
      <c r="BS74" s="565">
        <f t="shared" si="10"/>
        <v>0</v>
      </c>
      <c r="BT74" s="565" t="str">
        <f t="shared" si="11"/>
        <v>No Prog ni Ejec</v>
      </c>
      <c r="BU74" s="568">
        <f t="shared" si="15"/>
        <v>0.58333333333333337</v>
      </c>
      <c r="BV74" s="581" t="str">
        <f t="shared" si="31"/>
        <v>Pagar paquetes de reclamaciones de acuerdo con lo definido en la normativa vigente</v>
      </c>
      <c r="BW74" s="555">
        <f t="shared" ref="BW74:BW173" si="33">+(AA74+AK74+(AU74/3))</f>
        <v>0</v>
      </c>
      <c r="BX74" s="556"/>
      <c r="BY74" s="556"/>
      <c r="BZ74" s="556"/>
      <c r="CA74" s="556"/>
      <c r="CB74" s="556"/>
      <c r="CC74" s="556"/>
      <c r="CD74" s="55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46"/>
      <c r="DL74" s="146"/>
      <c r="DM74" s="146"/>
      <c r="DN74" s="146"/>
      <c r="DO74" s="146"/>
      <c r="DP74" s="146"/>
      <c r="DQ74" s="146"/>
      <c r="DR74" s="146"/>
      <c r="DS74" s="146"/>
      <c r="DT74" s="146"/>
      <c r="DU74" s="146"/>
      <c r="DV74" s="146"/>
      <c r="DW74" s="146"/>
      <c r="DX74" s="146"/>
      <c r="DY74" s="146"/>
      <c r="DZ74" s="146"/>
      <c r="EA74" s="146"/>
      <c r="EB74" s="146"/>
      <c r="EC74" s="146"/>
      <c r="ED74" s="146"/>
      <c r="EE74" s="146"/>
      <c r="EF74" s="146"/>
      <c r="EG74" s="146"/>
      <c r="EH74" s="146"/>
      <c r="EI74" s="146"/>
      <c r="EJ74" s="146"/>
      <c r="EK74" s="146"/>
      <c r="EL74" s="146"/>
      <c r="EM74" s="146"/>
      <c r="EN74" s="146"/>
      <c r="EO74" s="146"/>
      <c r="EP74" s="146"/>
      <c r="EQ74" s="146"/>
      <c r="ER74" s="146"/>
      <c r="ES74" s="146"/>
      <c r="ET74" s="146"/>
      <c r="EU74" s="146"/>
      <c r="EV74" s="146"/>
      <c r="EW74" s="146"/>
      <c r="EX74" s="146"/>
      <c r="EY74" s="146"/>
      <c r="EZ74" s="146"/>
      <c r="FA74" s="146"/>
      <c r="FB74" s="146"/>
      <c r="FC74" s="146"/>
      <c r="FD74" s="146"/>
      <c r="FE74" s="146"/>
      <c r="FF74" s="146"/>
      <c r="FG74" s="146"/>
      <c r="FH74" s="146"/>
      <c r="FI74" s="146"/>
      <c r="FJ74" s="146"/>
      <c r="FK74" s="146"/>
      <c r="FL74" s="146"/>
      <c r="FM74" s="146"/>
      <c r="FN74" s="146"/>
      <c r="FO74" s="146"/>
      <c r="FP74" s="146"/>
      <c r="FQ74" s="146"/>
      <c r="FR74" s="146"/>
      <c r="FS74" s="146"/>
      <c r="FT74" s="146"/>
      <c r="FU74" s="146"/>
      <c r="FV74" s="146"/>
      <c r="FW74" s="146"/>
      <c r="FX74" s="146"/>
      <c r="FY74" s="146"/>
      <c r="FZ74" s="146"/>
      <c r="GA74" s="146"/>
      <c r="GB74" s="146"/>
      <c r="GC74" s="146"/>
      <c r="GD74" s="146"/>
      <c r="GE74" s="146"/>
      <c r="GF74" s="146"/>
      <c r="GG74" s="146"/>
      <c r="GH74" s="146"/>
      <c r="GI74" s="146"/>
      <c r="GJ74" s="146"/>
      <c r="GK74" s="146"/>
      <c r="GL74" s="146"/>
      <c r="GM74" s="146"/>
      <c r="GN74" s="146"/>
      <c r="GO74" s="146"/>
      <c r="GP74" s="146"/>
      <c r="GQ74" s="146"/>
      <c r="GR74" s="146"/>
      <c r="GS74" s="146"/>
      <c r="GT74" s="146"/>
      <c r="GU74" s="146"/>
      <c r="GV74" s="146"/>
      <c r="GW74" s="146"/>
      <c r="GX74" s="146"/>
      <c r="GY74" s="146"/>
      <c r="GZ74" s="146"/>
      <c r="HA74" s="146"/>
      <c r="HB74" s="146"/>
      <c r="HC74" s="146"/>
      <c r="HD74" s="146"/>
      <c r="HE74" s="146"/>
      <c r="HF74" s="146"/>
      <c r="HG74" s="146"/>
      <c r="HH74" s="146"/>
      <c r="HI74" s="146"/>
      <c r="HJ74" s="146"/>
      <c r="HK74" s="146"/>
      <c r="HL74" s="146"/>
      <c r="HM74" s="146"/>
      <c r="HN74" s="146"/>
      <c r="HO74" s="146"/>
      <c r="HP74" s="146"/>
      <c r="HQ74" s="146"/>
      <c r="HR74" s="146"/>
      <c r="HS74" s="146"/>
      <c r="HT74" s="146"/>
      <c r="HU74" s="146"/>
      <c r="HV74" s="146"/>
      <c r="HW74" s="146"/>
      <c r="HX74" s="146"/>
      <c r="HY74" s="146"/>
      <c r="HZ74" s="146"/>
      <c r="IA74" s="146"/>
      <c r="IB74" s="146"/>
      <c r="IC74" s="146"/>
      <c r="ID74" s="146"/>
    </row>
    <row r="75" spans="1:238" s="154" customFormat="1" ht="63" x14ac:dyDescent="0.3">
      <c r="A75" s="557">
        <v>11500</v>
      </c>
      <c r="B75" s="543" t="s">
        <v>28</v>
      </c>
      <c r="C75" s="543" t="s">
        <v>964</v>
      </c>
      <c r="D75" s="558" t="s">
        <v>263</v>
      </c>
      <c r="E75" s="543" t="s">
        <v>144</v>
      </c>
      <c r="F75" s="558" t="s">
        <v>619</v>
      </c>
      <c r="G75" s="543" t="s">
        <v>616</v>
      </c>
      <c r="H75" s="571" t="s">
        <v>384</v>
      </c>
      <c r="I75" s="613">
        <v>4</v>
      </c>
      <c r="J75" s="558" t="s">
        <v>621</v>
      </c>
      <c r="K75" s="543" t="s">
        <v>617</v>
      </c>
      <c r="L75" s="572">
        <v>0</v>
      </c>
      <c r="M75" s="573">
        <v>1</v>
      </c>
      <c r="N75" s="543" t="s">
        <v>46</v>
      </c>
      <c r="O75" s="543" t="s">
        <v>68</v>
      </c>
      <c r="P75" s="543" t="s">
        <v>21</v>
      </c>
      <c r="Q75" s="543" t="s">
        <v>36</v>
      </c>
      <c r="R75" s="543" t="s">
        <v>211</v>
      </c>
      <c r="S75" s="543" t="s">
        <v>623</v>
      </c>
      <c r="T75" s="543" t="s">
        <v>98</v>
      </c>
      <c r="U75" s="585">
        <v>4</v>
      </c>
      <c r="V75" s="574" t="str">
        <f t="shared" si="16"/>
        <v>Generar boletines con resultados del proceso reclamaciones</v>
      </c>
      <c r="W75" s="575">
        <f t="shared" si="17"/>
        <v>0</v>
      </c>
      <c r="X75" s="576" t="s">
        <v>117</v>
      </c>
      <c r="Y75" s="577">
        <v>1</v>
      </c>
      <c r="Z75" s="576" t="s">
        <v>617</v>
      </c>
      <c r="AA75" s="572">
        <v>0</v>
      </c>
      <c r="AB75" s="908"/>
      <c r="AC75" s="909"/>
      <c r="AD75" s="562">
        <f t="shared" si="18"/>
        <v>0</v>
      </c>
      <c r="AE75" s="562" t="e">
        <f t="shared" si="19"/>
        <v>#DIV/0!</v>
      </c>
      <c r="AF75" s="562">
        <f t="shared" si="14"/>
        <v>0</v>
      </c>
      <c r="AG75" s="562" t="e">
        <f t="shared" si="0"/>
        <v>#DIV/0!</v>
      </c>
      <c r="AH75" s="562"/>
      <c r="AI75" s="577">
        <v>1</v>
      </c>
      <c r="AJ75" s="576" t="s">
        <v>617</v>
      </c>
      <c r="AK75" s="572">
        <v>0</v>
      </c>
      <c r="AL75" s="556"/>
      <c r="AM75" s="556"/>
      <c r="AN75" s="562">
        <f t="shared" si="20"/>
        <v>0</v>
      </c>
      <c r="AO75" s="562" t="e">
        <f t="shared" si="1"/>
        <v>#DIV/0!</v>
      </c>
      <c r="AP75" s="562">
        <f t="shared" si="2"/>
        <v>0</v>
      </c>
      <c r="AQ75" s="562" t="e">
        <f t="shared" si="3"/>
        <v>#DIV/0!</v>
      </c>
      <c r="AR75" s="562"/>
      <c r="AS75" s="577">
        <v>1</v>
      </c>
      <c r="AT75" s="576" t="s">
        <v>617</v>
      </c>
      <c r="AU75" s="572">
        <v>0</v>
      </c>
      <c r="AV75" s="556"/>
      <c r="AW75" s="556"/>
      <c r="AX75" s="562">
        <f t="shared" si="21"/>
        <v>0</v>
      </c>
      <c r="AY75" s="562" t="e">
        <f t="shared" si="22"/>
        <v>#DIV/0!</v>
      </c>
      <c r="AZ75" s="562">
        <f t="shared" si="23"/>
        <v>0</v>
      </c>
      <c r="BA75" s="562" t="e">
        <f t="shared" si="24"/>
        <v>#DIV/0!</v>
      </c>
      <c r="BB75" s="562"/>
      <c r="BC75" s="577">
        <v>1</v>
      </c>
      <c r="BD75" s="576" t="s">
        <v>617</v>
      </c>
      <c r="BE75" s="572">
        <v>0</v>
      </c>
      <c r="BF75" s="556"/>
      <c r="BG75" s="556"/>
      <c r="BH75" s="578">
        <f t="shared" si="25"/>
        <v>0</v>
      </c>
      <c r="BI75" s="578" t="e">
        <f t="shared" si="26"/>
        <v>#DIV/0!</v>
      </c>
      <c r="BJ75" s="578">
        <f t="shared" si="27"/>
        <v>0</v>
      </c>
      <c r="BK75" s="578" t="e">
        <f t="shared" si="28"/>
        <v>#DIV/0!</v>
      </c>
      <c r="BL75" s="578"/>
      <c r="BM75" s="615">
        <f t="shared" si="6"/>
        <v>0</v>
      </c>
      <c r="BN75" s="615" t="str">
        <f t="shared" si="7"/>
        <v>No Prog ni Ejec</v>
      </c>
      <c r="BO75" s="615">
        <f t="shared" si="8"/>
        <v>0</v>
      </c>
      <c r="BP75" s="615" t="str">
        <f t="shared" si="9"/>
        <v>No Prog ni Ejec</v>
      </c>
      <c r="BQ75" s="615">
        <f t="shared" si="29"/>
        <v>0</v>
      </c>
      <c r="BR75" s="615" t="str">
        <f t="shared" si="30"/>
        <v>No Prog ni Ejec</v>
      </c>
      <c r="BS75" s="615">
        <f t="shared" si="10"/>
        <v>0</v>
      </c>
      <c r="BT75" s="615" t="str">
        <f t="shared" si="11"/>
        <v>No Prog ni Ejec</v>
      </c>
      <c r="BU75" s="580">
        <f t="shared" si="15"/>
        <v>2.3333333333333335</v>
      </c>
      <c r="BV75" s="581" t="str">
        <f t="shared" si="31"/>
        <v>Generar boletines con resultados del proceso reclamaciones</v>
      </c>
      <c r="BW75" s="555">
        <f t="shared" si="33"/>
        <v>0</v>
      </c>
      <c r="BX75" s="556"/>
      <c r="BY75" s="556"/>
      <c r="BZ75" s="556"/>
      <c r="CA75" s="556"/>
      <c r="CB75" s="556"/>
      <c r="CC75" s="556"/>
      <c r="CD75" s="556"/>
      <c r="CE75" s="146"/>
      <c r="CF75" s="146"/>
      <c r="CG75" s="146"/>
      <c r="CH75" s="146"/>
      <c r="CI75" s="146"/>
      <c r="CJ75" s="146"/>
      <c r="CK75" s="146"/>
      <c r="CL75" s="146"/>
      <c r="CM75" s="146"/>
      <c r="CN75" s="146"/>
      <c r="CO75" s="146"/>
      <c r="CP75" s="146"/>
      <c r="CQ75" s="146"/>
      <c r="CR75" s="146"/>
      <c r="CS75" s="146"/>
      <c r="CT75" s="146"/>
      <c r="CU75" s="146"/>
      <c r="CV75" s="146"/>
      <c r="CW75" s="146"/>
      <c r="CX75" s="146"/>
      <c r="CY75" s="146"/>
      <c r="CZ75" s="146"/>
      <c r="DA75" s="146"/>
      <c r="DB75" s="146"/>
      <c r="DC75" s="146"/>
      <c r="DD75" s="146"/>
      <c r="DE75" s="146"/>
      <c r="DF75" s="146"/>
      <c r="DG75" s="146"/>
      <c r="DH75" s="146"/>
      <c r="DI75" s="146"/>
      <c r="DJ75" s="146"/>
      <c r="DK75" s="146"/>
      <c r="DL75" s="146"/>
      <c r="DM75" s="146"/>
      <c r="DN75" s="146"/>
      <c r="DO75" s="146"/>
      <c r="DP75" s="146"/>
      <c r="DQ75" s="146"/>
      <c r="DR75" s="146"/>
      <c r="DS75" s="146"/>
      <c r="DT75" s="146"/>
      <c r="DU75" s="146"/>
      <c r="DV75" s="146"/>
      <c r="DW75" s="146"/>
      <c r="DX75" s="146"/>
      <c r="DY75" s="146"/>
      <c r="DZ75" s="146"/>
      <c r="EA75" s="146"/>
      <c r="EB75" s="146"/>
      <c r="EC75" s="146"/>
      <c r="ED75" s="146"/>
      <c r="EE75" s="146"/>
      <c r="EF75" s="146"/>
      <c r="EG75" s="146"/>
      <c r="EH75" s="146"/>
      <c r="EI75" s="146"/>
      <c r="EJ75" s="146"/>
      <c r="EK75" s="146"/>
      <c r="EL75" s="146"/>
      <c r="EM75" s="146"/>
      <c r="EN75" s="146"/>
      <c r="EO75" s="146"/>
      <c r="EP75" s="146"/>
      <c r="EQ75" s="146"/>
      <c r="ER75" s="146"/>
      <c r="ES75" s="146"/>
      <c r="ET75" s="146"/>
      <c r="EU75" s="146"/>
      <c r="EV75" s="146"/>
      <c r="EW75" s="146"/>
      <c r="EX75" s="146"/>
      <c r="EY75" s="146"/>
      <c r="EZ75" s="146"/>
      <c r="FA75" s="146"/>
      <c r="FB75" s="146"/>
      <c r="FC75" s="146"/>
      <c r="FD75" s="146"/>
      <c r="FE75" s="146"/>
      <c r="FF75" s="146"/>
      <c r="FG75" s="146"/>
      <c r="FH75" s="146"/>
      <c r="FI75" s="146"/>
      <c r="FJ75" s="146"/>
      <c r="FK75" s="146"/>
      <c r="FL75" s="146"/>
      <c r="FM75" s="146"/>
      <c r="FN75" s="146"/>
      <c r="FO75" s="146"/>
      <c r="FP75" s="146"/>
      <c r="FQ75" s="146"/>
      <c r="FR75" s="146"/>
      <c r="FS75" s="146"/>
      <c r="FT75" s="146"/>
      <c r="FU75" s="146"/>
      <c r="FV75" s="146"/>
      <c r="FW75" s="146"/>
      <c r="FX75" s="146"/>
      <c r="FY75" s="146"/>
      <c r="FZ75" s="146"/>
      <c r="GA75" s="146"/>
      <c r="GB75" s="146"/>
      <c r="GC75" s="146"/>
      <c r="GD75" s="146"/>
      <c r="GE75" s="146"/>
      <c r="GF75" s="146"/>
      <c r="GG75" s="146"/>
      <c r="GH75" s="146"/>
      <c r="GI75" s="146"/>
      <c r="GJ75" s="146"/>
      <c r="GK75" s="146"/>
      <c r="GL75" s="146"/>
      <c r="GM75" s="146"/>
      <c r="GN75" s="146"/>
      <c r="GO75" s="146"/>
      <c r="GP75" s="146"/>
      <c r="GQ75" s="146"/>
      <c r="GR75" s="146"/>
      <c r="GS75" s="146"/>
      <c r="GT75" s="146"/>
      <c r="GU75" s="146"/>
      <c r="GV75" s="146"/>
      <c r="GW75" s="146"/>
      <c r="GX75" s="146"/>
      <c r="GY75" s="146"/>
      <c r="GZ75" s="146"/>
      <c r="HA75" s="146"/>
      <c r="HB75" s="146"/>
      <c r="HC75" s="146"/>
      <c r="HD75" s="146"/>
      <c r="HE75" s="146"/>
      <c r="HF75" s="146"/>
      <c r="HG75" s="146"/>
      <c r="HH75" s="146"/>
      <c r="HI75" s="146"/>
      <c r="HJ75" s="146"/>
      <c r="HK75" s="146"/>
      <c r="HL75" s="146"/>
      <c r="HM75" s="146"/>
      <c r="HN75" s="146"/>
      <c r="HO75" s="146"/>
      <c r="HP75" s="146"/>
      <c r="HQ75" s="146"/>
      <c r="HR75" s="146"/>
      <c r="HS75" s="146"/>
      <c r="HT75" s="146"/>
      <c r="HU75" s="146"/>
      <c r="HV75" s="146"/>
      <c r="HW75" s="146"/>
      <c r="HX75" s="146"/>
      <c r="HY75" s="146"/>
      <c r="HZ75" s="146"/>
      <c r="IA75" s="146"/>
      <c r="IB75" s="146"/>
      <c r="IC75" s="146"/>
      <c r="ID75" s="146"/>
    </row>
    <row r="76" spans="1:238" s="153" customFormat="1" ht="50.4" x14ac:dyDescent="0.3">
      <c r="A76" s="557">
        <v>11600</v>
      </c>
      <c r="B76" s="543" t="s">
        <v>6</v>
      </c>
      <c r="C76" s="543" t="s">
        <v>964</v>
      </c>
      <c r="D76" s="558" t="s">
        <v>266</v>
      </c>
      <c r="E76" s="543" t="s">
        <v>153</v>
      </c>
      <c r="F76" s="558" t="s">
        <v>268</v>
      </c>
      <c r="G76" s="543" t="s">
        <v>133</v>
      </c>
      <c r="H76" s="571" t="s">
        <v>124</v>
      </c>
      <c r="I76" s="558">
        <v>4</v>
      </c>
      <c r="J76" s="558" t="s">
        <v>271</v>
      </c>
      <c r="K76" s="543" t="s">
        <v>24</v>
      </c>
      <c r="L76" s="572">
        <v>0</v>
      </c>
      <c r="M76" s="573">
        <v>1</v>
      </c>
      <c r="N76" s="543" t="s">
        <v>51</v>
      </c>
      <c r="O76" s="543" t="s">
        <v>68</v>
      </c>
      <c r="P76" s="543" t="s">
        <v>21</v>
      </c>
      <c r="Q76" s="543" t="s">
        <v>36</v>
      </c>
      <c r="R76" s="543" t="s">
        <v>75</v>
      </c>
      <c r="S76" s="543" t="s">
        <v>631</v>
      </c>
      <c r="T76" s="543" t="s">
        <v>98</v>
      </c>
      <c r="U76" s="558">
        <v>4</v>
      </c>
      <c r="V76" s="574" t="str">
        <f t="shared" si="16"/>
        <v>Reportar el cumplimiento del Plan de Acción de la Dependencia</v>
      </c>
      <c r="W76" s="575">
        <f t="shared" si="17"/>
        <v>0</v>
      </c>
      <c r="X76" s="576" t="s">
        <v>117</v>
      </c>
      <c r="Y76" s="577">
        <v>1</v>
      </c>
      <c r="Z76" s="576" t="s">
        <v>24</v>
      </c>
      <c r="AA76" s="572">
        <v>0</v>
      </c>
      <c r="AB76" s="926"/>
      <c r="AC76" s="927"/>
      <c r="AD76" s="562">
        <f t="shared" ref="AD76:AD177" si="34">+(AB76/Y76)</f>
        <v>0</v>
      </c>
      <c r="AE76" s="562" t="e">
        <f t="shared" ref="AE76:AE177" si="35">+(AC76/AA76)</f>
        <v>#DIV/0!</v>
      </c>
      <c r="AF76" s="562">
        <f t="shared" ref="AF76:AF177" si="36">+(AB76/U76)</f>
        <v>0</v>
      </c>
      <c r="AG76" s="562" t="e">
        <f t="shared" ref="AG76:AG177" si="37">+(AC76/W76)</f>
        <v>#DIV/0!</v>
      </c>
      <c r="AH76" s="569"/>
      <c r="AI76" s="577">
        <v>1</v>
      </c>
      <c r="AJ76" s="576" t="s">
        <v>24</v>
      </c>
      <c r="AK76" s="572">
        <v>0</v>
      </c>
      <c r="AL76" s="556"/>
      <c r="AM76" s="556"/>
      <c r="AN76" s="562">
        <f t="shared" ref="AN76:AN177" si="38">+(AL76/AI76)</f>
        <v>0</v>
      </c>
      <c r="AO76" s="562" t="e">
        <f t="shared" ref="AO76:AO177" si="39">+(AM76/AK76)</f>
        <v>#DIV/0!</v>
      </c>
      <c r="AP76" s="562">
        <f t="shared" ref="AP76:AP177" si="40">+(AL76+AB76)/U76</f>
        <v>0</v>
      </c>
      <c r="AQ76" s="562" t="e">
        <f t="shared" ref="AQ76:AQ177" si="41">+(AM76+AC76)/W76</f>
        <v>#DIV/0!</v>
      </c>
      <c r="AR76" s="562"/>
      <c r="AS76" s="577">
        <v>1</v>
      </c>
      <c r="AT76" s="576" t="s">
        <v>24</v>
      </c>
      <c r="AU76" s="572">
        <v>0</v>
      </c>
      <c r="AV76" s="556"/>
      <c r="AW76" s="556"/>
      <c r="AX76" s="562">
        <f t="shared" ref="AX76:AX177" si="42">+(AV76/AS76)</f>
        <v>0</v>
      </c>
      <c r="AY76" s="562" t="e">
        <f t="shared" ref="AY76:AY177" si="43">+(AW76/AU76)</f>
        <v>#DIV/0!</v>
      </c>
      <c r="AZ76" s="562">
        <f t="shared" ref="AZ76:AZ177" si="44">+(AL76+AB76+AV76)/U76</f>
        <v>0</v>
      </c>
      <c r="BA76" s="562" t="e">
        <f t="shared" ref="BA76:BA177" si="45">+(AM76+AC76+AW76)/W76</f>
        <v>#DIV/0!</v>
      </c>
      <c r="BB76" s="562"/>
      <c r="BC76" s="577">
        <v>1</v>
      </c>
      <c r="BD76" s="576" t="s">
        <v>24</v>
      </c>
      <c r="BE76" s="572">
        <v>0</v>
      </c>
      <c r="BF76" s="556"/>
      <c r="BG76" s="556"/>
      <c r="BH76" s="578">
        <f t="shared" si="25"/>
        <v>0</v>
      </c>
      <c r="BI76" s="578" t="e">
        <f t="shared" si="26"/>
        <v>#DIV/0!</v>
      </c>
      <c r="BJ76" s="578">
        <f t="shared" si="27"/>
        <v>0</v>
      </c>
      <c r="BK76" s="578" t="e">
        <f t="shared" si="28"/>
        <v>#DIV/0!</v>
      </c>
      <c r="BL76" s="578"/>
      <c r="BM76" s="579">
        <f t="shared" ref="BM76:BM177" si="46">IF(AND(Y76=0,AB76=0),"No Prog ni Ejec",IF(Y76=0,CONCATENATE("No Prog, Ejec=  ",AB76),AB76/Y76))</f>
        <v>0</v>
      </c>
      <c r="BN76" s="579" t="str">
        <f t="shared" ref="BN76:BN177" si="47">IF(AND(AA76=0,AC76=0),"No Prog ni Ejec",IF(AA76=0,CONCATENATE("No Prog, Ejec=  ",AC76),AC76/AA76))</f>
        <v>No Prog ni Ejec</v>
      </c>
      <c r="BO76" s="579">
        <f t="shared" ref="BO76:BO177" si="48">IF(AND(AI76=0,AL76=0),"No Prog ni Ejec",IF(AI76=0,CONCATENATE("No Prog, Ejec=  ",AL76),AL76/AI76))</f>
        <v>0</v>
      </c>
      <c r="BP76" s="579" t="str">
        <f t="shared" ref="BP76:BP177" si="49">IF(AND(AK76=0,AM76=0),"No Prog ni Ejec",IF(AK76=0,CONCATENATE("No Prog, Ejec=  ",AM76),AM76/AK76))</f>
        <v>No Prog ni Ejec</v>
      </c>
      <c r="BQ76" s="579">
        <f t="shared" ref="BQ76:BQ177" si="50">IF(AND(AS76=0,AV76=0),"No Prog ni Ejec",IF(AS76=0,CONCATENATE("No Prog, Ejec=  ",AV76),AV76/AS76))</f>
        <v>0</v>
      </c>
      <c r="BR76" s="579" t="str">
        <f t="shared" ref="BR76:BR177" si="51">IF(AND(AU76=0,AW76=0),"No Prog ni Ejec",IF(AU76=0,CONCATENATE("No Prog, Ejec=  ",AW76),AW76/AU76))</f>
        <v>No Prog ni Ejec</v>
      </c>
      <c r="BS76" s="579">
        <f t="shared" ref="BS76:BS177" si="52">IF(AND(BC76=0,BF76=0),"No Prog ni Ejec",IF(BC76=0,CONCATENATE("No Prog, Ejec=  ",BF76),BF76/BC76))</f>
        <v>0</v>
      </c>
      <c r="BT76" s="579" t="str">
        <f t="shared" ref="BT76:BT177" si="53">IF(AND(BE76=0,BG76=0),"No Prog ni Ejec",IF(BE76=0,CONCATENATE("No Prog, Ejec=  ",BG76),BG76/BE76))</f>
        <v>No Prog ni Ejec</v>
      </c>
      <c r="BU76" s="580">
        <f t="shared" ref="BU76:BU175" si="54">+(Y76+AI76+(AS76/3))</f>
        <v>2.3333333333333335</v>
      </c>
      <c r="BV76" s="716" t="str">
        <f t="shared" si="31"/>
        <v>Reportar el cumplimiento del Plan de Acción de la Dependencia</v>
      </c>
      <c r="BW76" s="555">
        <f t="shared" si="33"/>
        <v>0</v>
      </c>
      <c r="BX76" s="556"/>
      <c r="BY76" s="556"/>
      <c r="BZ76" s="556"/>
      <c r="CA76" s="556"/>
      <c r="CB76" s="556"/>
      <c r="CC76" s="556"/>
      <c r="CD76" s="556"/>
      <c r="CE76" s="146"/>
      <c r="CF76" s="146"/>
      <c r="CG76" s="146"/>
      <c r="CH76" s="146"/>
      <c r="CI76" s="146"/>
      <c r="CJ76" s="146"/>
      <c r="CK76" s="146"/>
      <c r="CL76" s="146"/>
      <c r="CM76" s="146"/>
      <c r="CN76" s="146"/>
      <c r="CO76" s="146"/>
      <c r="CP76" s="146"/>
      <c r="CQ76" s="146"/>
      <c r="CR76" s="146"/>
      <c r="CS76" s="146"/>
      <c r="CT76" s="146"/>
      <c r="CU76" s="146"/>
      <c r="CV76" s="146"/>
      <c r="CW76" s="146"/>
      <c r="CX76" s="146"/>
      <c r="CY76" s="146"/>
      <c r="CZ76" s="146"/>
      <c r="DA76" s="146"/>
      <c r="DB76" s="146"/>
      <c r="DC76" s="146"/>
      <c r="DD76" s="146"/>
      <c r="DE76" s="146"/>
      <c r="DF76" s="146"/>
      <c r="DG76" s="146"/>
      <c r="DH76" s="146"/>
      <c r="DI76" s="146"/>
      <c r="DJ76" s="146"/>
      <c r="DK76" s="146"/>
      <c r="DL76" s="146"/>
      <c r="DM76" s="146"/>
      <c r="DN76" s="146"/>
      <c r="DO76" s="146"/>
      <c r="DP76" s="146"/>
      <c r="DQ76" s="146"/>
      <c r="DR76" s="146"/>
      <c r="DS76" s="146"/>
      <c r="DT76" s="146"/>
      <c r="DU76" s="146"/>
      <c r="DV76" s="146"/>
      <c r="DW76" s="146"/>
      <c r="DX76" s="146"/>
      <c r="DY76" s="146"/>
      <c r="DZ76" s="146"/>
      <c r="EA76" s="146"/>
      <c r="EB76" s="146"/>
      <c r="EC76" s="146"/>
      <c r="ED76" s="146"/>
      <c r="EE76" s="146"/>
      <c r="EF76" s="146"/>
      <c r="EG76" s="146"/>
      <c r="EH76" s="146"/>
      <c r="EI76" s="146"/>
      <c r="EJ76" s="146"/>
      <c r="EK76" s="146"/>
      <c r="EL76" s="146"/>
      <c r="EM76" s="146"/>
      <c r="EN76" s="146"/>
      <c r="EO76" s="146"/>
      <c r="EP76" s="146"/>
      <c r="EQ76" s="146"/>
      <c r="ER76" s="146"/>
      <c r="ES76" s="146"/>
      <c r="ET76" s="146"/>
      <c r="EU76" s="146"/>
      <c r="EV76" s="146"/>
      <c r="EW76" s="146"/>
      <c r="EX76" s="146"/>
      <c r="EY76" s="146"/>
      <c r="EZ76" s="146"/>
      <c r="FA76" s="146"/>
      <c r="FB76" s="146"/>
      <c r="FC76" s="146"/>
      <c r="FD76" s="146"/>
      <c r="FE76" s="146"/>
      <c r="FF76" s="146"/>
      <c r="FG76" s="146"/>
      <c r="FH76" s="146"/>
      <c r="FI76" s="146"/>
      <c r="FJ76" s="146"/>
      <c r="FK76" s="146"/>
      <c r="FL76" s="146"/>
      <c r="FM76" s="146"/>
      <c r="FN76" s="146"/>
      <c r="FO76" s="146"/>
      <c r="FP76" s="146"/>
      <c r="FQ76" s="146"/>
      <c r="FR76" s="146"/>
      <c r="FS76" s="146"/>
      <c r="FT76" s="146"/>
      <c r="FU76" s="146"/>
      <c r="FV76" s="146"/>
      <c r="FW76" s="146"/>
      <c r="FX76" s="146"/>
      <c r="FY76" s="146"/>
      <c r="FZ76" s="146"/>
      <c r="GA76" s="146"/>
      <c r="GB76" s="146"/>
      <c r="GC76" s="146"/>
      <c r="GD76" s="146"/>
      <c r="GE76" s="146"/>
      <c r="GF76" s="146"/>
      <c r="GG76" s="146"/>
      <c r="GH76" s="146"/>
      <c r="GI76" s="146"/>
      <c r="GJ76" s="146"/>
      <c r="GK76" s="146"/>
      <c r="GL76" s="146"/>
      <c r="GM76" s="146"/>
      <c r="GN76" s="146"/>
      <c r="GO76" s="146"/>
      <c r="GP76" s="146"/>
      <c r="GQ76" s="146"/>
      <c r="GR76" s="146"/>
      <c r="GS76" s="146"/>
      <c r="GT76" s="146"/>
      <c r="GU76" s="146"/>
      <c r="GV76" s="146"/>
      <c r="GW76" s="146"/>
      <c r="GX76" s="146"/>
      <c r="GY76" s="146"/>
      <c r="GZ76" s="146"/>
      <c r="HA76" s="146"/>
      <c r="HB76" s="146"/>
      <c r="HC76" s="146"/>
      <c r="HD76" s="146"/>
      <c r="HE76" s="146"/>
      <c r="HF76" s="146"/>
      <c r="HG76" s="146"/>
      <c r="HH76" s="146"/>
      <c r="HI76" s="146"/>
      <c r="HJ76" s="146"/>
      <c r="HK76" s="146"/>
      <c r="HL76" s="146"/>
      <c r="HM76" s="146"/>
      <c r="HN76" s="146"/>
      <c r="HO76" s="146"/>
      <c r="HP76" s="146"/>
      <c r="HQ76" s="146"/>
      <c r="HR76" s="146"/>
      <c r="HS76" s="146"/>
      <c r="HT76" s="146"/>
      <c r="HU76" s="146"/>
      <c r="HV76" s="146"/>
      <c r="HW76" s="146"/>
      <c r="HX76" s="146"/>
      <c r="HY76" s="146"/>
      <c r="HZ76" s="146"/>
      <c r="IA76" s="146"/>
      <c r="IB76" s="146"/>
      <c r="IC76" s="146"/>
      <c r="ID76" s="146"/>
    </row>
    <row r="77" spans="1:238" s="153" customFormat="1" ht="88.2" x14ac:dyDescent="0.3">
      <c r="A77" s="557">
        <v>11600</v>
      </c>
      <c r="B77" s="543" t="s">
        <v>6</v>
      </c>
      <c r="C77" s="543" t="s">
        <v>964</v>
      </c>
      <c r="D77" s="558" t="s">
        <v>267</v>
      </c>
      <c r="E77" s="543" t="s">
        <v>256</v>
      </c>
      <c r="F77" s="558" t="s">
        <v>269</v>
      </c>
      <c r="G77" s="543" t="s">
        <v>159</v>
      </c>
      <c r="H77" s="571" t="s">
        <v>123</v>
      </c>
      <c r="I77" s="578">
        <v>1</v>
      </c>
      <c r="J77" s="558" t="s">
        <v>272</v>
      </c>
      <c r="K77" s="543" t="s">
        <v>598</v>
      </c>
      <c r="L77" s="572">
        <v>0</v>
      </c>
      <c r="M77" s="573">
        <v>1</v>
      </c>
      <c r="N77" s="543" t="s">
        <v>51</v>
      </c>
      <c r="O77" s="543" t="s">
        <v>68</v>
      </c>
      <c r="P77" s="543" t="s">
        <v>21</v>
      </c>
      <c r="Q77" s="543" t="s">
        <v>36</v>
      </c>
      <c r="R77" s="543" t="s">
        <v>75</v>
      </c>
      <c r="S77" s="543" t="s">
        <v>632</v>
      </c>
      <c r="T77" s="543" t="s">
        <v>98</v>
      </c>
      <c r="U77" s="573">
        <v>1</v>
      </c>
      <c r="V77" s="574" t="str">
        <f t="shared" ref="V77:V178" si="55">+K77</f>
        <v>Formular los procesos y procedimientos en el marco del MIPG</v>
      </c>
      <c r="W77" s="575">
        <f t="shared" ref="W77:W178" si="56">+L77</f>
        <v>0</v>
      </c>
      <c r="X77" s="576" t="s">
        <v>117</v>
      </c>
      <c r="Y77" s="578">
        <v>0.25</v>
      </c>
      <c r="Z77" s="576" t="s">
        <v>598</v>
      </c>
      <c r="AA77" s="572">
        <v>0</v>
      </c>
      <c r="AB77" s="928"/>
      <c r="AC77" s="927"/>
      <c r="AD77" s="562">
        <f t="shared" si="34"/>
        <v>0</v>
      </c>
      <c r="AE77" s="562" t="e">
        <f t="shared" si="35"/>
        <v>#DIV/0!</v>
      </c>
      <c r="AF77" s="562">
        <f t="shared" si="36"/>
        <v>0</v>
      </c>
      <c r="AG77" s="562" t="e">
        <f t="shared" si="37"/>
        <v>#DIV/0!</v>
      </c>
      <c r="AH77" s="569"/>
      <c r="AI77" s="578">
        <v>0.25</v>
      </c>
      <c r="AJ77" s="576" t="s">
        <v>598</v>
      </c>
      <c r="AK77" s="572">
        <v>0</v>
      </c>
      <c r="AL77" s="556"/>
      <c r="AM77" s="556"/>
      <c r="AN77" s="562">
        <f t="shared" si="38"/>
        <v>0</v>
      </c>
      <c r="AO77" s="562" t="e">
        <f t="shared" si="39"/>
        <v>#DIV/0!</v>
      </c>
      <c r="AP77" s="562">
        <f t="shared" si="40"/>
        <v>0</v>
      </c>
      <c r="AQ77" s="562" t="e">
        <f t="shared" si="41"/>
        <v>#DIV/0!</v>
      </c>
      <c r="AR77" s="562"/>
      <c r="AS77" s="578">
        <v>0.25</v>
      </c>
      <c r="AT77" s="576" t="s">
        <v>598</v>
      </c>
      <c r="AU77" s="572">
        <v>0</v>
      </c>
      <c r="AV77" s="556"/>
      <c r="AW77" s="556"/>
      <c r="AX77" s="562">
        <f t="shared" si="42"/>
        <v>0</v>
      </c>
      <c r="AY77" s="562" t="e">
        <f t="shared" si="43"/>
        <v>#DIV/0!</v>
      </c>
      <c r="AZ77" s="562">
        <f t="shared" si="44"/>
        <v>0</v>
      </c>
      <c r="BA77" s="562" t="e">
        <f t="shared" si="45"/>
        <v>#DIV/0!</v>
      </c>
      <c r="BB77" s="562"/>
      <c r="BC77" s="578">
        <v>0.25</v>
      </c>
      <c r="BD77" s="576" t="s">
        <v>598</v>
      </c>
      <c r="BE77" s="572">
        <v>0</v>
      </c>
      <c r="BF77" s="556"/>
      <c r="BG77" s="556"/>
      <c r="BH77" s="578">
        <f t="shared" ref="BH77:BH178" si="57">+(BF77/BC77)</f>
        <v>0</v>
      </c>
      <c r="BI77" s="578" t="e">
        <f t="shared" ref="BI77:BI178" si="58">+(BG77/BE77)</f>
        <v>#DIV/0!</v>
      </c>
      <c r="BJ77" s="578">
        <f t="shared" ref="BJ77:BJ178" si="59">+(AL77+AB77+AV77+BF77)/U77</f>
        <v>0</v>
      </c>
      <c r="BK77" s="578" t="e">
        <f t="shared" ref="BK77:BK178" si="60">+(AM77+AC77+AW77+BG77)/W77</f>
        <v>#DIV/0!</v>
      </c>
      <c r="BL77" s="578"/>
      <c r="BM77" s="579">
        <f t="shared" si="46"/>
        <v>0</v>
      </c>
      <c r="BN77" s="579" t="str">
        <f t="shared" si="47"/>
        <v>No Prog ni Ejec</v>
      </c>
      <c r="BO77" s="579">
        <f t="shared" si="48"/>
        <v>0</v>
      </c>
      <c r="BP77" s="579" t="str">
        <f t="shared" si="49"/>
        <v>No Prog ni Ejec</v>
      </c>
      <c r="BQ77" s="579">
        <f t="shared" si="50"/>
        <v>0</v>
      </c>
      <c r="BR77" s="579" t="str">
        <f t="shared" si="51"/>
        <v>No Prog ni Ejec</v>
      </c>
      <c r="BS77" s="579">
        <f t="shared" si="52"/>
        <v>0</v>
      </c>
      <c r="BT77" s="579" t="str">
        <f t="shared" si="53"/>
        <v>No Prog ni Ejec</v>
      </c>
      <c r="BU77" s="568">
        <f t="shared" si="54"/>
        <v>0.58333333333333337</v>
      </c>
      <c r="BV77" s="716" t="str">
        <f t="shared" si="31"/>
        <v>Formular los procesos y procedimientos en el marco del MIPG</v>
      </c>
      <c r="BW77" s="555">
        <f t="shared" si="33"/>
        <v>0</v>
      </c>
      <c r="BX77" s="556"/>
      <c r="BY77" s="556"/>
      <c r="BZ77" s="556"/>
      <c r="CA77" s="556"/>
      <c r="CB77" s="556"/>
      <c r="CC77" s="556"/>
      <c r="CD77" s="556"/>
      <c r="CE77" s="146"/>
      <c r="CF77" s="146"/>
      <c r="CG77" s="146"/>
      <c r="CH77" s="146"/>
      <c r="CI77" s="146"/>
      <c r="CJ77" s="146"/>
      <c r="CK77" s="146"/>
      <c r="CL77" s="146"/>
      <c r="CM77" s="146"/>
      <c r="CN77" s="146"/>
      <c r="CO77" s="146"/>
      <c r="CP77" s="146"/>
      <c r="CQ77" s="146"/>
      <c r="CR77" s="146"/>
      <c r="CS77" s="146"/>
      <c r="CT77" s="146"/>
      <c r="CU77" s="146"/>
      <c r="CV77" s="146"/>
      <c r="CW77" s="146"/>
      <c r="CX77" s="146"/>
      <c r="CY77" s="146"/>
      <c r="CZ77" s="146"/>
      <c r="DA77" s="146"/>
      <c r="DB77" s="146"/>
      <c r="DC77" s="146"/>
      <c r="DD77" s="146"/>
      <c r="DE77" s="146"/>
      <c r="DF77" s="146"/>
      <c r="DG77" s="146"/>
      <c r="DH77" s="146"/>
      <c r="DI77" s="146"/>
      <c r="DJ77" s="146"/>
      <c r="DK77" s="146"/>
      <c r="DL77" s="146"/>
      <c r="DM77" s="146"/>
      <c r="DN77" s="146"/>
      <c r="DO77" s="146"/>
      <c r="DP77" s="146"/>
      <c r="DQ77" s="146"/>
      <c r="DR77" s="146"/>
      <c r="DS77" s="146"/>
      <c r="DT77" s="146"/>
      <c r="DU77" s="146"/>
      <c r="DV77" s="146"/>
      <c r="DW77" s="146"/>
      <c r="DX77" s="146"/>
      <c r="DY77" s="146"/>
      <c r="DZ77" s="146"/>
      <c r="EA77" s="146"/>
      <c r="EB77" s="146"/>
      <c r="EC77" s="146"/>
      <c r="ED77" s="146"/>
      <c r="EE77" s="146"/>
      <c r="EF77" s="146"/>
      <c r="EG77" s="146"/>
      <c r="EH77" s="146"/>
      <c r="EI77" s="146"/>
      <c r="EJ77" s="146"/>
      <c r="EK77" s="146"/>
      <c r="EL77" s="146"/>
      <c r="EM77" s="146"/>
      <c r="EN77" s="146"/>
      <c r="EO77" s="146"/>
      <c r="EP77" s="146"/>
      <c r="EQ77" s="146"/>
      <c r="ER77" s="146"/>
      <c r="ES77" s="146"/>
      <c r="ET77" s="146"/>
      <c r="EU77" s="146"/>
      <c r="EV77" s="146"/>
      <c r="EW77" s="146"/>
      <c r="EX77" s="146"/>
      <c r="EY77" s="146"/>
      <c r="EZ77" s="146"/>
      <c r="FA77" s="146"/>
      <c r="FB77" s="146"/>
      <c r="FC77" s="146"/>
      <c r="FD77" s="146"/>
      <c r="FE77" s="146"/>
      <c r="FF77" s="146"/>
      <c r="FG77" s="146"/>
      <c r="FH77" s="146"/>
      <c r="FI77" s="146"/>
      <c r="FJ77" s="146"/>
      <c r="FK77" s="146"/>
      <c r="FL77" s="146"/>
      <c r="FM77" s="146"/>
      <c r="FN77" s="146"/>
      <c r="FO77" s="146"/>
      <c r="FP77" s="146"/>
      <c r="FQ77" s="146"/>
      <c r="FR77" s="146"/>
      <c r="FS77" s="146"/>
      <c r="FT77" s="146"/>
      <c r="FU77" s="146"/>
      <c r="FV77" s="146"/>
      <c r="FW77" s="146"/>
      <c r="FX77" s="146"/>
      <c r="FY77" s="146"/>
      <c r="FZ77" s="146"/>
      <c r="GA77" s="146"/>
      <c r="GB77" s="146"/>
      <c r="GC77" s="146"/>
      <c r="GD77" s="146"/>
      <c r="GE77" s="146"/>
      <c r="GF77" s="146"/>
      <c r="GG77" s="146"/>
      <c r="GH77" s="146"/>
      <c r="GI77" s="146"/>
      <c r="GJ77" s="146"/>
      <c r="GK77" s="146"/>
      <c r="GL77" s="146"/>
      <c r="GM77" s="146"/>
      <c r="GN77" s="146"/>
      <c r="GO77" s="146"/>
      <c r="GP77" s="146"/>
      <c r="GQ77" s="146"/>
      <c r="GR77" s="146"/>
      <c r="GS77" s="146"/>
      <c r="GT77" s="146"/>
      <c r="GU77" s="146"/>
      <c r="GV77" s="146"/>
      <c r="GW77" s="146"/>
      <c r="GX77" s="146"/>
      <c r="GY77" s="146"/>
      <c r="GZ77" s="146"/>
      <c r="HA77" s="146"/>
      <c r="HB77" s="146"/>
      <c r="HC77" s="146"/>
      <c r="HD77" s="146"/>
      <c r="HE77" s="146"/>
      <c r="HF77" s="146"/>
      <c r="HG77" s="146"/>
      <c r="HH77" s="146"/>
      <c r="HI77" s="146"/>
      <c r="HJ77" s="146"/>
      <c r="HK77" s="146"/>
      <c r="HL77" s="146"/>
      <c r="HM77" s="146"/>
      <c r="HN77" s="146"/>
      <c r="HO77" s="146"/>
      <c r="HP77" s="146"/>
      <c r="HQ77" s="146"/>
      <c r="HR77" s="146"/>
      <c r="HS77" s="146"/>
      <c r="HT77" s="146"/>
      <c r="HU77" s="146"/>
      <c r="HV77" s="146"/>
      <c r="HW77" s="146"/>
      <c r="HX77" s="146"/>
      <c r="HY77" s="146"/>
      <c r="HZ77" s="146"/>
      <c r="IA77" s="146"/>
      <c r="IB77" s="146"/>
      <c r="IC77" s="146"/>
      <c r="ID77" s="146"/>
    </row>
    <row r="78" spans="1:238" s="153" customFormat="1" ht="88.2" x14ac:dyDescent="0.3">
      <c r="A78" s="557">
        <v>11600</v>
      </c>
      <c r="B78" s="543" t="s">
        <v>6</v>
      </c>
      <c r="C78" s="543" t="s">
        <v>964</v>
      </c>
      <c r="D78" s="558" t="s">
        <v>267</v>
      </c>
      <c r="E78" s="543" t="s">
        <v>256</v>
      </c>
      <c r="F78" s="558" t="s">
        <v>270</v>
      </c>
      <c r="G78" s="543" t="s">
        <v>127</v>
      </c>
      <c r="H78" s="571" t="s">
        <v>124</v>
      </c>
      <c r="I78" s="558">
        <v>4</v>
      </c>
      <c r="J78" s="558" t="s">
        <v>273</v>
      </c>
      <c r="K78" s="543" t="s">
        <v>128</v>
      </c>
      <c r="L78" s="572">
        <v>0</v>
      </c>
      <c r="M78" s="573">
        <v>1</v>
      </c>
      <c r="N78" s="543" t="s">
        <v>51</v>
      </c>
      <c r="O78" s="543" t="s">
        <v>68</v>
      </c>
      <c r="P78" s="543" t="s">
        <v>21</v>
      </c>
      <c r="Q78" s="543" t="s">
        <v>36</v>
      </c>
      <c r="R78" s="543" t="s">
        <v>75</v>
      </c>
      <c r="S78" s="543" t="s">
        <v>137</v>
      </c>
      <c r="T78" s="543" t="s">
        <v>98</v>
      </c>
      <c r="U78" s="558">
        <v>4</v>
      </c>
      <c r="V78" s="574" t="str">
        <f t="shared" si="55"/>
        <v>Remitir informes trimestrales de los indicadores formulados y las acciones de mejoras</v>
      </c>
      <c r="W78" s="575">
        <f t="shared" si="56"/>
        <v>0</v>
      </c>
      <c r="X78" s="576" t="s">
        <v>117</v>
      </c>
      <c r="Y78" s="618">
        <v>0</v>
      </c>
      <c r="Z78" s="576" t="s">
        <v>128</v>
      </c>
      <c r="AA78" s="572">
        <v>0</v>
      </c>
      <c r="AB78" s="926"/>
      <c r="AC78" s="927"/>
      <c r="AD78" s="562" t="e">
        <f t="shared" si="34"/>
        <v>#DIV/0!</v>
      </c>
      <c r="AE78" s="562" t="e">
        <f t="shared" si="35"/>
        <v>#DIV/0!</v>
      </c>
      <c r="AF78" s="562">
        <f>+(AB78/U78)</f>
        <v>0</v>
      </c>
      <c r="AG78" s="562" t="e">
        <f t="shared" si="37"/>
        <v>#DIV/0!</v>
      </c>
      <c r="AH78" s="569"/>
      <c r="AI78" s="577">
        <v>1</v>
      </c>
      <c r="AJ78" s="576" t="s">
        <v>128</v>
      </c>
      <c r="AK78" s="572">
        <v>0</v>
      </c>
      <c r="AL78" s="556"/>
      <c r="AM78" s="556"/>
      <c r="AN78" s="562">
        <f t="shared" si="38"/>
        <v>0</v>
      </c>
      <c r="AO78" s="562" t="e">
        <f t="shared" si="39"/>
        <v>#DIV/0!</v>
      </c>
      <c r="AP78" s="562">
        <f t="shared" si="40"/>
        <v>0</v>
      </c>
      <c r="AQ78" s="562" t="e">
        <f t="shared" si="41"/>
        <v>#DIV/0!</v>
      </c>
      <c r="AR78" s="562"/>
      <c r="AS78" s="577">
        <v>1</v>
      </c>
      <c r="AT78" s="576" t="s">
        <v>128</v>
      </c>
      <c r="AU78" s="572">
        <v>0</v>
      </c>
      <c r="AV78" s="556"/>
      <c r="AW78" s="556"/>
      <c r="AX78" s="562">
        <f t="shared" si="42"/>
        <v>0</v>
      </c>
      <c r="AY78" s="562" t="e">
        <f t="shared" si="43"/>
        <v>#DIV/0!</v>
      </c>
      <c r="AZ78" s="562">
        <f t="shared" si="44"/>
        <v>0</v>
      </c>
      <c r="BA78" s="562" t="e">
        <f t="shared" si="45"/>
        <v>#DIV/0!</v>
      </c>
      <c r="BB78" s="562"/>
      <c r="BC78" s="577">
        <v>1</v>
      </c>
      <c r="BD78" s="576" t="s">
        <v>128</v>
      </c>
      <c r="BE78" s="572">
        <v>0</v>
      </c>
      <c r="BF78" s="556"/>
      <c r="BG78" s="556"/>
      <c r="BH78" s="578">
        <f t="shared" si="57"/>
        <v>0</v>
      </c>
      <c r="BI78" s="578" t="e">
        <f t="shared" si="58"/>
        <v>#DIV/0!</v>
      </c>
      <c r="BJ78" s="578">
        <f t="shared" si="59"/>
        <v>0</v>
      </c>
      <c r="BK78" s="578" t="e">
        <f t="shared" si="60"/>
        <v>#DIV/0!</v>
      </c>
      <c r="BL78" s="578"/>
      <c r="BM78" s="579" t="str">
        <f t="shared" si="46"/>
        <v>No Prog ni Ejec</v>
      </c>
      <c r="BN78" s="579" t="str">
        <f t="shared" si="47"/>
        <v>No Prog ni Ejec</v>
      </c>
      <c r="BO78" s="579">
        <f t="shared" si="48"/>
        <v>0</v>
      </c>
      <c r="BP78" s="579" t="str">
        <f t="shared" si="49"/>
        <v>No Prog ni Ejec</v>
      </c>
      <c r="BQ78" s="579">
        <f t="shared" si="50"/>
        <v>0</v>
      </c>
      <c r="BR78" s="579" t="str">
        <f t="shared" si="51"/>
        <v>No Prog ni Ejec</v>
      </c>
      <c r="BS78" s="579">
        <f t="shared" si="52"/>
        <v>0</v>
      </c>
      <c r="BT78" s="579" t="str">
        <f t="shared" si="53"/>
        <v>No Prog ni Ejec</v>
      </c>
      <c r="BU78" s="580">
        <f t="shared" si="54"/>
        <v>1.3333333333333333</v>
      </c>
      <c r="BV78" s="716" t="str">
        <f t="shared" si="31"/>
        <v>Remitir informes trimestrales de los indicadores formulados y las acciones de mejoras</v>
      </c>
      <c r="BW78" s="555">
        <f t="shared" si="33"/>
        <v>0</v>
      </c>
      <c r="BX78" s="556"/>
      <c r="BY78" s="556"/>
      <c r="BZ78" s="556"/>
      <c r="CA78" s="556"/>
      <c r="CB78" s="556"/>
      <c r="CC78" s="556"/>
      <c r="CD78" s="556"/>
      <c r="CE78" s="146"/>
      <c r="CF78" s="146"/>
      <c r="CG78" s="146"/>
      <c r="CH78" s="146"/>
      <c r="CI78" s="146"/>
      <c r="CJ78" s="146"/>
      <c r="CK78" s="146"/>
      <c r="CL78" s="146"/>
      <c r="CM78" s="146"/>
      <c r="CN78" s="146"/>
      <c r="CO78" s="146"/>
      <c r="CP78" s="146"/>
      <c r="CQ78" s="146"/>
      <c r="CR78" s="146"/>
      <c r="CS78" s="146"/>
      <c r="CT78" s="146"/>
      <c r="CU78" s="146"/>
      <c r="CV78" s="146"/>
      <c r="CW78" s="146"/>
      <c r="CX78" s="146"/>
      <c r="CY78" s="146"/>
      <c r="CZ78" s="146"/>
      <c r="DA78" s="146"/>
      <c r="DB78" s="146"/>
      <c r="DC78" s="146"/>
      <c r="DD78" s="146"/>
      <c r="DE78" s="146"/>
      <c r="DF78" s="146"/>
      <c r="DG78" s="146"/>
      <c r="DH78" s="146"/>
      <c r="DI78" s="146"/>
      <c r="DJ78" s="146"/>
      <c r="DK78" s="146"/>
      <c r="DL78" s="146"/>
      <c r="DM78" s="146"/>
      <c r="DN78" s="146"/>
      <c r="DO78" s="146"/>
      <c r="DP78" s="146"/>
      <c r="DQ78" s="146"/>
      <c r="DR78" s="146"/>
      <c r="DS78" s="146"/>
      <c r="DT78" s="146"/>
      <c r="DU78" s="146"/>
      <c r="DV78" s="146"/>
      <c r="DW78" s="146"/>
      <c r="DX78" s="146"/>
      <c r="DY78" s="146"/>
      <c r="DZ78" s="146"/>
      <c r="EA78" s="146"/>
      <c r="EB78" s="146"/>
      <c r="EC78" s="146"/>
      <c r="ED78" s="146"/>
      <c r="EE78" s="146"/>
      <c r="EF78" s="146"/>
      <c r="EG78" s="146"/>
      <c r="EH78" s="146"/>
      <c r="EI78" s="146"/>
      <c r="EJ78" s="146"/>
      <c r="EK78" s="146"/>
      <c r="EL78" s="146"/>
      <c r="EM78" s="146"/>
      <c r="EN78" s="146"/>
      <c r="EO78" s="146"/>
      <c r="EP78" s="146"/>
      <c r="EQ78" s="146"/>
      <c r="ER78" s="146"/>
      <c r="ES78" s="146"/>
      <c r="ET78" s="146"/>
      <c r="EU78" s="146"/>
      <c r="EV78" s="146"/>
      <c r="EW78" s="146"/>
      <c r="EX78" s="146"/>
      <c r="EY78" s="146"/>
      <c r="EZ78" s="146"/>
      <c r="FA78" s="146"/>
      <c r="FB78" s="146"/>
      <c r="FC78" s="146"/>
      <c r="FD78" s="146"/>
      <c r="FE78" s="146"/>
      <c r="FF78" s="146"/>
      <c r="FG78" s="146"/>
      <c r="FH78" s="146"/>
      <c r="FI78" s="146"/>
      <c r="FJ78" s="146"/>
      <c r="FK78" s="146"/>
      <c r="FL78" s="146"/>
      <c r="FM78" s="146"/>
      <c r="FN78" s="146"/>
      <c r="FO78" s="146"/>
      <c r="FP78" s="146"/>
      <c r="FQ78" s="146"/>
      <c r="FR78" s="146"/>
      <c r="FS78" s="146"/>
      <c r="FT78" s="146"/>
      <c r="FU78" s="146"/>
      <c r="FV78" s="146"/>
      <c r="FW78" s="146"/>
      <c r="FX78" s="146"/>
      <c r="FY78" s="146"/>
      <c r="FZ78" s="146"/>
      <c r="GA78" s="146"/>
      <c r="GB78" s="146"/>
      <c r="GC78" s="146"/>
      <c r="GD78" s="146"/>
      <c r="GE78" s="146"/>
      <c r="GF78" s="146"/>
      <c r="GG78" s="146"/>
      <c r="GH78" s="146"/>
      <c r="GI78" s="146"/>
      <c r="GJ78" s="146"/>
      <c r="GK78" s="146"/>
      <c r="GL78" s="146"/>
      <c r="GM78" s="146"/>
      <c r="GN78" s="146"/>
      <c r="GO78" s="146"/>
      <c r="GP78" s="146"/>
      <c r="GQ78" s="146"/>
      <c r="GR78" s="146"/>
      <c r="GS78" s="146"/>
      <c r="GT78" s="146"/>
      <c r="GU78" s="146"/>
      <c r="GV78" s="146"/>
      <c r="GW78" s="146"/>
      <c r="GX78" s="146"/>
      <c r="GY78" s="146"/>
      <c r="GZ78" s="146"/>
      <c r="HA78" s="146"/>
      <c r="HB78" s="146"/>
      <c r="HC78" s="146"/>
      <c r="HD78" s="146"/>
      <c r="HE78" s="146"/>
      <c r="HF78" s="146"/>
      <c r="HG78" s="146"/>
      <c r="HH78" s="146"/>
      <c r="HI78" s="146"/>
      <c r="HJ78" s="146"/>
      <c r="HK78" s="146"/>
      <c r="HL78" s="146"/>
      <c r="HM78" s="146"/>
      <c r="HN78" s="146"/>
      <c r="HO78" s="146"/>
      <c r="HP78" s="146"/>
      <c r="HQ78" s="146"/>
      <c r="HR78" s="146"/>
      <c r="HS78" s="146"/>
      <c r="HT78" s="146"/>
      <c r="HU78" s="146"/>
      <c r="HV78" s="146"/>
      <c r="HW78" s="146"/>
      <c r="HX78" s="146"/>
      <c r="HY78" s="146"/>
      <c r="HZ78" s="146"/>
      <c r="IA78" s="146"/>
      <c r="IB78" s="146"/>
      <c r="IC78" s="146"/>
      <c r="ID78" s="146"/>
    </row>
    <row r="79" spans="1:238" s="159" customFormat="1" ht="113.4" x14ac:dyDescent="0.3">
      <c r="A79" s="689">
        <v>11600</v>
      </c>
      <c r="B79" s="690" t="s">
        <v>6</v>
      </c>
      <c r="C79" s="690" t="s">
        <v>964</v>
      </c>
      <c r="D79" s="691" t="s">
        <v>278</v>
      </c>
      <c r="E79" s="690" t="s">
        <v>147</v>
      </c>
      <c r="F79" s="691" t="s">
        <v>279</v>
      </c>
      <c r="G79" s="690" t="s">
        <v>277</v>
      </c>
      <c r="H79" s="737" t="s">
        <v>1581</v>
      </c>
      <c r="I79" s="736">
        <v>1</v>
      </c>
      <c r="J79" s="691" t="s">
        <v>282</v>
      </c>
      <c r="K79" s="738" t="s">
        <v>1579</v>
      </c>
      <c r="L79" s="694">
        <v>0</v>
      </c>
      <c r="M79" s="695">
        <v>1</v>
      </c>
      <c r="N79" s="690" t="s">
        <v>46</v>
      </c>
      <c r="O79" s="690" t="s">
        <v>73</v>
      </c>
      <c r="P79" s="690" t="s">
        <v>37</v>
      </c>
      <c r="Q79" s="690" t="s">
        <v>40</v>
      </c>
      <c r="R79" s="690" t="s">
        <v>228</v>
      </c>
      <c r="S79" s="690" t="s">
        <v>1580</v>
      </c>
      <c r="T79" s="690" t="s">
        <v>99</v>
      </c>
      <c r="U79" s="736">
        <v>1</v>
      </c>
      <c r="V79" s="735" t="str">
        <f t="shared" si="55"/>
        <v>Definición y aprobación de planes asociados a la DGTIC (Plan Estratégico de Tecnologías de la Información y las Comunicaciones PETI, Plan de Seguridad y Privacidad de la Información y Plan de Tratamiento de Riesgos de Seguridad y Privacidad de la Información)</v>
      </c>
      <c r="W79" s="697">
        <f t="shared" si="56"/>
        <v>0</v>
      </c>
      <c r="X79" s="711" t="s">
        <v>117</v>
      </c>
      <c r="Y79" s="739">
        <v>0</v>
      </c>
      <c r="Z79" s="700" t="str">
        <f>+V79</f>
        <v>Definición y aprobación de planes asociados a la DGTIC (Plan Estratégico de Tecnologías de la Información y las Comunicaciones PETI, Plan de Seguridad y Privacidad de la Información y Plan de Tratamiento de Riesgos de Seguridad y Privacidad de la Información)</v>
      </c>
      <c r="AA79" s="694">
        <v>0</v>
      </c>
      <c r="AB79" s="929"/>
      <c r="AC79" s="930"/>
      <c r="AD79" s="701" t="e">
        <f t="shared" si="34"/>
        <v>#DIV/0!</v>
      </c>
      <c r="AE79" s="701" t="e">
        <f t="shared" si="35"/>
        <v>#DIV/0!</v>
      </c>
      <c r="AF79" s="701">
        <f t="shared" si="36"/>
        <v>0</v>
      </c>
      <c r="AG79" s="701" t="e">
        <f t="shared" si="37"/>
        <v>#DIV/0!</v>
      </c>
      <c r="AH79" s="702"/>
      <c r="AI79" s="739">
        <v>0.16</v>
      </c>
      <c r="AJ79" s="700" t="str">
        <f>+V79</f>
        <v>Definición y aprobación de planes asociados a la DGTIC (Plan Estratégico de Tecnologías de la Información y las Comunicaciones PETI, Plan de Seguridad y Privacidad de la Información y Plan de Tratamiento de Riesgos de Seguridad y Privacidad de la Información)</v>
      </c>
      <c r="AK79" s="694">
        <v>0</v>
      </c>
      <c r="AL79" s="703"/>
      <c r="AM79" s="703"/>
      <c r="AN79" s="701">
        <f t="shared" si="38"/>
        <v>0</v>
      </c>
      <c r="AO79" s="701" t="e">
        <f t="shared" si="39"/>
        <v>#DIV/0!</v>
      </c>
      <c r="AP79" s="701">
        <f t="shared" si="40"/>
        <v>0</v>
      </c>
      <c r="AQ79" s="701" t="e">
        <f t="shared" si="41"/>
        <v>#DIV/0!</v>
      </c>
      <c r="AR79" s="701"/>
      <c r="AS79" s="739">
        <v>0.32</v>
      </c>
      <c r="AT79" s="700" t="str">
        <f>+V79</f>
        <v>Definición y aprobación de planes asociados a la DGTIC (Plan Estratégico de Tecnologías de la Información y las Comunicaciones PETI, Plan de Seguridad y Privacidad de la Información y Plan de Tratamiento de Riesgos de Seguridad y Privacidad de la Información)</v>
      </c>
      <c r="AU79" s="694">
        <v>0</v>
      </c>
      <c r="AV79" s="703"/>
      <c r="AW79" s="703"/>
      <c r="AX79" s="701">
        <f t="shared" si="42"/>
        <v>0</v>
      </c>
      <c r="AY79" s="701" t="e">
        <f t="shared" si="43"/>
        <v>#DIV/0!</v>
      </c>
      <c r="AZ79" s="701">
        <f t="shared" si="44"/>
        <v>0</v>
      </c>
      <c r="BA79" s="701" t="e">
        <f t="shared" si="45"/>
        <v>#DIV/0!</v>
      </c>
      <c r="BB79" s="701">
        <v>0.17333333333333331</v>
      </c>
      <c r="BC79" s="739">
        <v>0.52</v>
      </c>
      <c r="BD79" s="700" t="str">
        <f>+V79</f>
        <v>Definición y aprobación de planes asociados a la DGTIC (Plan Estratégico de Tecnologías de la Información y las Comunicaciones PETI, Plan de Seguridad y Privacidad de la Información y Plan de Tratamiento de Riesgos de Seguridad y Privacidad de la Información)</v>
      </c>
      <c r="BE79" s="694">
        <v>0</v>
      </c>
      <c r="BF79" s="703"/>
      <c r="BG79" s="703"/>
      <c r="BH79" s="693">
        <f t="shared" si="57"/>
        <v>0</v>
      </c>
      <c r="BI79" s="693" t="e">
        <f t="shared" si="58"/>
        <v>#DIV/0!</v>
      </c>
      <c r="BJ79" s="693">
        <f t="shared" si="59"/>
        <v>0</v>
      </c>
      <c r="BK79" s="693" t="e">
        <f t="shared" si="60"/>
        <v>#DIV/0!</v>
      </c>
      <c r="BL79" s="693"/>
      <c r="BM79" s="705" t="str">
        <f t="shared" si="46"/>
        <v>No Prog ni Ejec</v>
      </c>
      <c r="BN79" s="705" t="str">
        <f t="shared" si="47"/>
        <v>No Prog ni Ejec</v>
      </c>
      <c r="BO79" s="705">
        <f t="shared" si="48"/>
        <v>0</v>
      </c>
      <c r="BP79" s="705" t="str">
        <f t="shared" si="49"/>
        <v>No Prog ni Ejec</v>
      </c>
      <c r="BQ79" s="705">
        <f t="shared" si="50"/>
        <v>0</v>
      </c>
      <c r="BR79" s="705" t="str">
        <f t="shared" si="51"/>
        <v>No Prog ni Ejec</v>
      </c>
      <c r="BS79" s="705">
        <f t="shared" si="52"/>
        <v>0</v>
      </c>
      <c r="BT79" s="705" t="str">
        <f t="shared" si="53"/>
        <v>No Prog ni Ejec</v>
      </c>
      <c r="BU79" s="713">
        <f>+(Y79+AI79+(AS79/3))</f>
        <v>0.26666666666666666</v>
      </c>
      <c r="BV79" s="707" t="str">
        <f t="shared" si="31"/>
        <v>Definición y aprobación de planes asociados a la DGTIC (Plan Estratégico de Tecnologías de la Información y las Comunicaciones PETI, Plan de Seguridad y Privacidad de la Información y Plan de Tratamiento de Riesgos de Seguridad y Privacidad de la Información)</v>
      </c>
      <c r="BW79" s="708">
        <f t="shared" si="33"/>
        <v>0</v>
      </c>
      <c r="BX79" s="703"/>
      <c r="BY79" s="703"/>
      <c r="BZ79" s="703"/>
      <c r="CA79" s="703"/>
      <c r="CB79" s="703"/>
      <c r="CC79" s="703"/>
      <c r="CD79" s="703"/>
      <c r="CE79" s="146"/>
      <c r="CF79" s="146"/>
      <c r="CG79" s="146"/>
      <c r="CH79" s="146"/>
      <c r="CI79" s="146"/>
      <c r="CJ79" s="146"/>
      <c r="CK79" s="146"/>
      <c r="CL79" s="146"/>
      <c r="CM79" s="146"/>
      <c r="CN79" s="146"/>
      <c r="CO79" s="146"/>
      <c r="CP79" s="146"/>
      <c r="CQ79" s="146"/>
      <c r="CR79" s="146"/>
      <c r="CS79" s="146"/>
      <c r="CT79" s="146"/>
      <c r="CU79" s="146"/>
      <c r="CV79" s="146"/>
      <c r="CW79" s="146"/>
      <c r="CX79" s="146"/>
      <c r="CY79" s="146"/>
      <c r="CZ79" s="146"/>
      <c r="DA79" s="146"/>
      <c r="DB79" s="146"/>
      <c r="DC79" s="146"/>
      <c r="DD79" s="146"/>
      <c r="DE79" s="146"/>
      <c r="DF79" s="146"/>
      <c r="DG79" s="146"/>
      <c r="DH79" s="146"/>
      <c r="DI79" s="146"/>
      <c r="DJ79" s="146"/>
      <c r="DK79" s="146"/>
      <c r="DL79" s="146"/>
      <c r="DM79" s="146"/>
      <c r="DN79" s="146"/>
      <c r="DO79" s="146"/>
      <c r="DP79" s="146"/>
      <c r="DQ79" s="146"/>
      <c r="DR79" s="146"/>
      <c r="DS79" s="146"/>
      <c r="DT79" s="146"/>
      <c r="DU79" s="146"/>
      <c r="DV79" s="146"/>
      <c r="DW79" s="146"/>
      <c r="DX79" s="146"/>
      <c r="DY79" s="146"/>
      <c r="DZ79" s="146"/>
      <c r="EA79" s="146"/>
      <c r="EB79" s="146"/>
      <c r="EC79" s="146"/>
      <c r="ED79" s="146"/>
      <c r="EE79" s="146"/>
      <c r="EF79" s="146"/>
      <c r="EG79" s="146"/>
      <c r="EH79" s="146"/>
      <c r="EI79" s="146"/>
      <c r="EJ79" s="146"/>
      <c r="EK79" s="146"/>
      <c r="EL79" s="146"/>
      <c r="EM79" s="146"/>
      <c r="EN79" s="146"/>
      <c r="EO79" s="146"/>
      <c r="EP79" s="146"/>
      <c r="EQ79" s="146"/>
      <c r="ER79" s="146"/>
      <c r="ES79" s="146"/>
      <c r="ET79" s="146"/>
      <c r="EU79" s="146"/>
      <c r="EV79" s="146"/>
      <c r="EW79" s="146"/>
      <c r="EX79" s="146"/>
      <c r="EY79" s="146"/>
      <c r="EZ79" s="146"/>
      <c r="FA79" s="146"/>
      <c r="FB79" s="146"/>
      <c r="FC79" s="146"/>
      <c r="FD79" s="146"/>
      <c r="FE79" s="146"/>
      <c r="FF79" s="146"/>
      <c r="FG79" s="146"/>
      <c r="FH79" s="146"/>
      <c r="FI79" s="146"/>
      <c r="FJ79" s="146"/>
      <c r="FK79" s="146"/>
      <c r="FL79" s="146"/>
      <c r="FM79" s="146"/>
      <c r="FN79" s="146"/>
      <c r="FO79" s="146"/>
      <c r="FP79" s="146"/>
      <c r="FQ79" s="146"/>
      <c r="FR79" s="146"/>
      <c r="FS79" s="146"/>
      <c r="FT79" s="146"/>
      <c r="FU79" s="146"/>
      <c r="FV79" s="146"/>
      <c r="FW79" s="146"/>
      <c r="FX79" s="146"/>
      <c r="FY79" s="146"/>
      <c r="FZ79" s="146"/>
      <c r="GA79" s="146"/>
      <c r="GB79" s="146"/>
      <c r="GC79" s="146"/>
      <c r="GD79" s="146"/>
      <c r="GE79" s="146"/>
      <c r="GF79" s="146"/>
      <c r="GG79" s="146"/>
      <c r="GH79" s="146"/>
      <c r="GI79" s="146"/>
      <c r="GJ79" s="146"/>
      <c r="GK79" s="146"/>
      <c r="GL79" s="146"/>
      <c r="GM79" s="146"/>
      <c r="GN79" s="146"/>
      <c r="GO79" s="146"/>
      <c r="GP79" s="146"/>
      <c r="GQ79" s="146"/>
      <c r="GR79" s="146"/>
      <c r="GS79" s="146"/>
      <c r="GT79" s="146"/>
      <c r="GU79" s="146"/>
      <c r="GV79" s="146"/>
      <c r="GW79" s="146"/>
      <c r="GX79" s="146"/>
      <c r="GY79" s="146"/>
      <c r="GZ79" s="146"/>
      <c r="HA79" s="146"/>
      <c r="HB79" s="146"/>
      <c r="HC79" s="146"/>
      <c r="HD79" s="146"/>
      <c r="HE79" s="146"/>
      <c r="HF79" s="146"/>
      <c r="HG79" s="146"/>
      <c r="HH79" s="146"/>
      <c r="HI79" s="146"/>
      <c r="HJ79" s="146"/>
      <c r="HK79" s="146"/>
      <c r="HL79" s="146"/>
      <c r="HM79" s="146"/>
      <c r="HN79" s="146"/>
      <c r="HO79" s="146"/>
      <c r="HP79" s="146"/>
      <c r="HQ79" s="146"/>
      <c r="HR79" s="146"/>
      <c r="HS79" s="146"/>
      <c r="HT79" s="146"/>
      <c r="HU79" s="146"/>
      <c r="HV79" s="146"/>
      <c r="HW79" s="146"/>
      <c r="HX79" s="146"/>
      <c r="HY79" s="146"/>
      <c r="HZ79" s="146"/>
      <c r="IA79" s="146"/>
      <c r="IB79" s="146"/>
      <c r="IC79" s="146"/>
      <c r="ID79" s="146"/>
    </row>
    <row r="80" spans="1:238" s="58" customFormat="1" ht="88.2" x14ac:dyDescent="0.3">
      <c r="A80" s="730">
        <v>11600</v>
      </c>
      <c r="B80" s="862" t="s">
        <v>6</v>
      </c>
      <c r="C80" s="862" t="s">
        <v>972</v>
      </c>
      <c r="D80" s="671" t="s">
        <v>278</v>
      </c>
      <c r="E80" s="862" t="s">
        <v>147</v>
      </c>
      <c r="F80" s="671" t="s">
        <v>282</v>
      </c>
      <c r="G80" s="862" t="s">
        <v>1531</v>
      </c>
      <c r="H80" s="670" t="s">
        <v>124</v>
      </c>
      <c r="I80" s="720">
        <v>1</v>
      </c>
      <c r="J80" s="671" t="s">
        <v>1542</v>
      </c>
      <c r="K80" s="862" t="s">
        <v>1532</v>
      </c>
      <c r="L80" s="583">
        <v>0</v>
      </c>
      <c r="M80" s="857">
        <v>1</v>
      </c>
      <c r="N80" s="862" t="s">
        <v>46</v>
      </c>
      <c r="O80" s="862" t="s">
        <v>73</v>
      </c>
      <c r="P80" s="862" t="s">
        <v>37</v>
      </c>
      <c r="Q80" s="862" t="s">
        <v>40</v>
      </c>
      <c r="R80" s="862" t="s">
        <v>228</v>
      </c>
      <c r="S80" s="862" t="s">
        <v>1549</v>
      </c>
      <c r="T80" s="862" t="s">
        <v>99</v>
      </c>
      <c r="U80" s="857">
        <v>1</v>
      </c>
      <c r="V80" s="860" t="str">
        <f>K80</f>
        <v>Realizar planeación de para la elaboración de la línea base del  PETI; de acuerdo con: (i) Estabilización de la operación de la Entidad. (ii) Guía Cómo elaborar el Plan Estratégico de Tecnologías de la Información - PETI del  MINTIC.</v>
      </c>
      <c r="W80" s="722">
        <f t="shared" si="56"/>
        <v>0</v>
      </c>
      <c r="X80" s="855" t="s">
        <v>117</v>
      </c>
      <c r="Y80" s="673">
        <v>0</v>
      </c>
      <c r="Z80" s="858" t="str">
        <f>V80</f>
        <v>Realizar planeación de para la elaboración de la línea base del  PETI; de acuerdo con: (i) Estabilización de la operación de la Entidad. (ii) Guía Cómo elaborar el Plan Estratégico de Tecnologías de la Información - PETI del  MINTIC.</v>
      </c>
      <c r="AA80" s="583">
        <v>0</v>
      </c>
      <c r="AB80" s="881"/>
      <c r="AC80" s="882"/>
      <c r="AD80" s="861" t="e">
        <f t="shared" ref="AD80:AD83" si="61">+(AB80/Y80)</f>
        <v>#DIV/0!</v>
      </c>
      <c r="AE80" s="861" t="e">
        <f t="shared" ref="AE80:AE83" si="62">+(AC80/AA80)</f>
        <v>#DIV/0!</v>
      </c>
      <c r="AF80" s="861">
        <f t="shared" ref="AF80:AF83" si="63">+(AB80/U80)</f>
        <v>0</v>
      </c>
      <c r="AG80" s="861" t="e">
        <f t="shared" ref="AG80:AG83" si="64">+(AC80/W80)</f>
        <v>#DIV/0!</v>
      </c>
      <c r="AH80" s="727"/>
      <c r="AI80" s="720">
        <v>1</v>
      </c>
      <c r="AJ80" s="858" t="str">
        <f>V80</f>
        <v>Realizar planeación de para la elaboración de la línea base del  PETI; de acuerdo con: (i) Estabilización de la operación de la Entidad. (ii) Guía Cómo elaborar el Plan Estratégico de Tecnologías de la Información - PETI del  MINTIC.</v>
      </c>
      <c r="AK80" s="583">
        <v>0</v>
      </c>
      <c r="AL80" s="728"/>
      <c r="AM80" s="728"/>
      <c r="AN80" s="861">
        <f t="shared" ref="AN80:AN83" si="65">+(AL80/AI80)</f>
        <v>0</v>
      </c>
      <c r="AO80" s="861" t="e">
        <f t="shared" ref="AO80:AO83" si="66">+(AM80/AK80)</f>
        <v>#DIV/0!</v>
      </c>
      <c r="AP80" s="861">
        <f t="shared" ref="AP80:AP83" si="67">+(AL80+AB80)/U80</f>
        <v>0</v>
      </c>
      <c r="AQ80" s="861" t="e">
        <f t="shared" ref="AQ80:AQ83" si="68">+(AM80+AC80)/W80</f>
        <v>#DIV/0!</v>
      </c>
      <c r="AR80" s="861"/>
      <c r="AS80" s="883">
        <v>0</v>
      </c>
      <c r="AT80" s="858" t="str">
        <f>V80</f>
        <v>Realizar planeación de para la elaboración de la línea base del  PETI; de acuerdo con: (i) Estabilización de la operación de la Entidad. (ii) Guía Cómo elaborar el Plan Estratégico de Tecnologías de la Información - PETI del  MINTIC.</v>
      </c>
      <c r="AU80" s="583">
        <v>0</v>
      </c>
      <c r="AV80" s="728"/>
      <c r="AW80" s="728"/>
      <c r="AX80" s="861" t="e">
        <f t="shared" si="42"/>
        <v>#DIV/0!</v>
      </c>
      <c r="AY80" s="861" t="e">
        <f t="shared" si="43"/>
        <v>#DIV/0!</v>
      </c>
      <c r="AZ80" s="861">
        <f t="shared" si="44"/>
        <v>0</v>
      </c>
      <c r="BA80" s="861" t="e">
        <f t="shared" si="45"/>
        <v>#DIV/0!</v>
      </c>
      <c r="BB80" s="861">
        <f>+BB79+16</f>
        <v>16.173333333333332</v>
      </c>
      <c r="BC80" s="883">
        <v>0</v>
      </c>
      <c r="BD80" s="858" t="str">
        <f>V80</f>
        <v>Realizar planeación de para la elaboración de la línea base del  PETI; de acuerdo con: (i) Estabilización de la operación de la Entidad. (ii) Guía Cómo elaborar el Plan Estratégico de Tecnologías de la Información - PETI del  MINTIC.</v>
      </c>
      <c r="BE80" s="583">
        <v>0</v>
      </c>
      <c r="BF80" s="728"/>
      <c r="BG80" s="728"/>
      <c r="BH80" s="859" t="e">
        <f t="shared" ref="BH80:BH83" si="69">+(BF80/BC80)</f>
        <v>#DIV/0!</v>
      </c>
      <c r="BI80" s="859" t="e">
        <f t="shared" ref="BI80:BI83" si="70">+(BG80/BE80)</f>
        <v>#DIV/0!</v>
      </c>
      <c r="BJ80" s="859">
        <f t="shared" ref="BJ80:BJ83" si="71">+(AL80+AB80+AV80+BF80)/U80</f>
        <v>0</v>
      </c>
      <c r="BK80" s="859" t="e">
        <f t="shared" ref="BK80:BK83" si="72">+(AM80+AC80+AW80+BG80)/W80</f>
        <v>#DIV/0!</v>
      </c>
      <c r="BL80" s="859"/>
      <c r="BM80" s="856" t="str">
        <f t="shared" ref="BM80:BM83" si="73">IF(AND(Y80=0,AB80=0),"No Prog ni Ejec",IF(Y80=0,CONCATENATE("No Prog, Ejec=  ",AB80),AB80/Y80))</f>
        <v>No Prog ni Ejec</v>
      </c>
      <c r="BN80" s="856" t="str">
        <f t="shared" ref="BN80:BN83" si="74">IF(AND(AA80=0,AC80=0),"No Prog ni Ejec",IF(AA80=0,CONCATENATE("No Prog, Ejec=  ",AC80),AC80/AA80))</f>
        <v>No Prog ni Ejec</v>
      </c>
      <c r="BO80" s="856">
        <f t="shared" ref="BO80:BO83" si="75">IF(AND(AI80=0,AL80=0),"No Prog ni Ejec",IF(AI80=0,CONCATENATE("No Prog, Ejec=  ",AL80),AL80/AI80))</f>
        <v>0</v>
      </c>
      <c r="BP80" s="856" t="str">
        <f t="shared" ref="BP80:BP83" si="76">IF(AND(AK80=0,AM80=0),"No Prog ni Ejec",IF(AK80=0,CONCATENATE("No Prog, Ejec=  ",AM80),AM80/AK80))</f>
        <v>No Prog ni Ejec</v>
      </c>
      <c r="BQ80" s="856" t="str">
        <f t="shared" ref="BQ80:BQ83" si="77">IF(AND(AS80=0,AV80=0),"No Prog ni Ejec",IF(AS80=0,CONCATENATE("No Prog, Ejec=  ",AV80),AV80/AS80))</f>
        <v>No Prog ni Ejec</v>
      </c>
      <c r="BR80" s="856" t="str">
        <f t="shared" ref="BR80:BR83" si="78">IF(AND(AU80=0,AW80=0),"No Prog ni Ejec",IF(AU80=0,CONCATENATE("No Prog, Ejec=  ",AW80),AW80/AU80))</f>
        <v>No Prog ni Ejec</v>
      </c>
      <c r="BS80" s="856" t="str">
        <f t="shared" ref="BS80:BS83" si="79">IF(AND(BC80=0,BF80=0),"No Prog ni Ejec",IF(BC80=0,CONCATENATE("No Prog, Ejec=  ",BF80),BF80/BC80))</f>
        <v>No Prog ni Ejec</v>
      </c>
      <c r="BT80" s="856" t="str">
        <f t="shared" ref="BT80:BT83" si="80">IF(AND(BE80=0,BG80=0),"No Prog ni Ejec",IF(BE80=0,CONCATENATE("No Prog, Ejec=  ",BG80),BG80/BE80))</f>
        <v>No Prog ni Ejec</v>
      </c>
      <c r="BU80" s="674">
        <f t="shared" ref="BU80:BU83" si="81">+(Y80+AI80+(AS80/3))</f>
        <v>1</v>
      </c>
      <c r="BV80" s="732" t="str">
        <f t="shared" ref="BV80:BV83" si="82">+V80</f>
        <v>Realizar planeación de para la elaboración de la línea base del  PETI; de acuerdo con: (i) Estabilización de la operación de la Entidad. (ii) Guía Cómo elaborar el Plan Estratégico de Tecnologías de la Información - PETI del  MINTIC.</v>
      </c>
      <c r="BW80" s="733">
        <f t="shared" ref="BW80:BW83" si="83">+(AA80+AK80+(AU80/3))</f>
        <v>0</v>
      </c>
      <c r="BX80" s="728"/>
      <c r="BY80" s="728"/>
      <c r="BZ80" s="728"/>
      <c r="CA80" s="728"/>
      <c r="CB80" s="728"/>
      <c r="CC80" s="728"/>
      <c r="CD80" s="728"/>
    </row>
    <row r="81" spans="1:238" s="58" customFormat="1" ht="138.6" x14ac:dyDescent="0.3">
      <c r="A81" s="730">
        <v>11600</v>
      </c>
      <c r="B81" s="862" t="s">
        <v>6</v>
      </c>
      <c r="C81" s="862" t="s">
        <v>972</v>
      </c>
      <c r="D81" s="671" t="s">
        <v>278</v>
      </c>
      <c r="E81" s="862" t="s">
        <v>147</v>
      </c>
      <c r="F81" s="671" t="s">
        <v>1543</v>
      </c>
      <c r="G81" s="862" t="s">
        <v>1533</v>
      </c>
      <c r="H81" s="670" t="s">
        <v>123</v>
      </c>
      <c r="I81" s="857">
        <v>1</v>
      </c>
      <c r="J81" s="671" t="s">
        <v>1546</v>
      </c>
      <c r="K81" s="862" t="s">
        <v>1534</v>
      </c>
      <c r="L81" s="583">
        <v>0</v>
      </c>
      <c r="M81" s="857">
        <v>1</v>
      </c>
      <c r="N81" s="862" t="s">
        <v>46</v>
      </c>
      <c r="O81" s="862" t="s">
        <v>73</v>
      </c>
      <c r="P81" s="862" t="s">
        <v>37</v>
      </c>
      <c r="Q81" s="862" t="s">
        <v>40</v>
      </c>
      <c r="R81" s="862" t="s">
        <v>228</v>
      </c>
      <c r="S81" s="862" t="s">
        <v>1535</v>
      </c>
      <c r="T81" s="862" t="s">
        <v>99</v>
      </c>
      <c r="U81" s="857">
        <v>1</v>
      </c>
      <c r="V81" s="860" t="str">
        <f>K81</f>
        <v>Realizar análisis de la situación actual de la Entidad de acuerdo a los dominios: (i) Estrategia de TI. (ii) Gobierno de TI. (iii) Gestión de la información. (iv) Gestión de sistemas de información. (v) Gestión de servicios tecnológicos. (vi) Uso y apropiación de TI</v>
      </c>
      <c r="W81" s="722">
        <f t="shared" si="56"/>
        <v>0</v>
      </c>
      <c r="X81" s="855" t="s">
        <v>117</v>
      </c>
      <c r="Y81" s="859">
        <v>0</v>
      </c>
      <c r="Z81" s="858" t="str">
        <f>V81</f>
        <v>Realizar análisis de la situación actual de la Entidad de acuerdo a los dominios: (i) Estrategia de TI. (ii) Gobierno de TI. (iii) Gestión de la información. (iv) Gestión de sistemas de información. (v) Gestión de servicios tecnológicos. (vi) Uso y apropiación de TI</v>
      </c>
      <c r="AA81" s="583">
        <v>0</v>
      </c>
      <c r="AB81" s="881"/>
      <c r="AC81" s="882"/>
      <c r="AD81" s="861" t="e">
        <f t="shared" si="61"/>
        <v>#DIV/0!</v>
      </c>
      <c r="AE81" s="861" t="e">
        <f t="shared" si="62"/>
        <v>#DIV/0!</v>
      </c>
      <c r="AF81" s="861">
        <f t="shared" si="63"/>
        <v>0</v>
      </c>
      <c r="AG81" s="861" t="e">
        <f t="shared" si="64"/>
        <v>#DIV/0!</v>
      </c>
      <c r="AH81" s="727"/>
      <c r="AI81" s="859">
        <v>0</v>
      </c>
      <c r="AJ81" s="858" t="str">
        <f>V81</f>
        <v>Realizar análisis de la situación actual de la Entidad de acuerdo a los dominios: (i) Estrategia de TI. (ii) Gobierno de TI. (iii) Gestión de la información. (iv) Gestión de sistemas de información. (v) Gestión de servicios tecnológicos. (vi) Uso y apropiación de TI</v>
      </c>
      <c r="AK81" s="583">
        <v>0</v>
      </c>
      <c r="AL81" s="728"/>
      <c r="AM81" s="728"/>
      <c r="AN81" s="861" t="e">
        <f t="shared" si="65"/>
        <v>#DIV/0!</v>
      </c>
      <c r="AO81" s="861" t="e">
        <f t="shared" si="66"/>
        <v>#DIV/0!</v>
      </c>
      <c r="AP81" s="861">
        <f t="shared" si="67"/>
        <v>0</v>
      </c>
      <c r="AQ81" s="861" t="e">
        <f t="shared" si="68"/>
        <v>#DIV/0!</v>
      </c>
      <c r="AR81" s="861"/>
      <c r="AS81" s="859">
        <v>0.75</v>
      </c>
      <c r="AT81" s="858" t="str">
        <f>V81</f>
        <v>Realizar análisis de la situación actual de la Entidad de acuerdo a los dominios: (i) Estrategia de TI. (ii) Gobierno de TI. (iii) Gestión de la información. (iv) Gestión de sistemas de información. (v) Gestión de servicios tecnológicos. (vi) Uso y apropiación de TI</v>
      </c>
      <c r="AU81" s="583">
        <v>0</v>
      </c>
      <c r="AV81" s="728"/>
      <c r="AW81" s="728"/>
      <c r="AX81" s="861">
        <f t="shared" ref="AX81:AX83" si="84">+(AV81/AS81)</f>
        <v>0</v>
      </c>
      <c r="AY81" s="861" t="e">
        <f t="shared" ref="AY81:AY83" si="85">+(AW81/AU81)</f>
        <v>#DIV/0!</v>
      </c>
      <c r="AZ81" s="861">
        <f t="shared" ref="AZ81:AZ83" si="86">+(AL81+AB81+AV81)/U81</f>
        <v>0</v>
      </c>
      <c r="BA81" s="861" t="e">
        <f t="shared" ref="BA81:BA83" si="87">+(AM81+AC81+AW81)/W81</f>
        <v>#DIV/0!</v>
      </c>
      <c r="BB81" s="861"/>
      <c r="BC81" s="859">
        <v>0.25</v>
      </c>
      <c r="BD81" s="858" t="str">
        <f>V81</f>
        <v>Realizar análisis de la situación actual de la Entidad de acuerdo a los dominios: (i) Estrategia de TI. (ii) Gobierno de TI. (iii) Gestión de la información. (iv) Gestión de sistemas de información. (v) Gestión de servicios tecnológicos. (vi) Uso y apropiación de TI</v>
      </c>
      <c r="BE81" s="583">
        <v>0</v>
      </c>
      <c r="BF81" s="728"/>
      <c r="BG81" s="728"/>
      <c r="BH81" s="859">
        <f t="shared" si="69"/>
        <v>0</v>
      </c>
      <c r="BI81" s="859" t="e">
        <f t="shared" si="70"/>
        <v>#DIV/0!</v>
      </c>
      <c r="BJ81" s="859">
        <f t="shared" si="71"/>
        <v>0</v>
      </c>
      <c r="BK81" s="859" t="e">
        <f t="shared" si="72"/>
        <v>#DIV/0!</v>
      </c>
      <c r="BL81" s="859"/>
      <c r="BM81" s="856" t="str">
        <f t="shared" si="73"/>
        <v>No Prog ni Ejec</v>
      </c>
      <c r="BN81" s="856" t="str">
        <f t="shared" si="74"/>
        <v>No Prog ni Ejec</v>
      </c>
      <c r="BO81" s="856" t="str">
        <f t="shared" si="75"/>
        <v>No Prog ni Ejec</v>
      </c>
      <c r="BP81" s="856" t="str">
        <f t="shared" si="76"/>
        <v>No Prog ni Ejec</v>
      </c>
      <c r="BQ81" s="856">
        <f t="shared" si="77"/>
        <v>0</v>
      </c>
      <c r="BR81" s="856" t="str">
        <f t="shared" si="78"/>
        <v>No Prog ni Ejec</v>
      </c>
      <c r="BS81" s="856">
        <f t="shared" si="79"/>
        <v>0</v>
      </c>
      <c r="BT81" s="856" t="str">
        <f t="shared" si="80"/>
        <v>No Prog ni Ejec</v>
      </c>
      <c r="BU81" s="647">
        <f t="shared" si="81"/>
        <v>0.25</v>
      </c>
      <c r="BV81" s="732" t="str">
        <f t="shared" si="82"/>
        <v>Realizar análisis de la situación actual de la Entidad de acuerdo a los dominios: (i) Estrategia de TI. (ii) Gobierno de TI. (iii) Gestión de la información. (iv) Gestión de sistemas de información. (v) Gestión de servicios tecnológicos. (vi) Uso y apropiación de TI</v>
      </c>
      <c r="BW81" s="733">
        <f t="shared" si="83"/>
        <v>0</v>
      </c>
      <c r="BX81" s="728"/>
      <c r="BY81" s="728"/>
      <c r="BZ81" s="728"/>
      <c r="CA81" s="728"/>
      <c r="CB81" s="728"/>
      <c r="CC81" s="728"/>
      <c r="CD81" s="728"/>
    </row>
    <row r="82" spans="1:238" s="58" customFormat="1" ht="126" x14ac:dyDescent="0.3">
      <c r="A82" s="730">
        <v>11600</v>
      </c>
      <c r="B82" s="862" t="s">
        <v>6</v>
      </c>
      <c r="C82" s="862" t="s">
        <v>972</v>
      </c>
      <c r="D82" s="671" t="s">
        <v>278</v>
      </c>
      <c r="E82" s="862" t="s">
        <v>147</v>
      </c>
      <c r="F82" s="671" t="s">
        <v>1544</v>
      </c>
      <c r="G82" s="862" t="s">
        <v>1536</v>
      </c>
      <c r="H82" s="670" t="s">
        <v>123</v>
      </c>
      <c r="I82" s="857">
        <v>1</v>
      </c>
      <c r="J82" s="671" t="s">
        <v>1547</v>
      </c>
      <c r="K82" s="862" t="s">
        <v>1537</v>
      </c>
      <c r="L82" s="583">
        <v>0</v>
      </c>
      <c r="M82" s="857">
        <v>1</v>
      </c>
      <c r="N82" s="862" t="s">
        <v>46</v>
      </c>
      <c r="O82" s="862" t="s">
        <v>73</v>
      </c>
      <c r="P82" s="862" t="s">
        <v>37</v>
      </c>
      <c r="Q82" s="862" t="s">
        <v>40</v>
      </c>
      <c r="R82" s="862" t="s">
        <v>228</v>
      </c>
      <c r="S82" s="862" t="s">
        <v>1538</v>
      </c>
      <c r="T82" s="862" t="s">
        <v>99</v>
      </c>
      <c r="U82" s="857">
        <v>1</v>
      </c>
      <c r="V82" s="860" t="str">
        <f>K82</f>
        <v>Construir visión estratégica de TI alineada a la visión estratégica de la Entidad, el sector y el Plan Nacional de Desarrollo.</v>
      </c>
      <c r="W82" s="722">
        <f t="shared" si="56"/>
        <v>0</v>
      </c>
      <c r="X82" s="855" t="s">
        <v>117</v>
      </c>
      <c r="Y82" s="859">
        <v>0</v>
      </c>
      <c r="Z82" s="858" t="str">
        <f>V82</f>
        <v>Construir visión estratégica de TI alineada a la visión estratégica de la Entidad, el sector y el Plan Nacional de Desarrollo.</v>
      </c>
      <c r="AA82" s="583">
        <v>0</v>
      </c>
      <c r="AB82" s="881"/>
      <c r="AC82" s="882"/>
      <c r="AD82" s="861" t="e">
        <f t="shared" si="61"/>
        <v>#DIV/0!</v>
      </c>
      <c r="AE82" s="861" t="e">
        <f t="shared" si="62"/>
        <v>#DIV/0!</v>
      </c>
      <c r="AF82" s="861">
        <f t="shared" si="63"/>
        <v>0</v>
      </c>
      <c r="AG82" s="861" t="e">
        <f t="shared" si="64"/>
        <v>#DIV/0!</v>
      </c>
      <c r="AH82" s="727"/>
      <c r="AI82" s="859">
        <v>0</v>
      </c>
      <c r="AJ82" s="858" t="str">
        <f>V82</f>
        <v>Construir visión estratégica de TI alineada a la visión estratégica de la Entidad, el sector y el Plan Nacional de Desarrollo.</v>
      </c>
      <c r="AK82" s="583">
        <v>0</v>
      </c>
      <c r="AL82" s="728"/>
      <c r="AM82" s="728"/>
      <c r="AN82" s="861" t="e">
        <f t="shared" si="65"/>
        <v>#DIV/0!</v>
      </c>
      <c r="AO82" s="861" t="e">
        <f t="shared" si="66"/>
        <v>#DIV/0!</v>
      </c>
      <c r="AP82" s="861">
        <f t="shared" si="67"/>
        <v>0</v>
      </c>
      <c r="AQ82" s="861" t="e">
        <f t="shared" si="68"/>
        <v>#DIV/0!</v>
      </c>
      <c r="AR82" s="861"/>
      <c r="AS82" s="859">
        <v>0</v>
      </c>
      <c r="AT82" s="858" t="str">
        <f>V82</f>
        <v>Construir visión estratégica de TI alineada a la visión estratégica de la Entidad, el sector y el Plan Nacional de Desarrollo.</v>
      </c>
      <c r="AU82" s="583">
        <v>0</v>
      </c>
      <c r="AV82" s="728"/>
      <c r="AW82" s="728"/>
      <c r="AX82" s="861" t="e">
        <f t="shared" si="84"/>
        <v>#DIV/0!</v>
      </c>
      <c r="AY82" s="861" t="e">
        <f t="shared" si="85"/>
        <v>#DIV/0!</v>
      </c>
      <c r="AZ82" s="861">
        <f t="shared" si="86"/>
        <v>0</v>
      </c>
      <c r="BA82" s="861" t="e">
        <f t="shared" si="87"/>
        <v>#DIV/0!</v>
      </c>
      <c r="BB82" s="861"/>
      <c r="BC82" s="859">
        <v>1</v>
      </c>
      <c r="BD82" s="858" t="str">
        <f>V82</f>
        <v>Construir visión estratégica de TI alineada a la visión estratégica de la Entidad, el sector y el Plan Nacional de Desarrollo.</v>
      </c>
      <c r="BE82" s="583">
        <v>0</v>
      </c>
      <c r="BF82" s="728"/>
      <c r="BG82" s="728"/>
      <c r="BH82" s="859">
        <f t="shared" si="69"/>
        <v>0</v>
      </c>
      <c r="BI82" s="859" t="e">
        <f t="shared" si="70"/>
        <v>#DIV/0!</v>
      </c>
      <c r="BJ82" s="859">
        <f t="shared" si="71"/>
        <v>0</v>
      </c>
      <c r="BK82" s="859" t="e">
        <f t="shared" si="72"/>
        <v>#DIV/0!</v>
      </c>
      <c r="BL82" s="859"/>
      <c r="BM82" s="856" t="str">
        <f t="shared" si="73"/>
        <v>No Prog ni Ejec</v>
      </c>
      <c r="BN82" s="856" t="str">
        <f t="shared" si="74"/>
        <v>No Prog ni Ejec</v>
      </c>
      <c r="BO82" s="856" t="str">
        <f t="shared" si="75"/>
        <v>No Prog ni Ejec</v>
      </c>
      <c r="BP82" s="856" t="str">
        <f t="shared" si="76"/>
        <v>No Prog ni Ejec</v>
      </c>
      <c r="BQ82" s="856" t="str">
        <f t="shared" si="77"/>
        <v>No Prog ni Ejec</v>
      </c>
      <c r="BR82" s="856" t="str">
        <f t="shared" si="78"/>
        <v>No Prog ni Ejec</v>
      </c>
      <c r="BS82" s="856">
        <f t="shared" si="79"/>
        <v>0</v>
      </c>
      <c r="BT82" s="856" t="str">
        <f t="shared" si="80"/>
        <v>No Prog ni Ejec</v>
      </c>
      <c r="BU82" s="647">
        <f t="shared" si="81"/>
        <v>0</v>
      </c>
      <c r="BV82" s="732" t="str">
        <f t="shared" si="82"/>
        <v>Construir visión estratégica de TI alineada a la visión estratégica de la Entidad, el sector y el Plan Nacional de Desarrollo.</v>
      </c>
      <c r="BW82" s="733">
        <f t="shared" si="83"/>
        <v>0</v>
      </c>
      <c r="BX82" s="728"/>
      <c r="BY82" s="728"/>
      <c r="BZ82" s="728"/>
      <c r="CA82" s="728"/>
      <c r="CB82" s="728"/>
      <c r="CC82" s="728"/>
      <c r="CD82" s="728"/>
    </row>
    <row r="83" spans="1:238" s="58" customFormat="1" ht="126" x14ac:dyDescent="0.3">
      <c r="A83" s="730">
        <v>11600</v>
      </c>
      <c r="B83" s="862" t="s">
        <v>6</v>
      </c>
      <c r="C83" s="862" t="s">
        <v>972</v>
      </c>
      <c r="D83" s="671" t="s">
        <v>278</v>
      </c>
      <c r="E83" s="862" t="s">
        <v>147</v>
      </c>
      <c r="F83" s="671" t="s">
        <v>1545</v>
      </c>
      <c r="G83" s="862" t="s">
        <v>1539</v>
      </c>
      <c r="H83" s="670" t="s">
        <v>123</v>
      </c>
      <c r="I83" s="857">
        <v>1</v>
      </c>
      <c r="J83" s="671" t="s">
        <v>1548</v>
      </c>
      <c r="K83" s="862" t="s">
        <v>1540</v>
      </c>
      <c r="L83" s="583">
        <v>0</v>
      </c>
      <c r="M83" s="857">
        <v>1</v>
      </c>
      <c r="N83" s="862" t="s">
        <v>46</v>
      </c>
      <c r="O83" s="862" t="s">
        <v>73</v>
      </c>
      <c r="P83" s="862" t="s">
        <v>37</v>
      </c>
      <c r="Q83" s="862" t="s">
        <v>40</v>
      </c>
      <c r="R83" s="862" t="s">
        <v>228</v>
      </c>
      <c r="S83" s="862" t="s">
        <v>1541</v>
      </c>
      <c r="T83" s="862" t="s">
        <v>99</v>
      </c>
      <c r="U83" s="857">
        <v>1</v>
      </c>
      <c r="V83" s="860" t="str">
        <f>K83</f>
        <v xml:space="preserve">Definir la hoja de ruta para la ejecución de la línea base del PETI, la cual se debe encontrar alineada a la visión estratégica de la Entidad, el sector y el Plan Nacional de desarrollo. Adicionalmente, debe estar encaminada a garantizar la operación de las líneas de negocio de la Entidad. </v>
      </c>
      <c r="W83" s="722">
        <f t="shared" si="56"/>
        <v>0</v>
      </c>
      <c r="X83" s="855" t="s">
        <v>117</v>
      </c>
      <c r="Y83" s="859">
        <v>0</v>
      </c>
      <c r="Z83" s="858" t="str">
        <f>V83</f>
        <v xml:space="preserve">Definir la hoja de ruta para la ejecución de la línea base del PETI, la cual se debe encontrar alineada a la visión estratégica de la Entidad, el sector y el Plan Nacional de desarrollo. Adicionalmente, debe estar encaminada a garantizar la operación de las líneas de negocio de la Entidad. </v>
      </c>
      <c r="AA83" s="583">
        <v>0</v>
      </c>
      <c r="AB83" s="881"/>
      <c r="AC83" s="882"/>
      <c r="AD83" s="861" t="e">
        <f t="shared" si="61"/>
        <v>#DIV/0!</v>
      </c>
      <c r="AE83" s="861" t="e">
        <f t="shared" si="62"/>
        <v>#DIV/0!</v>
      </c>
      <c r="AF83" s="861">
        <f t="shared" si="63"/>
        <v>0</v>
      </c>
      <c r="AG83" s="861" t="e">
        <f t="shared" si="64"/>
        <v>#DIV/0!</v>
      </c>
      <c r="AH83" s="727"/>
      <c r="AI83" s="859">
        <v>0</v>
      </c>
      <c r="AJ83" s="858" t="str">
        <f>V83</f>
        <v xml:space="preserve">Definir la hoja de ruta para la ejecución de la línea base del PETI, la cual se debe encontrar alineada a la visión estratégica de la Entidad, el sector y el Plan Nacional de desarrollo. Adicionalmente, debe estar encaminada a garantizar la operación de las líneas de negocio de la Entidad. </v>
      </c>
      <c r="AK83" s="583">
        <v>0</v>
      </c>
      <c r="AL83" s="728"/>
      <c r="AM83" s="728"/>
      <c r="AN83" s="861" t="e">
        <f t="shared" si="65"/>
        <v>#DIV/0!</v>
      </c>
      <c r="AO83" s="861" t="e">
        <f t="shared" si="66"/>
        <v>#DIV/0!</v>
      </c>
      <c r="AP83" s="861">
        <f t="shared" si="67"/>
        <v>0</v>
      </c>
      <c r="AQ83" s="861" t="e">
        <f t="shared" si="68"/>
        <v>#DIV/0!</v>
      </c>
      <c r="AR83" s="861"/>
      <c r="AS83" s="859">
        <v>0</v>
      </c>
      <c r="AT83" s="858" t="str">
        <f>V83</f>
        <v xml:space="preserve">Definir la hoja de ruta para la ejecución de la línea base del PETI, la cual se debe encontrar alineada a la visión estratégica de la Entidad, el sector y el Plan Nacional de desarrollo. Adicionalmente, debe estar encaminada a garantizar la operación de las líneas de negocio de la Entidad. </v>
      </c>
      <c r="AU83" s="583">
        <v>0</v>
      </c>
      <c r="AV83" s="728"/>
      <c r="AW83" s="728"/>
      <c r="AX83" s="861" t="e">
        <f t="shared" si="84"/>
        <v>#DIV/0!</v>
      </c>
      <c r="AY83" s="861" t="e">
        <f t="shared" si="85"/>
        <v>#DIV/0!</v>
      </c>
      <c r="AZ83" s="861">
        <f t="shared" si="86"/>
        <v>0</v>
      </c>
      <c r="BA83" s="861" t="e">
        <f t="shared" si="87"/>
        <v>#DIV/0!</v>
      </c>
      <c r="BB83" s="861"/>
      <c r="BC83" s="859">
        <v>1</v>
      </c>
      <c r="BD83" s="858" t="str">
        <f>V83</f>
        <v xml:space="preserve">Definir la hoja de ruta para la ejecución de la línea base del PETI, la cual se debe encontrar alineada a la visión estratégica de la Entidad, el sector y el Plan Nacional de desarrollo. Adicionalmente, debe estar encaminada a garantizar la operación de las líneas de negocio de la Entidad. </v>
      </c>
      <c r="BE83" s="583">
        <v>0</v>
      </c>
      <c r="BF83" s="728"/>
      <c r="BG83" s="728"/>
      <c r="BH83" s="859">
        <f t="shared" si="69"/>
        <v>0</v>
      </c>
      <c r="BI83" s="859" t="e">
        <f t="shared" si="70"/>
        <v>#DIV/0!</v>
      </c>
      <c r="BJ83" s="859">
        <f t="shared" si="71"/>
        <v>0</v>
      </c>
      <c r="BK83" s="859" t="e">
        <f t="shared" si="72"/>
        <v>#DIV/0!</v>
      </c>
      <c r="BL83" s="859"/>
      <c r="BM83" s="856" t="str">
        <f t="shared" si="73"/>
        <v>No Prog ni Ejec</v>
      </c>
      <c r="BN83" s="856" t="str">
        <f t="shared" si="74"/>
        <v>No Prog ni Ejec</v>
      </c>
      <c r="BO83" s="856" t="str">
        <f t="shared" si="75"/>
        <v>No Prog ni Ejec</v>
      </c>
      <c r="BP83" s="856" t="str">
        <f t="shared" si="76"/>
        <v>No Prog ni Ejec</v>
      </c>
      <c r="BQ83" s="856" t="str">
        <f t="shared" si="77"/>
        <v>No Prog ni Ejec</v>
      </c>
      <c r="BR83" s="856" t="str">
        <f t="shared" si="78"/>
        <v>No Prog ni Ejec</v>
      </c>
      <c r="BS83" s="856">
        <f t="shared" si="79"/>
        <v>0</v>
      </c>
      <c r="BT83" s="856" t="str">
        <f t="shared" si="80"/>
        <v>No Prog ni Ejec</v>
      </c>
      <c r="BU83" s="647">
        <f t="shared" si="81"/>
        <v>0</v>
      </c>
      <c r="BV83" s="732" t="str">
        <f t="shared" si="82"/>
        <v xml:space="preserve">Definir la hoja de ruta para la ejecución de la línea base del PETI, la cual se debe encontrar alineada a la visión estratégica de la Entidad, el sector y el Plan Nacional de desarrollo. Adicionalmente, debe estar encaminada a garantizar la operación de las líneas de negocio de la Entidad. </v>
      </c>
      <c r="BW83" s="733">
        <f t="shared" si="83"/>
        <v>0</v>
      </c>
      <c r="BX83" s="728"/>
      <c r="BY83" s="728"/>
      <c r="BZ83" s="728"/>
      <c r="CA83" s="728"/>
      <c r="CB83" s="728"/>
      <c r="CC83" s="728"/>
      <c r="CD83" s="728"/>
    </row>
    <row r="84" spans="1:238" s="159" customFormat="1" ht="75.599999999999994" x14ac:dyDescent="0.3">
      <c r="A84" s="557">
        <v>11600</v>
      </c>
      <c r="B84" s="543" t="s">
        <v>6</v>
      </c>
      <c r="C84" s="543" t="s">
        <v>964</v>
      </c>
      <c r="D84" s="558" t="s">
        <v>278</v>
      </c>
      <c r="E84" s="543" t="s">
        <v>147</v>
      </c>
      <c r="F84" s="558" t="s">
        <v>1590</v>
      </c>
      <c r="G84" s="543" t="s">
        <v>287</v>
      </c>
      <c r="H84" s="571" t="s">
        <v>123</v>
      </c>
      <c r="I84" s="578">
        <v>1</v>
      </c>
      <c r="J84" s="558" t="s">
        <v>1582</v>
      </c>
      <c r="K84" s="543" t="s">
        <v>1557</v>
      </c>
      <c r="L84" s="572">
        <v>180000000</v>
      </c>
      <c r="M84" s="573">
        <v>1</v>
      </c>
      <c r="N84" s="543" t="s">
        <v>46</v>
      </c>
      <c r="O84" s="543" t="s">
        <v>73</v>
      </c>
      <c r="P84" s="543" t="s">
        <v>37</v>
      </c>
      <c r="Q84" s="543" t="s">
        <v>40</v>
      </c>
      <c r="R84" s="543" t="s">
        <v>228</v>
      </c>
      <c r="S84" s="543" t="s">
        <v>634</v>
      </c>
      <c r="T84" s="543" t="s">
        <v>99</v>
      </c>
      <c r="U84" s="573">
        <v>1</v>
      </c>
      <c r="V84" s="574" t="str">
        <f>+K84</f>
        <v>Adquirir bienes y/o servicios para la seguridad de la información, para la adopción de IPV6 y Protocolos de seguridad de la información en el área de Tesorería de la Entidad</v>
      </c>
      <c r="W84" s="575">
        <f>+L84</f>
        <v>180000000</v>
      </c>
      <c r="X84" s="587" t="s">
        <v>114</v>
      </c>
      <c r="Y84" s="578">
        <v>0</v>
      </c>
      <c r="Z84" s="576" t="s">
        <v>287</v>
      </c>
      <c r="AA84" s="572">
        <v>0</v>
      </c>
      <c r="AB84" s="926"/>
      <c r="AC84" s="927"/>
      <c r="AD84" s="562" t="e">
        <f>+(AB84/Y84)</f>
        <v>#DIV/0!</v>
      </c>
      <c r="AE84" s="562" t="e">
        <f>+(AC84/AA84)</f>
        <v>#DIV/0!</v>
      </c>
      <c r="AF84" s="562">
        <f>+(AB84/U84)</f>
        <v>0</v>
      </c>
      <c r="AG84" s="562">
        <f>+(AC84/W84)</f>
        <v>0</v>
      </c>
      <c r="AH84" s="569"/>
      <c r="AI84" s="578">
        <v>0</v>
      </c>
      <c r="AJ84" s="576" t="s">
        <v>287</v>
      </c>
      <c r="AK84" s="572">
        <v>0</v>
      </c>
      <c r="AL84" s="556"/>
      <c r="AM84" s="556"/>
      <c r="AN84" s="562" t="e">
        <f>+(AL84/AI84)</f>
        <v>#DIV/0!</v>
      </c>
      <c r="AO84" s="562" t="e">
        <f>+(AM84/AK84)</f>
        <v>#DIV/0!</v>
      </c>
      <c r="AP84" s="562">
        <f>+(AL84+AB84)/U84</f>
        <v>0</v>
      </c>
      <c r="AQ84" s="562">
        <f>+(AM84+AC84)/W84</f>
        <v>0</v>
      </c>
      <c r="AR84" s="562"/>
      <c r="AS84" s="578">
        <v>0.6</v>
      </c>
      <c r="AT84" s="576" t="s">
        <v>287</v>
      </c>
      <c r="AU84" s="572">
        <f>+W84*AS84</f>
        <v>108000000</v>
      </c>
      <c r="AV84" s="556"/>
      <c r="AW84" s="556"/>
      <c r="AX84" s="562">
        <f>+(AV84/AS84)</f>
        <v>0</v>
      </c>
      <c r="AY84" s="562">
        <f>+(AW84/AU84)</f>
        <v>0</v>
      </c>
      <c r="AZ84" s="562">
        <f>+(AL84+AB84+AV84)/U84</f>
        <v>0</v>
      </c>
      <c r="BA84" s="562">
        <f>+(AM84+AC84+AW84)/W84</f>
        <v>0</v>
      </c>
      <c r="BB84" s="562"/>
      <c r="BC84" s="578">
        <v>0.4</v>
      </c>
      <c r="BD84" s="576" t="s">
        <v>287</v>
      </c>
      <c r="BE84" s="572">
        <f>+W84*BC84</f>
        <v>72000000</v>
      </c>
      <c r="BF84" s="556"/>
      <c r="BG84" s="556"/>
      <c r="BH84" s="578">
        <f>+(BF84/BC84)</f>
        <v>0</v>
      </c>
      <c r="BI84" s="578">
        <f>+(BG84/BE84)</f>
        <v>0</v>
      </c>
      <c r="BJ84" s="578">
        <f>+(AL84+AB84+AV84+BF84)/U84</f>
        <v>0</v>
      </c>
      <c r="BK84" s="578">
        <f>+(AM84+AC84+AW84+BG84)/W84</f>
        <v>0</v>
      </c>
      <c r="BL84" s="578"/>
      <c r="BM84" s="565" t="str">
        <f>IF(AND(Y84=0,AB84=0),"No Prog ni Ejec",IF(Y84=0,CONCATENATE("No Prog, Ejec=  ",AB84),AB84/Y84))</f>
        <v>No Prog ni Ejec</v>
      </c>
      <c r="BN84" s="565" t="str">
        <f>IF(AND(AA84=0,AC84=0),"No Prog ni Ejec",IF(AA84=0,CONCATENATE("No Prog, Ejec=  ",AC84),AC84/AA84))</f>
        <v>No Prog ni Ejec</v>
      </c>
      <c r="BO84" s="565" t="str">
        <f>IF(AND(AI84=0,AL84=0),"No Prog ni Ejec",IF(AI84=0,CONCATENATE("No Prog, Ejec=  ",AL84),AL84/AI84))</f>
        <v>No Prog ni Ejec</v>
      </c>
      <c r="BP84" s="565" t="str">
        <f>IF(AND(AK84=0,AM84=0),"No Prog ni Ejec",IF(AK84=0,CONCATENATE("No Prog, Ejec=  ",AM84),AM84/AK84))</f>
        <v>No Prog ni Ejec</v>
      </c>
      <c r="BQ84" s="565">
        <f>IF(AND(AS84=0,AV84=0),"No Prog ni Ejec",IF(AS84=0,CONCATENATE("No Prog, Ejec=  ",AV84),AV84/AS84))</f>
        <v>0</v>
      </c>
      <c r="BR84" s="565">
        <f>IF(AND(AU84=0,AW84=0),"No Prog ni Ejec",IF(AU84=0,CONCATENATE("No Prog, Ejec=  ",AW84),AW84/AU84))</f>
        <v>0</v>
      </c>
      <c r="BS84" s="565">
        <f>IF(AND(BC84=0,BF84=0),"No Prog ni Ejec",IF(BC84=0,CONCATENATE("No Prog, Ejec=  ",BF84),BF84/BC84))</f>
        <v>0</v>
      </c>
      <c r="BT84" s="565">
        <f>IF(AND(BE84=0,BG84=0),"No Prog ni Ejec",IF(BE84=0,CONCATENATE("No Prog, Ejec=  ",BG84),BG84/BE84))</f>
        <v>0</v>
      </c>
      <c r="BU84" s="568">
        <f>+(Y84+AI84+(AS84/3))</f>
        <v>0.19999999999999998</v>
      </c>
      <c r="BV84" s="734" t="str">
        <f>+V84</f>
        <v>Adquirir bienes y/o servicios para la seguridad de la información, para la adopción de IPV6 y Protocolos de seguridad de la información en el área de Tesorería de la Entidad</v>
      </c>
      <c r="BW84" s="555">
        <f>+(AA84+AK84+(AU84/3))</f>
        <v>36000000</v>
      </c>
      <c r="BX84" s="556"/>
      <c r="BY84" s="556"/>
      <c r="BZ84" s="556"/>
      <c r="CA84" s="556"/>
      <c r="CB84" s="556"/>
      <c r="CC84" s="556"/>
      <c r="CD84" s="556"/>
      <c r="CE84" s="146"/>
      <c r="CF84" s="146"/>
      <c r="CG84" s="146"/>
      <c r="CH84" s="146"/>
      <c r="CI84" s="146"/>
      <c r="CJ84" s="146"/>
      <c r="CK84" s="146"/>
      <c r="CL84" s="146"/>
      <c r="CM84" s="146"/>
      <c r="CN84" s="146"/>
      <c r="CO84" s="146"/>
      <c r="CP84" s="146"/>
      <c r="CQ84" s="146"/>
      <c r="CR84" s="146"/>
      <c r="CS84" s="146"/>
      <c r="CT84" s="146"/>
      <c r="CU84" s="146"/>
      <c r="CV84" s="146"/>
      <c r="CW84" s="146"/>
      <c r="CX84" s="146"/>
      <c r="CY84" s="146"/>
      <c r="CZ84" s="146"/>
      <c r="DA84" s="146"/>
      <c r="DB84" s="146"/>
      <c r="DC84" s="146"/>
      <c r="DD84" s="146"/>
      <c r="DE84" s="146"/>
      <c r="DF84" s="146"/>
      <c r="DG84" s="146"/>
      <c r="DH84" s="146"/>
      <c r="DI84" s="146"/>
      <c r="DJ84" s="146"/>
      <c r="DK84" s="146"/>
      <c r="DL84" s="146"/>
      <c r="DM84" s="146"/>
      <c r="DN84" s="146"/>
      <c r="DO84" s="146"/>
      <c r="DP84" s="146"/>
      <c r="DQ84" s="146"/>
      <c r="DR84" s="146"/>
      <c r="DS84" s="146"/>
      <c r="DT84" s="146"/>
      <c r="DU84" s="146"/>
      <c r="DV84" s="146"/>
      <c r="DW84" s="146"/>
      <c r="DX84" s="146"/>
      <c r="DY84" s="146"/>
      <c r="DZ84" s="146"/>
      <c r="EA84" s="146"/>
      <c r="EB84" s="146"/>
      <c r="EC84" s="146"/>
      <c r="ED84" s="146"/>
      <c r="EE84" s="146"/>
      <c r="EF84" s="146"/>
      <c r="EG84" s="146"/>
      <c r="EH84" s="146"/>
      <c r="EI84" s="146"/>
      <c r="EJ84" s="146"/>
      <c r="EK84" s="146"/>
      <c r="EL84" s="146"/>
      <c r="EM84" s="146"/>
      <c r="EN84" s="146"/>
      <c r="EO84" s="146"/>
      <c r="EP84" s="146"/>
      <c r="EQ84" s="146"/>
      <c r="ER84" s="146"/>
      <c r="ES84" s="146"/>
      <c r="ET84" s="146"/>
      <c r="EU84" s="146"/>
      <c r="EV84" s="146"/>
      <c r="EW84" s="146"/>
      <c r="EX84" s="146"/>
      <c r="EY84" s="146"/>
      <c r="EZ84" s="146"/>
      <c r="FA84" s="146"/>
      <c r="FB84" s="146"/>
      <c r="FC84" s="146"/>
      <c r="FD84" s="146"/>
      <c r="FE84" s="146"/>
      <c r="FF84" s="146"/>
      <c r="FG84" s="146"/>
      <c r="FH84" s="146"/>
      <c r="FI84" s="146"/>
      <c r="FJ84" s="146"/>
      <c r="FK84" s="146"/>
      <c r="FL84" s="146"/>
      <c r="FM84" s="146"/>
      <c r="FN84" s="146"/>
      <c r="FO84" s="146"/>
      <c r="FP84" s="146"/>
      <c r="FQ84" s="146"/>
      <c r="FR84" s="146"/>
      <c r="FS84" s="146"/>
      <c r="FT84" s="146"/>
      <c r="FU84" s="146"/>
      <c r="FV84" s="146"/>
      <c r="FW84" s="146"/>
      <c r="FX84" s="146"/>
      <c r="FY84" s="146"/>
      <c r="FZ84" s="146"/>
      <c r="GA84" s="146"/>
      <c r="GB84" s="146"/>
      <c r="GC84" s="146"/>
      <c r="GD84" s="146"/>
      <c r="GE84" s="146"/>
      <c r="GF84" s="146"/>
      <c r="GG84" s="146"/>
      <c r="GH84" s="146"/>
      <c r="GI84" s="146"/>
      <c r="GJ84" s="146"/>
      <c r="GK84" s="146"/>
      <c r="GL84" s="146"/>
      <c r="GM84" s="146"/>
      <c r="GN84" s="146"/>
      <c r="GO84" s="146"/>
      <c r="GP84" s="146"/>
      <c r="GQ84" s="146"/>
      <c r="GR84" s="146"/>
      <c r="GS84" s="146"/>
      <c r="GT84" s="146"/>
      <c r="GU84" s="146"/>
      <c r="GV84" s="146"/>
      <c r="GW84" s="146"/>
      <c r="GX84" s="146"/>
      <c r="GY84" s="146"/>
      <c r="GZ84" s="146"/>
      <c r="HA84" s="146"/>
      <c r="HB84" s="146"/>
      <c r="HC84" s="146"/>
      <c r="HD84" s="146"/>
      <c r="HE84" s="146"/>
      <c r="HF84" s="146"/>
      <c r="HG84" s="146"/>
      <c r="HH84" s="146"/>
      <c r="HI84" s="146"/>
      <c r="HJ84" s="146"/>
      <c r="HK84" s="146"/>
      <c r="HL84" s="146"/>
      <c r="HM84" s="146"/>
      <c r="HN84" s="146"/>
      <c r="HO84" s="146"/>
      <c r="HP84" s="146"/>
      <c r="HQ84" s="146"/>
      <c r="HR84" s="146"/>
      <c r="HS84" s="146"/>
      <c r="HT84" s="146"/>
      <c r="HU84" s="146"/>
      <c r="HV84" s="146"/>
      <c r="HW84" s="146"/>
      <c r="HX84" s="146"/>
      <c r="HY84" s="146"/>
      <c r="HZ84" s="146"/>
      <c r="IA84" s="146"/>
      <c r="IB84" s="146"/>
      <c r="IC84" s="146"/>
      <c r="ID84" s="146"/>
    </row>
    <row r="85" spans="1:238" s="58" customFormat="1" ht="50.4" x14ac:dyDescent="0.3">
      <c r="A85" s="730">
        <v>11600</v>
      </c>
      <c r="B85" s="862" t="s">
        <v>6</v>
      </c>
      <c r="C85" s="862" t="s">
        <v>974</v>
      </c>
      <c r="D85" s="671" t="s">
        <v>278</v>
      </c>
      <c r="E85" s="862" t="s">
        <v>147</v>
      </c>
      <c r="F85" s="671" t="s">
        <v>1591</v>
      </c>
      <c r="G85" s="862" t="s">
        <v>1550</v>
      </c>
      <c r="H85" s="670" t="s">
        <v>123</v>
      </c>
      <c r="I85" s="676">
        <v>1</v>
      </c>
      <c r="J85" s="671" t="s">
        <v>1583</v>
      </c>
      <c r="K85" s="862" t="s">
        <v>1551</v>
      </c>
      <c r="L85" s="583">
        <v>0</v>
      </c>
      <c r="M85" s="857">
        <v>1</v>
      </c>
      <c r="N85" s="862" t="s">
        <v>46</v>
      </c>
      <c r="O85" s="862" t="s">
        <v>73</v>
      </c>
      <c r="P85" s="862" t="s">
        <v>37</v>
      </c>
      <c r="Q85" s="862" t="s">
        <v>40</v>
      </c>
      <c r="R85" s="862" t="s">
        <v>228</v>
      </c>
      <c r="S85" s="862" t="s">
        <v>1558</v>
      </c>
      <c r="T85" s="862" t="s">
        <v>99</v>
      </c>
      <c r="U85" s="676">
        <v>1</v>
      </c>
      <c r="V85" s="860" t="str">
        <f t="shared" ref="V85:V91" si="88">K85</f>
        <v>Consolidar inventario de activos de información de la Entidad</v>
      </c>
      <c r="W85" s="722">
        <f t="shared" ref="W85:W91" si="89">+L85</f>
        <v>0</v>
      </c>
      <c r="X85" s="855" t="s">
        <v>117</v>
      </c>
      <c r="Y85" s="859">
        <v>0</v>
      </c>
      <c r="Z85" s="858" t="str">
        <f t="shared" ref="Z85:Z91" si="90">V85</f>
        <v>Consolidar inventario de activos de información de la Entidad</v>
      </c>
      <c r="AA85" s="583">
        <v>0</v>
      </c>
      <c r="AB85" s="881"/>
      <c r="AC85" s="882"/>
      <c r="AD85" s="861" t="e">
        <f t="shared" ref="AD85:AD88" si="91">+(AB85/Y85)</f>
        <v>#DIV/0!</v>
      </c>
      <c r="AE85" s="861" t="e">
        <f t="shared" ref="AE85:AE88" si="92">+(AC85/AA85)</f>
        <v>#DIV/0!</v>
      </c>
      <c r="AF85" s="861">
        <f t="shared" ref="AF85:AF88" si="93">+(AB85/U85)</f>
        <v>0</v>
      </c>
      <c r="AG85" s="861" t="e">
        <f t="shared" ref="AG85:AG88" si="94">+(AC85/W85)</f>
        <v>#DIV/0!</v>
      </c>
      <c r="AH85" s="727"/>
      <c r="AI85" s="857">
        <v>0.75</v>
      </c>
      <c r="AJ85" s="858" t="str">
        <f t="shared" ref="AJ85:AJ91" si="95">V85</f>
        <v>Consolidar inventario de activos de información de la Entidad</v>
      </c>
      <c r="AK85" s="583">
        <v>0</v>
      </c>
      <c r="AL85" s="728"/>
      <c r="AM85" s="728"/>
      <c r="AN85" s="861">
        <f t="shared" ref="AN85:AN88" si="96">+(AL85/AI85)</f>
        <v>0</v>
      </c>
      <c r="AO85" s="861" t="e">
        <f t="shared" ref="AO85:AO88" si="97">+(AM85/AK85)</f>
        <v>#DIV/0!</v>
      </c>
      <c r="AP85" s="861">
        <f t="shared" ref="AP85:AP88" si="98">+(AL85+AB85)/U85</f>
        <v>0</v>
      </c>
      <c r="AQ85" s="861" t="e">
        <f t="shared" ref="AQ85:AQ88" si="99">+(AM85+AC85)/W85</f>
        <v>#DIV/0!</v>
      </c>
      <c r="AR85" s="861"/>
      <c r="AS85" s="857">
        <v>0.25</v>
      </c>
      <c r="AT85" s="858" t="str">
        <f t="shared" ref="AT85:AT91" si="100">V85</f>
        <v>Consolidar inventario de activos de información de la Entidad</v>
      </c>
      <c r="AU85" s="583">
        <v>0</v>
      </c>
      <c r="AV85" s="728"/>
      <c r="AW85" s="728"/>
      <c r="AX85" s="861">
        <f t="shared" ref="AX85:AX88" si="101">+(AV85/AS85)</f>
        <v>0</v>
      </c>
      <c r="AY85" s="861" t="e">
        <f t="shared" ref="AY85:AY88" si="102">+(AW85/AU85)</f>
        <v>#DIV/0!</v>
      </c>
      <c r="AZ85" s="861">
        <f t="shared" ref="AZ85:AZ88" si="103">+(AL85+AB85+AV85)/U85</f>
        <v>0</v>
      </c>
      <c r="BA85" s="861" t="e">
        <f t="shared" ref="BA85:BA88" si="104">+(AM85+AC85+AW85)/W85</f>
        <v>#DIV/0!</v>
      </c>
      <c r="BB85" s="861"/>
      <c r="BC85" s="857">
        <v>0</v>
      </c>
      <c r="BD85" s="858" t="str">
        <f t="shared" ref="BD85:BD91" si="105">V85</f>
        <v>Consolidar inventario de activos de información de la Entidad</v>
      </c>
      <c r="BE85" s="583">
        <v>0</v>
      </c>
      <c r="BF85" s="728"/>
      <c r="BG85" s="728"/>
      <c r="BH85" s="859" t="e">
        <f t="shared" ref="BH85:BH88" si="106">+(BF85/BC85)</f>
        <v>#DIV/0!</v>
      </c>
      <c r="BI85" s="859" t="e">
        <f t="shared" ref="BI85:BI88" si="107">+(BG85/BE85)</f>
        <v>#DIV/0!</v>
      </c>
      <c r="BJ85" s="859">
        <f t="shared" ref="BJ85:BJ88" si="108">+(AL85+AB85+AV85+BF85)/U85</f>
        <v>0</v>
      </c>
      <c r="BK85" s="859" t="e">
        <f t="shared" ref="BK85:BK88" si="109">+(AM85+AC85+AW85+BG85)/W85</f>
        <v>#DIV/0!</v>
      </c>
      <c r="BL85" s="859"/>
      <c r="BM85" s="806" t="str">
        <f t="shared" ref="BM85:BM88" si="110">IF(AND(Y85=0,AB85=0),"No Prog ni Ejec",IF(Y85=0,CONCATENATE("No Prog, Ejec=  ",AB85),AB85/Y85))</f>
        <v>No Prog ni Ejec</v>
      </c>
      <c r="BN85" s="806" t="str">
        <f t="shared" ref="BN85:BN88" si="111">IF(AND(AA85=0,AC85=0),"No Prog ni Ejec",IF(AA85=0,CONCATENATE("No Prog, Ejec=  ",AC85),AC85/AA85))</f>
        <v>No Prog ni Ejec</v>
      </c>
      <c r="BO85" s="806">
        <f t="shared" ref="BO85:BO88" si="112">IF(AND(AI85=0,AL85=0),"No Prog ni Ejec",IF(AI85=0,CONCATENATE("No Prog, Ejec=  ",AL85),AL85/AI85))</f>
        <v>0</v>
      </c>
      <c r="BP85" s="806" t="str">
        <f t="shared" ref="BP85:BP88" si="113">IF(AND(AK85=0,AM85=0),"No Prog ni Ejec",IF(AK85=0,CONCATENATE("No Prog, Ejec=  ",AM85),AM85/AK85))</f>
        <v>No Prog ni Ejec</v>
      </c>
      <c r="BQ85" s="806">
        <f t="shared" ref="BQ85:BQ88" si="114">IF(AND(AS85=0,AV85=0),"No Prog ni Ejec",IF(AS85=0,CONCATENATE("No Prog, Ejec=  ",AV85),AV85/AS85))</f>
        <v>0</v>
      </c>
      <c r="BR85" s="806" t="str">
        <f t="shared" ref="BR85:BR88" si="115">IF(AND(AU85=0,AW85=0),"No Prog ni Ejec",IF(AU85=0,CONCATENATE("No Prog, Ejec=  ",AW85),AW85/AU85))</f>
        <v>No Prog ni Ejec</v>
      </c>
      <c r="BS85" s="806" t="str">
        <f t="shared" ref="BS85:BS88" si="116">IF(AND(BC85=0,BF85=0),"No Prog ni Ejec",IF(BC85=0,CONCATENATE("No Prog, Ejec=  ",BF85),BF85/BC85))</f>
        <v>No Prog ni Ejec</v>
      </c>
      <c r="BT85" s="806" t="str">
        <f t="shared" ref="BT85:BT88" si="117">IF(AND(BE85=0,BG85=0),"No Prog ni Ejec",IF(BE85=0,CONCATENATE("No Prog, Ejec=  ",BG85),BG85/BE85))</f>
        <v>No Prog ni Ejec</v>
      </c>
      <c r="BU85" s="647">
        <f t="shared" ref="BU85:BU88" si="118">+(Y85+AI85+(AS85/3))</f>
        <v>0.83333333333333337</v>
      </c>
      <c r="BV85" s="732" t="str">
        <f t="shared" ref="BV85:BV88" si="119">+V85</f>
        <v>Consolidar inventario de activos de información de la Entidad</v>
      </c>
      <c r="BW85" s="733">
        <f t="shared" ref="BW85:BW88" si="120">+(AA85+AK85+(AU85/3))</f>
        <v>0</v>
      </c>
      <c r="BX85" s="728"/>
      <c r="BY85" s="728"/>
      <c r="BZ85" s="728"/>
      <c r="CA85" s="728"/>
      <c r="CB85" s="728"/>
      <c r="CC85" s="728"/>
      <c r="CD85" s="728"/>
    </row>
    <row r="86" spans="1:238" s="58" customFormat="1" ht="50.4" x14ac:dyDescent="0.3">
      <c r="A86" s="730">
        <v>11600</v>
      </c>
      <c r="B86" s="862" t="s">
        <v>6</v>
      </c>
      <c r="C86" s="862" t="s">
        <v>974</v>
      </c>
      <c r="D86" s="671" t="s">
        <v>278</v>
      </c>
      <c r="E86" s="862" t="s">
        <v>147</v>
      </c>
      <c r="F86" s="671" t="s">
        <v>1592</v>
      </c>
      <c r="G86" s="862" t="s">
        <v>1649</v>
      </c>
      <c r="H86" s="670" t="s">
        <v>124</v>
      </c>
      <c r="I86" s="720">
        <v>1</v>
      </c>
      <c r="J86" s="671" t="s">
        <v>1584</v>
      </c>
      <c r="K86" s="862" t="s">
        <v>1552</v>
      </c>
      <c r="L86" s="583">
        <v>0</v>
      </c>
      <c r="M86" s="857">
        <v>1</v>
      </c>
      <c r="N86" s="862" t="s">
        <v>46</v>
      </c>
      <c r="O86" s="862" t="s">
        <v>73</v>
      </c>
      <c r="P86" s="862" t="s">
        <v>37</v>
      </c>
      <c r="Q86" s="862" t="s">
        <v>40</v>
      </c>
      <c r="R86" s="862" t="s">
        <v>228</v>
      </c>
      <c r="S86" s="862" t="s">
        <v>1650</v>
      </c>
      <c r="T86" s="862" t="s">
        <v>99</v>
      </c>
      <c r="U86" s="720">
        <v>1</v>
      </c>
      <c r="V86" s="860" t="str">
        <f t="shared" si="88"/>
        <v>Realizar el reporte del instrumento de Registro de activos de Información, dentro del portal de la Entidad.</v>
      </c>
      <c r="W86" s="722">
        <f t="shared" si="89"/>
        <v>0</v>
      </c>
      <c r="X86" s="855" t="s">
        <v>117</v>
      </c>
      <c r="Y86" s="673">
        <v>0</v>
      </c>
      <c r="Z86" s="858" t="str">
        <f t="shared" si="90"/>
        <v>Realizar el reporte del instrumento de Registro de activos de Información, dentro del portal de la Entidad.</v>
      </c>
      <c r="AA86" s="583">
        <v>0</v>
      </c>
      <c r="AB86" s="881"/>
      <c r="AC86" s="882"/>
      <c r="AD86" s="861" t="e">
        <f t="shared" si="91"/>
        <v>#DIV/0!</v>
      </c>
      <c r="AE86" s="861" t="e">
        <f t="shared" si="92"/>
        <v>#DIV/0!</v>
      </c>
      <c r="AF86" s="861">
        <f t="shared" si="93"/>
        <v>0</v>
      </c>
      <c r="AG86" s="861" t="e">
        <f t="shared" si="94"/>
        <v>#DIV/0!</v>
      </c>
      <c r="AH86" s="727"/>
      <c r="AI86" s="883">
        <v>0</v>
      </c>
      <c r="AJ86" s="858" t="str">
        <f t="shared" si="95"/>
        <v>Realizar el reporte del instrumento de Registro de activos de Información, dentro del portal de la Entidad.</v>
      </c>
      <c r="AK86" s="583">
        <v>0</v>
      </c>
      <c r="AL86" s="728"/>
      <c r="AM86" s="728"/>
      <c r="AN86" s="861" t="e">
        <f t="shared" si="96"/>
        <v>#DIV/0!</v>
      </c>
      <c r="AO86" s="861" t="e">
        <f t="shared" si="97"/>
        <v>#DIV/0!</v>
      </c>
      <c r="AP86" s="861">
        <f t="shared" si="98"/>
        <v>0</v>
      </c>
      <c r="AQ86" s="861" t="e">
        <f t="shared" si="99"/>
        <v>#DIV/0!</v>
      </c>
      <c r="AR86" s="861"/>
      <c r="AS86" s="720">
        <v>1</v>
      </c>
      <c r="AT86" s="858" t="str">
        <f t="shared" si="100"/>
        <v>Realizar el reporte del instrumento de Registro de activos de Información, dentro del portal de la Entidad.</v>
      </c>
      <c r="AU86" s="583">
        <v>0</v>
      </c>
      <c r="AV86" s="728"/>
      <c r="AW86" s="728"/>
      <c r="AX86" s="861">
        <f t="shared" si="101"/>
        <v>0</v>
      </c>
      <c r="AY86" s="861" t="e">
        <f t="shared" si="102"/>
        <v>#DIV/0!</v>
      </c>
      <c r="AZ86" s="861">
        <f t="shared" si="103"/>
        <v>0</v>
      </c>
      <c r="BA86" s="861" t="e">
        <f t="shared" si="104"/>
        <v>#DIV/0!</v>
      </c>
      <c r="BB86" s="861"/>
      <c r="BC86" s="883">
        <v>0</v>
      </c>
      <c r="BD86" s="858" t="str">
        <f t="shared" si="105"/>
        <v>Realizar el reporte del instrumento de Registro de activos de Información, dentro del portal de la Entidad.</v>
      </c>
      <c r="BE86" s="583">
        <v>0</v>
      </c>
      <c r="BF86" s="728"/>
      <c r="BG86" s="728"/>
      <c r="BH86" s="859" t="e">
        <f t="shared" si="106"/>
        <v>#DIV/0!</v>
      </c>
      <c r="BI86" s="859" t="e">
        <f t="shared" si="107"/>
        <v>#DIV/0!</v>
      </c>
      <c r="BJ86" s="859">
        <f t="shared" si="108"/>
        <v>0</v>
      </c>
      <c r="BK86" s="859" t="e">
        <f t="shared" si="109"/>
        <v>#DIV/0!</v>
      </c>
      <c r="BL86" s="859"/>
      <c r="BM86" s="806" t="str">
        <f t="shared" si="110"/>
        <v>No Prog ni Ejec</v>
      </c>
      <c r="BN86" s="806" t="str">
        <f t="shared" si="111"/>
        <v>No Prog ni Ejec</v>
      </c>
      <c r="BO86" s="806" t="str">
        <f t="shared" si="112"/>
        <v>No Prog ni Ejec</v>
      </c>
      <c r="BP86" s="806" t="str">
        <f t="shared" si="113"/>
        <v>No Prog ni Ejec</v>
      </c>
      <c r="BQ86" s="806">
        <f t="shared" si="114"/>
        <v>0</v>
      </c>
      <c r="BR86" s="806" t="str">
        <f t="shared" si="115"/>
        <v>No Prog ni Ejec</v>
      </c>
      <c r="BS86" s="806" t="str">
        <f t="shared" si="116"/>
        <v>No Prog ni Ejec</v>
      </c>
      <c r="BT86" s="806" t="str">
        <f t="shared" si="117"/>
        <v>No Prog ni Ejec</v>
      </c>
      <c r="BU86" s="674">
        <f t="shared" si="118"/>
        <v>0.33333333333333331</v>
      </c>
      <c r="BV86" s="732" t="str">
        <f t="shared" si="119"/>
        <v>Realizar el reporte del instrumento de Registro de activos de Información, dentro del portal de la Entidad.</v>
      </c>
      <c r="BW86" s="733">
        <f t="shared" si="120"/>
        <v>0</v>
      </c>
      <c r="BX86" s="728"/>
      <c r="BY86" s="728"/>
      <c r="BZ86" s="728"/>
      <c r="CA86" s="728"/>
      <c r="CB86" s="728"/>
      <c r="CC86" s="728"/>
      <c r="CD86" s="728"/>
    </row>
    <row r="87" spans="1:238" s="58" customFormat="1" ht="50.4" x14ac:dyDescent="0.3">
      <c r="A87" s="730">
        <v>11600</v>
      </c>
      <c r="B87" s="862" t="s">
        <v>6</v>
      </c>
      <c r="C87" s="862" t="s">
        <v>974</v>
      </c>
      <c r="D87" s="671" t="s">
        <v>278</v>
      </c>
      <c r="E87" s="862" t="s">
        <v>147</v>
      </c>
      <c r="F87" s="671" t="s">
        <v>1593</v>
      </c>
      <c r="G87" s="862" t="s">
        <v>1553</v>
      </c>
      <c r="H87" s="670" t="s">
        <v>124</v>
      </c>
      <c r="I87" s="720">
        <v>1</v>
      </c>
      <c r="J87" s="671" t="s">
        <v>1585</v>
      </c>
      <c r="K87" s="862" t="s">
        <v>1554</v>
      </c>
      <c r="L87" s="583">
        <v>0</v>
      </c>
      <c r="M87" s="857">
        <v>1</v>
      </c>
      <c r="N87" s="862" t="s">
        <v>46</v>
      </c>
      <c r="O87" s="862" t="s">
        <v>73</v>
      </c>
      <c r="P87" s="862" t="s">
        <v>37</v>
      </c>
      <c r="Q87" s="862" t="s">
        <v>40</v>
      </c>
      <c r="R87" s="862" t="s">
        <v>228</v>
      </c>
      <c r="S87" s="862" t="s">
        <v>1559</v>
      </c>
      <c r="T87" s="862" t="s">
        <v>99</v>
      </c>
      <c r="U87" s="720">
        <v>1</v>
      </c>
      <c r="V87" s="860" t="str">
        <f t="shared" si="88"/>
        <v>Elaborar manual de políticas específicas de seguridad y privacidad de la información</v>
      </c>
      <c r="W87" s="722">
        <f t="shared" si="89"/>
        <v>0</v>
      </c>
      <c r="X87" s="855" t="s">
        <v>117</v>
      </c>
      <c r="Y87" s="673">
        <v>0</v>
      </c>
      <c r="Z87" s="858" t="str">
        <f t="shared" si="90"/>
        <v>Elaborar manual de políticas específicas de seguridad y privacidad de la información</v>
      </c>
      <c r="AA87" s="583">
        <v>0</v>
      </c>
      <c r="AB87" s="881"/>
      <c r="AC87" s="882"/>
      <c r="AD87" s="861" t="e">
        <f t="shared" si="91"/>
        <v>#DIV/0!</v>
      </c>
      <c r="AE87" s="861" t="e">
        <f t="shared" si="92"/>
        <v>#DIV/0!</v>
      </c>
      <c r="AF87" s="861">
        <f t="shared" si="93"/>
        <v>0</v>
      </c>
      <c r="AG87" s="861" t="e">
        <f t="shared" si="94"/>
        <v>#DIV/0!</v>
      </c>
      <c r="AH87" s="727"/>
      <c r="AI87" s="673">
        <v>0</v>
      </c>
      <c r="AJ87" s="858" t="str">
        <f t="shared" si="95"/>
        <v>Elaborar manual de políticas específicas de seguridad y privacidad de la información</v>
      </c>
      <c r="AK87" s="583">
        <v>0</v>
      </c>
      <c r="AL87" s="728"/>
      <c r="AM87" s="728"/>
      <c r="AN87" s="861" t="e">
        <f t="shared" si="96"/>
        <v>#DIV/0!</v>
      </c>
      <c r="AO87" s="861" t="e">
        <f t="shared" si="97"/>
        <v>#DIV/0!</v>
      </c>
      <c r="AP87" s="861">
        <f t="shared" si="98"/>
        <v>0</v>
      </c>
      <c r="AQ87" s="861" t="e">
        <f t="shared" si="99"/>
        <v>#DIV/0!</v>
      </c>
      <c r="AR87" s="861"/>
      <c r="AS87" s="883">
        <v>0</v>
      </c>
      <c r="AT87" s="858" t="str">
        <f t="shared" si="100"/>
        <v>Elaborar manual de políticas específicas de seguridad y privacidad de la información</v>
      </c>
      <c r="AU87" s="583">
        <v>0</v>
      </c>
      <c r="AV87" s="728"/>
      <c r="AW87" s="728"/>
      <c r="AX87" s="861" t="e">
        <f t="shared" si="101"/>
        <v>#DIV/0!</v>
      </c>
      <c r="AY87" s="861" t="e">
        <f t="shared" si="102"/>
        <v>#DIV/0!</v>
      </c>
      <c r="AZ87" s="861">
        <f t="shared" si="103"/>
        <v>0</v>
      </c>
      <c r="BA87" s="861" t="e">
        <f t="shared" si="104"/>
        <v>#DIV/0!</v>
      </c>
      <c r="BB87" s="861"/>
      <c r="BC87" s="883">
        <v>1</v>
      </c>
      <c r="BD87" s="858" t="str">
        <f t="shared" si="105"/>
        <v>Elaborar manual de políticas específicas de seguridad y privacidad de la información</v>
      </c>
      <c r="BE87" s="583">
        <v>0</v>
      </c>
      <c r="BF87" s="728"/>
      <c r="BG87" s="728"/>
      <c r="BH87" s="859">
        <f t="shared" si="106"/>
        <v>0</v>
      </c>
      <c r="BI87" s="859" t="e">
        <f t="shared" si="107"/>
        <v>#DIV/0!</v>
      </c>
      <c r="BJ87" s="859">
        <f t="shared" si="108"/>
        <v>0</v>
      </c>
      <c r="BK87" s="859" t="e">
        <f t="shared" si="109"/>
        <v>#DIV/0!</v>
      </c>
      <c r="BL87" s="859"/>
      <c r="BM87" s="806" t="str">
        <f t="shared" si="110"/>
        <v>No Prog ni Ejec</v>
      </c>
      <c r="BN87" s="806" t="str">
        <f t="shared" si="111"/>
        <v>No Prog ni Ejec</v>
      </c>
      <c r="BO87" s="806" t="str">
        <f t="shared" si="112"/>
        <v>No Prog ni Ejec</v>
      </c>
      <c r="BP87" s="806" t="str">
        <f t="shared" si="113"/>
        <v>No Prog ni Ejec</v>
      </c>
      <c r="BQ87" s="806" t="str">
        <f t="shared" si="114"/>
        <v>No Prog ni Ejec</v>
      </c>
      <c r="BR87" s="806" t="str">
        <f t="shared" si="115"/>
        <v>No Prog ni Ejec</v>
      </c>
      <c r="BS87" s="806">
        <f t="shared" si="116"/>
        <v>0</v>
      </c>
      <c r="BT87" s="806" t="str">
        <f t="shared" si="117"/>
        <v>No Prog ni Ejec</v>
      </c>
      <c r="BU87" s="674">
        <f t="shared" si="118"/>
        <v>0</v>
      </c>
      <c r="BV87" s="732" t="str">
        <f t="shared" si="119"/>
        <v>Elaborar manual de políticas específicas de seguridad y privacidad de la información</v>
      </c>
      <c r="BW87" s="733">
        <f t="shared" si="120"/>
        <v>0</v>
      </c>
      <c r="BX87" s="728"/>
      <c r="BY87" s="728"/>
      <c r="BZ87" s="728"/>
      <c r="CA87" s="728"/>
      <c r="CB87" s="728"/>
      <c r="CC87" s="728"/>
      <c r="CD87" s="728"/>
    </row>
    <row r="88" spans="1:238" s="58" customFormat="1" ht="50.4" x14ac:dyDescent="0.3">
      <c r="A88" s="730">
        <v>11600</v>
      </c>
      <c r="B88" s="862" t="s">
        <v>6</v>
      </c>
      <c r="C88" s="862" t="s">
        <v>974</v>
      </c>
      <c r="D88" s="671" t="s">
        <v>278</v>
      </c>
      <c r="E88" s="862" t="s">
        <v>147</v>
      </c>
      <c r="F88" s="671" t="s">
        <v>1594</v>
      </c>
      <c r="G88" s="862" t="s">
        <v>1651</v>
      </c>
      <c r="H88" s="670" t="s">
        <v>123</v>
      </c>
      <c r="I88" s="676">
        <v>1</v>
      </c>
      <c r="J88" s="671" t="s">
        <v>1586</v>
      </c>
      <c r="K88" s="862" t="s">
        <v>1555</v>
      </c>
      <c r="L88" s="583">
        <v>0</v>
      </c>
      <c r="M88" s="857">
        <v>1</v>
      </c>
      <c r="N88" s="862" t="s">
        <v>46</v>
      </c>
      <c r="O88" s="862" t="s">
        <v>73</v>
      </c>
      <c r="P88" s="862" t="s">
        <v>37</v>
      </c>
      <c r="Q88" s="862" t="s">
        <v>40</v>
      </c>
      <c r="R88" s="862" t="s">
        <v>228</v>
      </c>
      <c r="S88" s="862" t="s">
        <v>1556</v>
      </c>
      <c r="T88" s="862" t="s">
        <v>99</v>
      </c>
      <c r="U88" s="676">
        <v>1</v>
      </c>
      <c r="V88" s="860" t="str">
        <f t="shared" si="88"/>
        <v>Revisar procedimientos de la dirección y validar su cumplimiento frente al Modelo de Seguridad y Privacidad de la información</v>
      </c>
      <c r="W88" s="722">
        <f t="shared" si="89"/>
        <v>0</v>
      </c>
      <c r="X88" s="855" t="s">
        <v>117</v>
      </c>
      <c r="Y88" s="859">
        <v>0</v>
      </c>
      <c r="Z88" s="858" t="str">
        <f t="shared" si="90"/>
        <v>Revisar procedimientos de la dirección y validar su cumplimiento frente al Modelo de Seguridad y Privacidad de la información</v>
      </c>
      <c r="AA88" s="583">
        <v>0</v>
      </c>
      <c r="AB88" s="881"/>
      <c r="AC88" s="882"/>
      <c r="AD88" s="861" t="e">
        <f t="shared" si="91"/>
        <v>#DIV/0!</v>
      </c>
      <c r="AE88" s="861" t="e">
        <f t="shared" si="92"/>
        <v>#DIV/0!</v>
      </c>
      <c r="AF88" s="861">
        <f t="shared" si="93"/>
        <v>0</v>
      </c>
      <c r="AG88" s="861" t="e">
        <f t="shared" si="94"/>
        <v>#DIV/0!</v>
      </c>
      <c r="AH88" s="727"/>
      <c r="AI88" s="859">
        <v>0</v>
      </c>
      <c r="AJ88" s="858" t="str">
        <f t="shared" si="95"/>
        <v>Revisar procedimientos de la dirección y validar su cumplimiento frente al Modelo de Seguridad y Privacidad de la información</v>
      </c>
      <c r="AK88" s="583">
        <v>0</v>
      </c>
      <c r="AL88" s="728"/>
      <c r="AM88" s="728"/>
      <c r="AN88" s="861" t="e">
        <f t="shared" si="96"/>
        <v>#DIV/0!</v>
      </c>
      <c r="AO88" s="861" t="e">
        <f t="shared" si="97"/>
        <v>#DIV/0!</v>
      </c>
      <c r="AP88" s="861">
        <f t="shared" si="98"/>
        <v>0</v>
      </c>
      <c r="AQ88" s="861" t="e">
        <f t="shared" si="99"/>
        <v>#DIV/0!</v>
      </c>
      <c r="AR88" s="861"/>
      <c r="AS88" s="859">
        <v>0.25</v>
      </c>
      <c r="AT88" s="858" t="str">
        <f t="shared" si="100"/>
        <v>Revisar procedimientos de la dirección y validar su cumplimiento frente al Modelo de Seguridad y Privacidad de la información</v>
      </c>
      <c r="AU88" s="583">
        <v>0</v>
      </c>
      <c r="AV88" s="728"/>
      <c r="AW88" s="728"/>
      <c r="AX88" s="861">
        <f t="shared" si="101"/>
        <v>0</v>
      </c>
      <c r="AY88" s="861" t="e">
        <f t="shared" si="102"/>
        <v>#DIV/0!</v>
      </c>
      <c r="AZ88" s="861">
        <f t="shared" si="103"/>
        <v>0</v>
      </c>
      <c r="BA88" s="861" t="e">
        <f t="shared" si="104"/>
        <v>#DIV/0!</v>
      </c>
      <c r="BB88" s="861"/>
      <c r="BC88" s="859">
        <v>0.75</v>
      </c>
      <c r="BD88" s="858" t="str">
        <f t="shared" si="105"/>
        <v>Revisar procedimientos de la dirección y validar su cumplimiento frente al Modelo de Seguridad y Privacidad de la información</v>
      </c>
      <c r="BE88" s="583">
        <v>0</v>
      </c>
      <c r="BF88" s="728"/>
      <c r="BG88" s="728"/>
      <c r="BH88" s="859">
        <f t="shared" si="106"/>
        <v>0</v>
      </c>
      <c r="BI88" s="859" t="e">
        <f t="shared" si="107"/>
        <v>#DIV/0!</v>
      </c>
      <c r="BJ88" s="859">
        <f t="shared" si="108"/>
        <v>0</v>
      </c>
      <c r="BK88" s="859" t="e">
        <f t="shared" si="109"/>
        <v>#DIV/0!</v>
      </c>
      <c r="BL88" s="859"/>
      <c r="BM88" s="806" t="str">
        <f t="shared" si="110"/>
        <v>No Prog ni Ejec</v>
      </c>
      <c r="BN88" s="806" t="str">
        <f t="shared" si="111"/>
        <v>No Prog ni Ejec</v>
      </c>
      <c r="BO88" s="806" t="str">
        <f t="shared" si="112"/>
        <v>No Prog ni Ejec</v>
      </c>
      <c r="BP88" s="806" t="str">
        <f t="shared" si="113"/>
        <v>No Prog ni Ejec</v>
      </c>
      <c r="BQ88" s="806">
        <f t="shared" si="114"/>
        <v>0</v>
      </c>
      <c r="BR88" s="806" t="str">
        <f t="shared" si="115"/>
        <v>No Prog ni Ejec</v>
      </c>
      <c r="BS88" s="806">
        <f t="shared" si="116"/>
        <v>0</v>
      </c>
      <c r="BT88" s="806" t="str">
        <f t="shared" si="117"/>
        <v>No Prog ni Ejec</v>
      </c>
      <c r="BU88" s="647">
        <f t="shared" si="118"/>
        <v>8.3333333333333329E-2</v>
      </c>
      <c r="BV88" s="732" t="str">
        <f t="shared" si="119"/>
        <v>Revisar procedimientos de la dirección y validar su cumplimiento frente al Modelo de Seguridad y Privacidad de la información</v>
      </c>
      <c r="BW88" s="733">
        <f t="shared" si="120"/>
        <v>0</v>
      </c>
      <c r="BX88" s="728"/>
      <c r="BY88" s="728"/>
      <c r="BZ88" s="728"/>
      <c r="CA88" s="728"/>
      <c r="CB88" s="728"/>
      <c r="CC88" s="728"/>
      <c r="CD88" s="728"/>
    </row>
    <row r="89" spans="1:238" s="58" customFormat="1" ht="50.4" x14ac:dyDescent="0.3">
      <c r="A89" s="730">
        <v>11600</v>
      </c>
      <c r="B89" s="862" t="s">
        <v>6</v>
      </c>
      <c r="C89" s="862" t="s">
        <v>973</v>
      </c>
      <c r="D89" s="671" t="s">
        <v>278</v>
      </c>
      <c r="E89" s="862" t="s">
        <v>147</v>
      </c>
      <c r="F89" s="671" t="s">
        <v>1595</v>
      </c>
      <c r="G89" s="862" t="s">
        <v>1560</v>
      </c>
      <c r="H89" s="670" t="s">
        <v>124</v>
      </c>
      <c r="I89" s="720">
        <v>1</v>
      </c>
      <c r="J89" s="671" t="s">
        <v>1587</v>
      </c>
      <c r="K89" s="862" t="s">
        <v>1561</v>
      </c>
      <c r="L89" s="583">
        <v>0</v>
      </c>
      <c r="M89" s="857">
        <v>1</v>
      </c>
      <c r="N89" s="862" t="s">
        <v>46</v>
      </c>
      <c r="O89" s="862" t="s">
        <v>73</v>
      </c>
      <c r="P89" s="862" t="s">
        <v>37</v>
      </c>
      <c r="Q89" s="862" t="s">
        <v>40</v>
      </c>
      <c r="R89" s="862" t="s">
        <v>228</v>
      </c>
      <c r="S89" s="862" t="s">
        <v>1565</v>
      </c>
      <c r="T89" s="862" t="s">
        <v>92</v>
      </c>
      <c r="U89" s="857">
        <v>1</v>
      </c>
      <c r="V89" s="860" t="str">
        <f t="shared" si="88"/>
        <v xml:space="preserve">Actualizar política de administración integral de Riesgos </v>
      </c>
      <c r="W89" s="722">
        <f t="shared" si="89"/>
        <v>0</v>
      </c>
      <c r="X89" s="855" t="s">
        <v>117</v>
      </c>
      <c r="Y89" s="883">
        <v>0</v>
      </c>
      <c r="Z89" s="858" t="str">
        <f t="shared" si="90"/>
        <v xml:space="preserve">Actualizar política de administración integral de Riesgos </v>
      </c>
      <c r="AA89" s="583">
        <v>0</v>
      </c>
      <c r="AB89" s="881"/>
      <c r="AC89" s="882"/>
      <c r="AD89" s="861" t="e">
        <f t="shared" ref="AD89:AD91" si="121">+(AB89/Y89)</f>
        <v>#DIV/0!</v>
      </c>
      <c r="AE89" s="861" t="e">
        <f t="shared" ref="AE89:AE91" si="122">+(AC89/AA89)</f>
        <v>#DIV/0!</v>
      </c>
      <c r="AF89" s="861">
        <f t="shared" ref="AF89:AF91" si="123">+(AB89/U89)</f>
        <v>0</v>
      </c>
      <c r="AG89" s="861" t="e">
        <f t="shared" ref="AG89:AG91" si="124">+(AC89/W89)</f>
        <v>#DIV/0!</v>
      </c>
      <c r="AH89" s="727"/>
      <c r="AI89" s="883">
        <v>0</v>
      </c>
      <c r="AJ89" s="858" t="str">
        <f t="shared" si="95"/>
        <v xml:space="preserve">Actualizar política de administración integral de Riesgos </v>
      </c>
      <c r="AK89" s="583">
        <v>0</v>
      </c>
      <c r="AL89" s="728"/>
      <c r="AM89" s="728"/>
      <c r="AN89" s="861" t="e">
        <f t="shared" ref="AN89:AN91" si="125">+(AL89/AI89)</f>
        <v>#DIV/0!</v>
      </c>
      <c r="AO89" s="861" t="e">
        <f t="shared" ref="AO89:AO91" si="126">+(AM89/AK89)</f>
        <v>#DIV/0!</v>
      </c>
      <c r="AP89" s="861">
        <f t="shared" ref="AP89:AP91" si="127">+(AL89+AB89)/U89</f>
        <v>0</v>
      </c>
      <c r="AQ89" s="861" t="e">
        <f t="shared" ref="AQ89:AQ91" si="128">+(AM89+AC89)/W89</f>
        <v>#DIV/0!</v>
      </c>
      <c r="AR89" s="861"/>
      <c r="AS89" s="720">
        <v>1</v>
      </c>
      <c r="AT89" s="858" t="str">
        <f t="shared" si="100"/>
        <v xml:space="preserve">Actualizar política de administración integral de Riesgos </v>
      </c>
      <c r="AU89" s="583">
        <v>0</v>
      </c>
      <c r="AV89" s="728"/>
      <c r="AW89" s="728"/>
      <c r="AX89" s="861">
        <f t="shared" ref="AX89:AX91" si="129">+(AV89/AS89)</f>
        <v>0</v>
      </c>
      <c r="AY89" s="861" t="e">
        <f t="shared" ref="AY89:AY91" si="130">+(AW89/AU89)</f>
        <v>#DIV/0!</v>
      </c>
      <c r="AZ89" s="861">
        <f t="shared" ref="AZ89:AZ91" si="131">+(AL89+AB89+AV89)/U89</f>
        <v>0</v>
      </c>
      <c r="BA89" s="861" t="e">
        <f t="shared" ref="BA89:BA91" si="132">+(AM89+AC89+AW89)/W89</f>
        <v>#DIV/0!</v>
      </c>
      <c r="BB89" s="861"/>
      <c r="BC89" s="883">
        <v>0</v>
      </c>
      <c r="BD89" s="858" t="str">
        <f t="shared" si="105"/>
        <v xml:space="preserve">Actualizar política de administración integral de Riesgos </v>
      </c>
      <c r="BE89" s="583">
        <v>0</v>
      </c>
      <c r="BF89" s="728"/>
      <c r="BG89" s="728"/>
      <c r="BH89" s="859" t="e">
        <f t="shared" ref="BH89:BH91" si="133">+(BF89/BC89)</f>
        <v>#DIV/0!</v>
      </c>
      <c r="BI89" s="859" t="e">
        <f t="shared" ref="BI89:BI91" si="134">+(BG89/BE89)</f>
        <v>#DIV/0!</v>
      </c>
      <c r="BJ89" s="859">
        <f t="shared" ref="BJ89:BJ91" si="135">+(AL89+AB89+AV89+BF89)/U89</f>
        <v>0</v>
      </c>
      <c r="BK89" s="859" t="e">
        <f t="shared" ref="BK89:BK91" si="136">+(AM89+AC89+AW89+BG89)/W89</f>
        <v>#DIV/0!</v>
      </c>
      <c r="BL89" s="859"/>
      <c r="BM89" s="856" t="str">
        <f t="shared" ref="BM89:BM91" si="137">IF(AND(Y89=0,AB89=0),"No Prog ni Ejec",IF(Y89=0,CONCATENATE("No Prog, Ejec=  ",AB89),AB89/Y89))</f>
        <v>No Prog ni Ejec</v>
      </c>
      <c r="BN89" s="856" t="str">
        <f t="shared" ref="BN89:BN91" si="138">IF(AND(AA89=0,AC89=0),"No Prog ni Ejec",IF(AA89=0,CONCATENATE("No Prog, Ejec=  ",AC89),AC89/AA89))</f>
        <v>No Prog ni Ejec</v>
      </c>
      <c r="BO89" s="856" t="str">
        <f t="shared" ref="BO89:BO91" si="139">IF(AND(AI89=0,AL89=0),"No Prog ni Ejec",IF(AI89=0,CONCATENATE("No Prog, Ejec=  ",AL89),AL89/AI89))</f>
        <v>No Prog ni Ejec</v>
      </c>
      <c r="BP89" s="856" t="str">
        <f t="shared" ref="BP89:BP91" si="140">IF(AND(AK89=0,AM89=0),"No Prog ni Ejec",IF(AK89=0,CONCATENATE("No Prog, Ejec=  ",AM89),AM89/AK89))</f>
        <v>No Prog ni Ejec</v>
      </c>
      <c r="BQ89" s="856">
        <f t="shared" ref="BQ89:BQ91" si="141">IF(AND(AS89=0,AV89=0),"No Prog ni Ejec",IF(AS89=0,CONCATENATE("No Prog, Ejec=  ",AV89),AV89/AS89))</f>
        <v>0</v>
      </c>
      <c r="BR89" s="856" t="str">
        <f t="shared" ref="BR89:BR91" si="142">IF(AND(AU89=0,AW89=0),"No Prog ni Ejec",IF(AU89=0,CONCATENATE("No Prog, Ejec=  ",AW89),AW89/AU89))</f>
        <v>No Prog ni Ejec</v>
      </c>
      <c r="BS89" s="856" t="str">
        <f t="shared" ref="BS89:BS91" si="143">IF(AND(BC89=0,BF89=0),"No Prog ni Ejec",IF(BC89=0,CONCATENATE("No Prog, Ejec=  ",BF89),BF89/BC89))</f>
        <v>No Prog ni Ejec</v>
      </c>
      <c r="BT89" s="856" t="str">
        <f t="shared" ref="BT89:BT91" si="144">IF(AND(BE89=0,BG89=0),"No Prog ni Ejec",IF(BE89=0,CONCATENATE("No Prog, Ejec=  ",BG89),BG89/BE89))</f>
        <v>No Prog ni Ejec</v>
      </c>
      <c r="BU89" s="674">
        <f t="shared" ref="BU89:BU91" si="145">+(Y89+AI89+(AS89/3))</f>
        <v>0.33333333333333331</v>
      </c>
      <c r="BV89" s="858" t="str">
        <f t="shared" ref="BV89:BV91" si="146">+V89</f>
        <v xml:space="preserve">Actualizar política de administración integral de Riesgos </v>
      </c>
      <c r="BW89" s="733">
        <f t="shared" ref="BW89:BW91" si="147">+(AA89+AK89+(AU89/3))</f>
        <v>0</v>
      </c>
    </row>
    <row r="90" spans="1:238" s="58" customFormat="1" ht="75.599999999999994" x14ac:dyDescent="0.3">
      <c r="A90" s="730">
        <v>11600</v>
      </c>
      <c r="B90" s="862" t="s">
        <v>6</v>
      </c>
      <c r="C90" s="862" t="s">
        <v>973</v>
      </c>
      <c r="D90" s="671" t="s">
        <v>278</v>
      </c>
      <c r="E90" s="862" t="s">
        <v>147</v>
      </c>
      <c r="F90" s="671" t="s">
        <v>1596</v>
      </c>
      <c r="G90" s="862" t="s">
        <v>1562</v>
      </c>
      <c r="H90" s="670" t="s">
        <v>123</v>
      </c>
      <c r="I90" s="676">
        <v>1</v>
      </c>
      <c r="J90" s="671" t="s">
        <v>1588</v>
      </c>
      <c r="K90" s="862" t="s">
        <v>1578</v>
      </c>
      <c r="L90" s="583">
        <v>0</v>
      </c>
      <c r="M90" s="857">
        <v>1</v>
      </c>
      <c r="N90" s="862" t="s">
        <v>46</v>
      </c>
      <c r="O90" s="862" t="s">
        <v>73</v>
      </c>
      <c r="P90" s="862" t="s">
        <v>37</v>
      </c>
      <c r="Q90" s="862" t="s">
        <v>40</v>
      </c>
      <c r="R90" s="862" t="s">
        <v>228</v>
      </c>
      <c r="S90" s="862" t="s">
        <v>1566</v>
      </c>
      <c r="T90" s="862" t="s">
        <v>92</v>
      </c>
      <c r="U90" s="857">
        <v>1</v>
      </c>
      <c r="V90" s="860" t="str">
        <f t="shared" si="88"/>
        <v>Actualizar herramientas de administración de riesgos</v>
      </c>
      <c r="W90" s="722">
        <f t="shared" si="89"/>
        <v>0</v>
      </c>
      <c r="X90" s="855" t="s">
        <v>117</v>
      </c>
      <c r="Y90" s="857">
        <v>0</v>
      </c>
      <c r="Z90" s="858" t="str">
        <f t="shared" si="90"/>
        <v>Actualizar herramientas de administración de riesgos</v>
      </c>
      <c r="AA90" s="583">
        <v>0</v>
      </c>
      <c r="AB90" s="881"/>
      <c r="AC90" s="882"/>
      <c r="AD90" s="861" t="e">
        <f t="shared" si="121"/>
        <v>#DIV/0!</v>
      </c>
      <c r="AE90" s="861" t="e">
        <f t="shared" si="122"/>
        <v>#DIV/0!</v>
      </c>
      <c r="AF90" s="861">
        <f t="shared" si="123"/>
        <v>0</v>
      </c>
      <c r="AG90" s="861" t="e">
        <f t="shared" si="124"/>
        <v>#DIV/0!</v>
      </c>
      <c r="AH90" s="727"/>
      <c r="AI90" s="857">
        <v>0</v>
      </c>
      <c r="AJ90" s="858" t="str">
        <f t="shared" si="95"/>
        <v>Actualizar herramientas de administración de riesgos</v>
      </c>
      <c r="AK90" s="583">
        <v>0</v>
      </c>
      <c r="AL90" s="728"/>
      <c r="AM90" s="728"/>
      <c r="AN90" s="861" t="e">
        <f t="shared" si="125"/>
        <v>#DIV/0!</v>
      </c>
      <c r="AO90" s="861" t="e">
        <f t="shared" si="126"/>
        <v>#DIV/0!</v>
      </c>
      <c r="AP90" s="861">
        <f t="shared" si="127"/>
        <v>0</v>
      </c>
      <c r="AQ90" s="861" t="e">
        <f t="shared" si="128"/>
        <v>#DIV/0!</v>
      </c>
      <c r="AR90" s="861"/>
      <c r="AS90" s="857">
        <v>0</v>
      </c>
      <c r="AT90" s="858" t="str">
        <f t="shared" si="100"/>
        <v>Actualizar herramientas de administración de riesgos</v>
      </c>
      <c r="AU90" s="583">
        <v>0</v>
      </c>
      <c r="AV90" s="728"/>
      <c r="AW90" s="728"/>
      <c r="AX90" s="861" t="e">
        <f t="shared" si="129"/>
        <v>#DIV/0!</v>
      </c>
      <c r="AY90" s="861" t="e">
        <f t="shared" si="130"/>
        <v>#DIV/0!</v>
      </c>
      <c r="AZ90" s="861">
        <f t="shared" si="131"/>
        <v>0</v>
      </c>
      <c r="BA90" s="861" t="e">
        <f t="shared" si="132"/>
        <v>#DIV/0!</v>
      </c>
      <c r="BB90" s="861"/>
      <c r="BC90" s="857">
        <v>1</v>
      </c>
      <c r="BD90" s="858" t="str">
        <f t="shared" si="105"/>
        <v>Actualizar herramientas de administración de riesgos</v>
      </c>
      <c r="BE90" s="583">
        <v>0</v>
      </c>
      <c r="BF90" s="728"/>
      <c r="BG90" s="728"/>
      <c r="BH90" s="859">
        <f t="shared" si="133"/>
        <v>0</v>
      </c>
      <c r="BI90" s="859" t="e">
        <f t="shared" si="134"/>
        <v>#DIV/0!</v>
      </c>
      <c r="BJ90" s="859">
        <f t="shared" si="135"/>
        <v>0</v>
      </c>
      <c r="BK90" s="859" t="e">
        <f t="shared" si="136"/>
        <v>#DIV/0!</v>
      </c>
      <c r="BL90" s="859"/>
      <c r="BM90" s="856" t="str">
        <f t="shared" si="137"/>
        <v>No Prog ni Ejec</v>
      </c>
      <c r="BN90" s="856" t="str">
        <f t="shared" si="138"/>
        <v>No Prog ni Ejec</v>
      </c>
      <c r="BO90" s="856" t="str">
        <f t="shared" si="139"/>
        <v>No Prog ni Ejec</v>
      </c>
      <c r="BP90" s="856" t="str">
        <f t="shared" si="140"/>
        <v>No Prog ni Ejec</v>
      </c>
      <c r="BQ90" s="856" t="str">
        <f t="shared" si="141"/>
        <v>No Prog ni Ejec</v>
      </c>
      <c r="BR90" s="856" t="str">
        <f t="shared" si="142"/>
        <v>No Prog ni Ejec</v>
      </c>
      <c r="BS90" s="856">
        <f t="shared" si="143"/>
        <v>0</v>
      </c>
      <c r="BT90" s="856" t="str">
        <f t="shared" si="144"/>
        <v>No Prog ni Ejec</v>
      </c>
      <c r="BU90" s="647">
        <f t="shared" si="145"/>
        <v>0</v>
      </c>
      <c r="BV90" s="858" t="str">
        <f t="shared" si="146"/>
        <v>Actualizar herramientas de administración de riesgos</v>
      </c>
      <c r="BW90" s="733">
        <f t="shared" si="147"/>
        <v>0</v>
      </c>
    </row>
    <row r="91" spans="1:238" s="58" customFormat="1" ht="50.4" x14ac:dyDescent="0.3">
      <c r="A91" s="730">
        <v>11600</v>
      </c>
      <c r="B91" s="862" t="s">
        <v>6</v>
      </c>
      <c r="C91" s="862" t="s">
        <v>973</v>
      </c>
      <c r="D91" s="671" t="s">
        <v>278</v>
      </c>
      <c r="E91" s="862" t="s">
        <v>147</v>
      </c>
      <c r="F91" s="671" t="s">
        <v>1597</v>
      </c>
      <c r="G91" s="862" t="s">
        <v>1563</v>
      </c>
      <c r="H91" s="670" t="s">
        <v>123</v>
      </c>
      <c r="I91" s="676">
        <v>1</v>
      </c>
      <c r="J91" s="671" t="s">
        <v>1589</v>
      </c>
      <c r="K91" s="862" t="s">
        <v>1564</v>
      </c>
      <c r="L91" s="583">
        <v>0</v>
      </c>
      <c r="M91" s="857">
        <v>1</v>
      </c>
      <c r="N91" s="862" t="s">
        <v>46</v>
      </c>
      <c r="O91" s="862" t="s">
        <v>73</v>
      </c>
      <c r="P91" s="862" t="s">
        <v>37</v>
      </c>
      <c r="Q91" s="862" t="s">
        <v>40</v>
      </c>
      <c r="R91" s="862" t="s">
        <v>228</v>
      </c>
      <c r="S91" s="862" t="s">
        <v>1567</v>
      </c>
      <c r="T91" s="862" t="s">
        <v>92</v>
      </c>
      <c r="U91" s="857">
        <v>1</v>
      </c>
      <c r="V91" s="860" t="str">
        <f t="shared" si="88"/>
        <v>Actualizar mapa de riesgos de los procesos de la Entidad</v>
      </c>
      <c r="W91" s="722">
        <f t="shared" si="89"/>
        <v>0</v>
      </c>
      <c r="X91" s="855" t="s">
        <v>117</v>
      </c>
      <c r="Y91" s="857">
        <v>0</v>
      </c>
      <c r="Z91" s="858" t="str">
        <f t="shared" si="90"/>
        <v>Actualizar mapa de riesgos de los procesos de la Entidad</v>
      </c>
      <c r="AA91" s="583">
        <v>0</v>
      </c>
      <c r="AB91" s="881"/>
      <c r="AC91" s="882"/>
      <c r="AD91" s="861" t="e">
        <f t="shared" si="121"/>
        <v>#DIV/0!</v>
      </c>
      <c r="AE91" s="861" t="e">
        <f t="shared" si="122"/>
        <v>#DIV/0!</v>
      </c>
      <c r="AF91" s="861">
        <f t="shared" si="123"/>
        <v>0</v>
      </c>
      <c r="AG91" s="861" t="e">
        <f t="shared" si="124"/>
        <v>#DIV/0!</v>
      </c>
      <c r="AH91" s="727"/>
      <c r="AI91" s="857">
        <v>0</v>
      </c>
      <c r="AJ91" s="858" t="str">
        <f t="shared" si="95"/>
        <v>Actualizar mapa de riesgos de los procesos de la Entidad</v>
      </c>
      <c r="AK91" s="583">
        <v>0</v>
      </c>
      <c r="AL91" s="728"/>
      <c r="AM91" s="728"/>
      <c r="AN91" s="861" t="e">
        <f t="shared" si="125"/>
        <v>#DIV/0!</v>
      </c>
      <c r="AO91" s="861" t="e">
        <f t="shared" si="126"/>
        <v>#DIV/0!</v>
      </c>
      <c r="AP91" s="861">
        <f t="shared" si="127"/>
        <v>0</v>
      </c>
      <c r="AQ91" s="861" t="e">
        <f t="shared" si="128"/>
        <v>#DIV/0!</v>
      </c>
      <c r="AR91" s="861"/>
      <c r="AS91" s="857">
        <v>0</v>
      </c>
      <c r="AT91" s="858" t="str">
        <f t="shared" si="100"/>
        <v>Actualizar mapa de riesgos de los procesos de la Entidad</v>
      </c>
      <c r="AU91" s="583">
        <v>0</v>
      </c>
      <c r="AV91" s="728"/>
      <c r="AW91" s="728"/>
      <c r="AX91" s="861" t="e">
        <f t="shared" si="129"/>
        <v>#DIV/0!</v>
      </c>
      <c r="AY91" s="861" t="e">
        <f t="shared" si="130"/>
        <v>#DIV/0!</v>
      </c>
      <c r="AZ91" s="861">
        <f t="shared" si="131"/>
        <v>0</v>
      </c>
      <c r="BA91" s="861" t="e">
        <f t="shared" si="132"/>
        <v>#DIV/0!</v>
      </c>
      <c r="BB91" s="861"/>
      <c r="BC91" s="857">
        <v>1</v>
      </c>
      <c r="BD91" s="858" t="str">
        <f t="shared" si="105"/>
        <v>Actualizar mapa de riesgos de los procesos de la Entidad</v>
      </c>
      <c r="BE91" s="583">
        <v>0</v>
      </c>
      <c r="BF91" s="728"/>
      <c r="BG91" s="728"/>
      <c r="BH91" s="859">
        <f t="shared" si="133"/>
        <v>0</v>
      </c>
      <c r="BI91" s="859" t="e">
        <f t="shared" si="134"/>
        <v>#DIV/0!</v>
      </c>
      <c r="BJ91" s="859">
        <f t="shared" si="135"/>
        <v>0</v>
      </c>
      <c r="BK91" s="859" t="e">
        <f t="shared" si="136"/>
        <v>#DIV/0!</v>
      </c>
      <c r="BL91" s="859"/>
      <c r="BM91" s="856" t="str">
        <f t="shared" si="137"/>
        <v>No Prog ni Ejec</v>
      </c>
      <c r="BN91" s="856" t="str">
        <f t="shared" si="138"/>
        <v>No Prog ni Ejec</v>
      </c>
      <c r="BO91" s="856" t="str">
        <f t="shared" si="139"/>
        <v>No Prog ni Ejec</v>
      </c>
      <c r="BP91" s="856" t="str">
        <f t="shared" si="140"/>
        <v>No Prog ni Ejec</v>
      </c>
      <c r="BQ91" s="856" t="str">
        <f t="shared" si="141"/>
        <v>No Prog ni Ejec</v>
      </c>
      <c r="BR91" s="856" t="str">
        <f t="shared" si="142"/>
        <v>No Prog ni Ejec</v>
      </c>
      <c r="BS91" s="856">
        <f t="shared" si="143"/>
        <v>0</v>
      </c>
      <c r="BT91" s="856" t="str">
        <f t="shared" si="144"/>
        <v>No Prog ni Ejec</v>
      </c>
      <c r="BU91" s="647">
        <f t="shared" si="145"/>
        <v>0</v>
      </c>
      <c r="BV91" s="858" t="str">
        <f t="shared" si="146"/>
        <v>Actualizar mapa de riesgos de los procesos de la Entidad</v>
      </c>
      <c r="BW91" s="733">
        <f t="shared" si="147"/>
        <v>0</v>
      </c>
    </row>
    <row r="92" spans="1:238" s="159" customFormat="1" ht="126" x14ac:dyDescent="0.3">
      <c r="A92" s="557">
        <v>11600</v>
      </c>
      <c r="B92" s="543" t="s">
        <v>6</v>
      </c>
      <c r="C92" s="543" t="s">
        <v>964</v>
      </c>
      <c r="D92" s="558" t="s">
        <v>278</v>
      </c>
      <c r="E92" s="543" t="s">
        <v>147</v>
      </c>
      <c r="F92" s="558" t="s">
        <v>513</v>
      </c>
      <c r="G92" s="543" t="s">
        <v>283</v>
      </c>
      <c r="H92" s="571" t="s">
        <v>123</v>
      </c>
      <c r="I92" s="578">
        <v>1</v>
      </c>
      <c r="J92" s="558" t="s">
        <v>514</v>
      </c>
      <c r="K92" s="543" t="s">
        <v>281</v>
      </c>
      <c r="L92" s="584">
        <f>5073602759+725656661.85+357741778-1240810616-40000000-30273600-10000000+40547278+60150000</f>
        <v>4936614260.8500004</v>
      </c>
      <c r="M92" s="573">
        <v>1</v>
      </c>
      <c r="N92" s="543" t="s">
        <v>46</v>
      </c>
      <c r="O92" s="543" t="s">
        <v>73</v>
      </c>
      <c r="P92" s="543" t="s">
        <v>37</v>
      </c>
      <c r="Q92" s="543" t="s">
        <v>40</v>
      </c>
      <c r="R92" s="543" t="s">
        <v>228</v>
      </c>
      <c r="S92" s="543" t="s">
        <v>634</v>
      </c>
      <c r="T92" s="543" t="s">
        <v>99</v>
      </c>
      <c r="U92" s="573">
        <v>1</v>
      </c>
      <c r="V92" s="574" t="str">
        <f t="shared" si="55"/>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W92" s="575">
        <f t="shared" si="56"/>
        <v>4936614260.8500004</v>
      </c>
      <c r="X92" s="587" t="s">
        <v>114</v>
      </c>
      <c r="Y92" s="853">
        <f>+AA92/W92</f>
        <v>0.16488005584212931</v>
      </c>
      <c r="Z92" s="576" t="s">
        <v>281</v>
      </c>
      <c r="AA92" s="851">
        <v>813949235</v>
      </c>
      <c r="AB92" s="931"/>
      <c r="AC92" s="927"/>
      <c r="AD92" s="562">
        <f>+(AB92/Y92)</f>
        <v>0</v>
      </c>
      <c r="AE92" s="562">
        <f t="shared" si="35"/>
        <v>0</v>
      </c>
      <c r="AF92" s="562">
        <f t="shared" si="36"/>
        <v>0</v>
      </c>
      <c r="AG92" s="562">
        <f t="shared" si="37"/>
        <v>0</v>
      </c>
      <c r="AH92" s="569"/>
      <c r="AI92" s="854">
        <v>0.2114</v>
      </c>
      <c r="AJ92" s="576" t="s">
        <v>281</v>
      </c>
      <c r="AK92" s="584">
        <f>+W92*AI92</f>
        <v>1043600254.7436901</v>
      </c>
      <c r="AL92" s="556"/>
      <c r="AM92" s="556"/>
      <c r="AN92" s="562">
        <f t="shared" si="38"/>
        <v>0</v>
      </c>
      <c r="AO92" s="562">
        <f t="shared" si="39"/>
        <v>0</v>
      </c>
      <c r="AP92" s="562">
        <f t="shared" si="40"/>
        <v>0</v>
      </c>
      <c r="AQ92" s="562">
        <f t="shared" si="41"/>
        <v>0</v>
      </c>
      <c r="AR92" s="562"/>
      <c r="AS92" s="854">
        <v>0.35930000000000001</v>
      </c>
      <c r="AT92" s="576" t="s">
        <v>281</v>
      </c>
      <c r="AU92" s="584">
        <f>+W92*AS92</f>
        <v>1773725503.9234052</v>
      </c>
      <c r="AV92" s="556"/>
      <c r="AW92" s="556"/>
      <c r="AX92" s="562">
        <f t="shared" si="42"/>
        <v>0</v>
      </c>
      <c r="AY92" s="562">
        <f t="shared" si="43"/>
        <v>0</v>
      </c>
      <c r="AZ92" s="562">
        <f t="shared" si="44"/>
        <v>0</v>
      </c>
      <c r="BA92" s="562">
        <f t="shared" si="45"/>
        <v>0</v>
      </c>
      <c r="BB92" s="562"/>
      <c r="BC92" s="635">
        <f>1-(Y92+AI92+AS92)</f>
        <v>0.26441994415787073</v>
      </c>
      <c r="BD92" s="576" t="s">
        <v>281</v>
      </c>
      <c r="BE92" s="584">
        <f>+L92*BC92</f>
        <v>1305339267.1829054</v>
      </c>
      <c r="BF92" s="556"/>
      <c r="BG92" s="556"/>
      <c r="BH92" s="578">
        <f t="shared" si="57"/>
        <v>0</v>
      </c>
      <c r="BI92" s="578">
        <f t="shared" si="58"/>
        <v>0</v>
      </c>
      <c r="BJ92" s="578">
        <f t="shared" si="59"/>
        <v>0</v>
      </c>
      <c r="BK92" s="578">
        <f t="shared" si="60"/>
        <v>0</v>
      </c>
      <c r="BL92" s="578"/>
      <c r="BM92" s="565">
        <f t="shared" si="46"/>
        <v>0</v>
      </c>
      <c r="BN92" s="565">
        <f t="shared" si="47"/>
        <v>0</v>
      </c>
      <c r="BO92" s="565">
        <f t="shared" si="48"/>
        <v>0</v>
      </c>
      <c r="BP92" s="565">
        <f t="shared" si="49"/>
        <v>0</v>
      </c>
      <c r="BQ92" s="565">
        <f t="shared" si="50"/>
        <v>0</v>
      </c>
      <c r="BR92" s="565">
        <f t="shared" si="51"/>
        <v>0</v>
      </c>
      <c r="BS92" s="565">
        <f t="shared" si="52"/>
        <v>0</v>
      </c>
      <c r="BT92" s="565">
        <f t="shared" si="53"/>
        <v>0</v>
      </c>
      <c r="BU92" s="568">
        <f t="shared" si="54"/>
        <v>0.496046722508796</v>
      </c>
      <c r="BV92" s="716" t="str">
        <f t="shared" ref="BV92:BV178" si="148">+V92</f>
        <v>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
      <c r="BW92" s="555">
        <f t="shared" si="33"/>
        <v>2448791324.3848252</v>
      </c>
      <c r="BX92" s="556"/>
      <c r="BY92" s="556"/>
      <c r="BZ92" s="556"/>
      <c r="CA92" s="556"/>
      <c r="CB92" s="556"/>
      <c r="CC92" s="556"/>
      <c r="CD92" s="55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46"/>
      <c r="DK92" s="146"/>
      <c r="DL92" s="146"/>
      <c r="DM92" s="146"/>
      <c r="DN92" s="146"/>
      <c r="DO92" s="146"/>
      <c r="DP92" s="146"/>
      <c r="DQ92" s="146"/>
      <c r="DR92" s="146"/>
      <c r="DS92" s="146"/>
      <c r="DT92" s="146"/>
      <c r="DU92" s="146"/>
      <c r="DV92" s="146"/>
      <c r="DW92" s="146"/>
      <c r="DX92" s="146"/>
      <c r="DY92" s="146"/>
      <c r="DZ92" s="146"/>
      <c r="EA92" s="146"/>
      <c r="EB92" s="146"/>
      <c r="EC92" s="146"/>
      <c r="ED92" s="146"/>
      <c r="EE92" s="146"/>
      <c r="EF92" s="146"/>
      <c r="EG92" s="146"/>
      <c r="EH92" s="146"/>
      <c r="EI92" s="146"/>
      <c r="EJ92" s="146"/>
      <c r="EK92" s="146"/>
      <c r="EL92" s="146"/>
      <c r="EM92" s="146"/>
      <c r="EN92" s="146"/>
      <c r="EO92" s="146"/>
      <c r="EP92" s="146"/>
      <c r="EQ92" s="146"/>
      <c r="ER92" s="146"/>
      <c r="ES92" s="146"/>
      <c r="ET92" s="146"/>
      <c r="EU92" s="146"/>
      <c r="EV92" s="146"/>
      <c r="EW92" s="146"/>
      <c r="EX92" s="146"/>
      <c r="EY92" s="146"/>
      <c r="EZ92" s="146"/>
      <c r="FA92" s="146"/>
      <c r="FB92" s="146"/>
      <c r="FC92" s="146"/>
      <c r="FD92" s="146"/>
      <c r="FE92" s="146"/>
      <c r="FF92" s="146"/>
      <c r="FG92" s="146"/>
      <c r="FH92" s="146"/>
      <c r="FI92" s="146"/>
      <c r="FJ92" s="146"/>
      <c r="FK92" s="146"/>
      <c r="FL92" s="146"/>
      <c r="FM92" s="146"/>
      <c r="FN92" s="146"/>
      <c r="FO92" s="146"/>
      <c r="FP92" s="146"/>
      <c r="FQ92" s="146"/>
      <c r="FR92" s="146"/>
      <c r="FS92" s="146"/>
      <c r="FT92" s="146"/>
      <c r="FU92" s="146"/>
      <c r="FV92" s="146"/>
      <c r="FW92" s="146"/>
      <c r="FX92" s="146"/>
      <c r="FY92" s="146"/>
      <c r="FZ92" s="146"/>
      <c r="GA92" s="146"/>
      <c r="GB92" s="146"/>
      <c r="GC92" s="146"/>
      <c r="GD92" s="146"/>
      <c r="GE92" s="146"/>
      <c r="GF92" s="146"/>
      <c r="GG92" s="146"/>
      <c r="GH92" s="146"/>
      <c r="GI92" s="146"/>
      <c r="GJ92" s="146"/>
      <c r="GK92" s="146"/>
      <c r="GL92" s="146"/>
      <c r="GM92" s="146"/>
      <c r="GN92" s="146"/>
      <c r="GO92" s="146"/>
      <c r="GP92" s="146"/>
      <c r="GQ92" s="146"/>
      <c r="GR92" s="146"/>
      <c r="GS92" s="146"/>
      <c r="GT92" s="146"/>
      <c r="GU92" s="146"/>
      <c r="GV92" s="146"/>
      <c r="GW92" s="146"/>
      <c r="GX92" s="146"/>
      <c r="GY92" s="146"/>
      <c r="GZ92" s="146"/>
      <c r="HA92" s="146"/>
      <c r="HB92" s="146"/>
      <c r="HC92" s="146"/>
      <c r="HD92" s="146"/>
      <c r="HE92" s="146"/>
      <c r="HF92" s="146"/>
      <c r="HG92" s="146"/>
      <c r="HH92" s="146"/>
      <c r="HI92" s="146"/>
      <c r="HJ92" s="146"/>
      <c r="HK92" s="146"/>
      <c r="HL92" s="146"/>
      <c r="HM92" s="146"/>
      <c r="HN92" s="146"/>
      <c r="HO92" s="146"/>
      <c r="HP92" s="146"/>
      <c r="HQ92" s="146"/>
      <c r="HR92" s="146"/>
      <c r="HS92" s="146"/>
      <c r="HT92" s="146"/>
      <c r="HU92" s="146"/>
      <c r="HV92" s="146"/>
      <c r="HW92" s="146"/>
      <c r="HX92" s="146"/>
      <c r="HY92" s="146"/>
      <c r="HZ92" s="146"/>
      <c r="IA92" s="146"/>
      <c r="IB92" s="146"/>
      <c r="IC92" s="146"/>
      <c r="ID92" s="146"/>
    </row>
    <row r="93" spans="1:238" s="153" customFormat="1" ht="63" x14ac:dyDescent="0.3">
      <c r="A93" s="557">
        <v>11600</v>
      </c>
      <c r="B93" s="543" t="s">
        <v>6</v>
      </c>
      <c r="C93" s="543" t="s">
        <v>964</v>
      </c>
      <c r="D93" s="558" t="s">
        <v>278</v>
      </c>
      <c r="E93" s="543" t="s">
        <v>147</v>
      </c>
      <c r="F93" s="558" t="s">
        <v>516</v>
      </c>
      <c r="G93" s="543" t="s">
        <v>285</v>
      </c>
      <c r="H93" s="571" t="s">
        <v>123</v>
      </c>
      <c r="I93" s="578">
        <v>1</v>
      </c>
      <c r="J93" s="558" t="s">
        <v>517</v>
      </c>
      <c r="K93" s="543" t="s">
        <v>284</v>
      </c>
      <c r="L93" s="584">
        <f>1024732093-10150000-8009593+5652500</f>
        <v>1012225000</v>
      </c>
      <c r="M93" s="573">
        <v>1</v>
      </c>
      <c r="N93" s="543" t="s">
        <v>46</v>
      </c>
      <c r="O93" s="543" t="s">
        <v>73</v>
      </c>
      <c r="P93" s="543" t="s">
        <v>37</v>
      </c>
      <c r="Q93" s="543" t="s">
        <v>40</v>
      </c>
      <c r="R93" s="543" t="s">
        <v>228</v>
      </c>
      <c r="S93" s="543" t="s">
        <v>379</v>
      </c>
      <c r="T93" s="543" t="s">
        <v>99</v>
      </c>
      <c r="U93" s="573">
        <v>1</v>
      </c>
      <c r="V93" s="574" t="str">
        <f t="shared" si="55"/>
        <v>Gestionar y administrar los procesos de adquisición y actualización del licenciamiento, requerido para el desarrollo de las actividades de la Entidad.</v>
      </c>
      <c r="W93" s="575">
        <f t="shared" si="56"/>
        <v>1012225000</v>
      </c>
      <c r="X93" s="587" t="s">
        <v>114</v>
      </c>
      <c r="Y93" s="578">
        <v>0</v>
      </c>
      <c r="Z93" s="576" t="s">
        <v>284</v>
      </c>
      <c r="AA93" s="572">
        <v>0</v>
      </c>
      <c r="AB93" s="926"/>
      <c r="AC93" s="927"/>
      <c r="AD93" s="562" t="e">
        <f t="shared" si="34"/>
        <v>#DIV/0!</v>
      </c>
      <c r="AE93" s="562" t="e">
        <f t="shared" si="35"/>
        <v>#DIV/0!</v>
      </c>
      <c r="AF93" s="562">
        <f t="shared" si="36"/>
        <v>0</v>
      </c>
      <c r="AG93" s="562">
        <f>+(AC93/W93)</f>
        <v>0</v>
      </c>
      <c r="AH93" s="569"/>
      <c r="AI93" s="635">
        <v>0.3256349625824298</v>
      </c>
      <c r="AJ93" s="576" t="s">
        <v>284</v>
      </c>
      <c r="AK93" s="584">
        <f>+W93*AI93</f>
        <v>329615850</v>
      </c>
      <c r="AL93" s="556"/>
      <c r="AM93" s="556"/>
      <c r="AN93" s="562">
        <f t="shared" si="38"/>
        <v>0</v>
      </c>
      <c r="AO93" s="562">
        <f t="shared" si="39"/>
        <v>0</v>
      </c>
      <c r="AP93" s="562">
        <f t="shared" si="40"/>
        <v>0</v>
      </c>
      <c r="AQ93" s="562">
        <f t="shared" si="41"/>
        <v>0</v>
      </c>
      <c r="AR93" s="562"/>
      <c r="AS93" s="635">
        <v>0.51151183778310161</v>
      </c>
      <c r="AT93" s="576" t="s">
        <v>284</v>
      </c>
      <c r="AU93" s="584">
        <f>+W93*AS93</f>
        <v>517765070</v>
      </c>
      <c r="AV93" s="556"/>
      <c r="AW93" s="556"/>
      <c r="AX93" s="562">
        <f t="shared" si="42"/>
        <v>0</v>
      </c>
      <c r="AY93" s="562">
        <f t="shared" si="43"/>
        <v>0</v>
      </c>
      <c r="AZ93" s="562">
        <f t="shared" si="44"/>
        <v>0</v>
      </c>
      <c r="BA93" s="562">
        <f t="shared" si="45"/>
        <v>0</v>
      </c>
      <c r="BB93" s="562"/>
      <c r="BC93" s="635">
        <v>0.16285319963446862</v>
      </c>
      <c r="BD93" s="576" t="s">
        <v>284</v>
      </c>
      <c r="BE93" s="584">
        <f>+W93*BC93</f>
        <v>164844080</v>
      </c>
      <c r="BF93" s="556"/>
      <c r="BG93" s="556"/>
      <c r="BH93" s="578">
        <f t="shared" si="57"/>
        <v>0</v>
      </c>
      <c r="BI93" s="578">
        <f t="shared" si="58"/>
        <v>0</v>
      </c>
      <c r="BJ93" s="578">
        <f t="shared" si="59"/>
        <v>0</v>
      </c>
      <c r="BK93" s="578">
        <f t="shared" si="60"/>
        <v>0</v>
      </c>
      <c r="BL93" s="578"/>
      <c r="BM93" s="579" t="str">
        <f t="shared" si="46"/>
        <v>No Prog ni Ejec</v>
      </c>
      <c r="BN93" s="579" t="str">
        <f t="shared" si="47"/>
        <v>No Prog ni Ejec</v>
      </c>
      <c r="BO93" s="579">
        <f t="shared" si="48"/>
        <v>0</v>
      </c>
      <c r="BP93" s="579">
        <f t="shared" si="49"/>
        <v>0</v>
      </c>
      <c r="BQ93" s="579">
        <f t="shared" si="50"/>
        <v>0</v>
      </c>
      <c r="BR93" s="579">
        <f t="shared" si="51"/>
        <v>0</v>
      </c>
      <c r="BS93" s="579">
        <f t="shared" si="52"/>
        <v>0</v>
      </c>
      <c r="BT93" s="579">
        <f t="shared" si="53"/>
        <v>0</v>
      </c>
      <c r="BU93" s="568">
        <f t="shared" si="54"/>
        <v>0.49613890851013032</v>
      </c>
      <c r="BV93" s="716" t="str">
        <f t="shared" si="148"/>
        <v>Gestionar y administrar los procesos de adquisición y actualización del licenciamiento, requerido para el desarrollo de las actividades de la Entidad.</v>
      </c>
      <c r="BW93" s="555">
        <f t="shared" si="33"/>
        <v>502204206.66666663</v>
      </c>
      <c r="BX93" s="556"/>
      <c r="BY93" s="556"/>
      <c r="BZ93" s="556"/>
      <c r="CA93" s="556"/>
      <c r="CB93" s="556"/>
      <c r="CC93" s="556"/>
      <c r="CD93" s="556"/>
      <c r="CE93" s="146"/>
      <c r="CF93" s="146"/>
      <c r="CG93" s="146"/>
      <c r="CH93" s="146"/>
      <c r="CI93" s="146"/>
      <c r="CJ93" s="146"/>
      <c r="CK93" s="146"/>
      <c r="CL93" s="146"/>
      <c r="CM93" s="146"/>
      <c r="CN93" s="146"/>
      <c r="CO93" s="146"/>
      <c r="CP93" s="146"/>
      <c r="CQ93" s="146"/>
      <c r="CR93" s="146"/>
      <c r="CS93" s="146"/>
      <c r="CT93" s="146"/>
      <c r="CU93" s="146"/>
      <c r="CV93" s="146"/>
      <c r="CW93" s="146"/>
      <c r="CX93" s="146"/>
      <c r="CY93" s="146"/>
      <c r="CZ93" s="146"/>
      <c r="DA93" s="146"/>
      <c r="DB93" s="146"/>
      <c r="DC93" s="146"/>
      <c r="DD93" s="146"/>
      <c r="DE93" s="146"/>
      <c r="DF93" s="146"/>
      <c r="DG93" s="146"/>
      <c r="DH93" s="146"/>
      <c r="DI93" s="146"/>
      <c r="DJ93" s="146"/>
      <c r="DK93" s="146"/>
      <c r="DL93" s="146"/>
      <c r="DM93" s="146"/>
      <c r="DN93" s="146"/>
      <c r="DO93" s="146"/>
      <c r="DP93" s="146"/>
      <c r="DQ93" s="146"/>
      <c r="DR93" s="146"/>
      <c r="DS93" s="146"/>
      <c r="DT93" s="146"/>
      <c r="DU93" s="146"/>
      <c r="DV93" s="146"/>
      <c r="DW93" s="146"/>
      <c r="DX93" s="146"/>
      <c r="DY93" s="146"/>
      <c r="DZ93" s="146"/>
      <c r="EA93" s="146"/>
      <c r="EB93" s="146"/>
      <c r="EC93" s="146"/>
      <c r="ED93" s="146"/>
      <c r="EE93" s="146"/>
      <c r="EF93" s="146"/>
      <c r="EG93" s="146"/>
      <c r="EH93" s="146"/>
      <c r="EI93" s="146"/>
      <c r="EJ93" s="146"/>
      <c r="EK93" s="146"/>
      <c r="EL93" s="146"/>
      <c r="EM93" s="146"/>
      <c r="EN93" s="146"/>
      <c r="EO93" s="146"/>
      <c r="EP93" s="146"/>
      <c r="EQ93" s="146"/>
      <c r="ER93" s="146"/>
      <c r="ES93" s="146"/>
      <c r="ET93" s="146"/>
      <c r="EU93" s="146"/>
      <c r="EV93" s="146"/>
      <c r="EW93" s="146"/>
      <c r="EX93" s="146"/>
      <c r="EY93" s="146"/>
      <c r="EZ93" s="146"/>
      <c r="FA93" s="146"/>
      <c r="FB93" s="146"/>
      <c r="FC93" s="146"/>
      <c r="FD93" s="146"/>
      <c r="FE93" s="146"/>
      <c r="FF93" s="146"/>
      <c r="FG93" s="146"/>
      <c r="FH93" s="146"/>
      <c r="FI93" s="146"/>
      <c r="FJ93" s="146"/>
      <c r="FK93" s="146"/>
      <c r="FL93" s="146"/>
      <c r="FM93" s="146"/>
      <c r="FN93" s="146"/>
      <c r="FO93" s="146"/>
      <c r="FP93" s="146"/>
      <c r="FQ93" s="146"/>
      <c r="FR93" s="146"/>
      <c r="FS93" s="146"/>
      <c r="FT93" s="146"/>
      <c r="FU93" s="146"/>
      <c r="FV93" s="146"/>
      <c r="FW93" s="146"/>
      <c r="FX93" s="146"/>
      <c r="FY93" s="146"/>
      <c r="FZ93" s="146"/>
      <c r="GA93" s="146"/>
      <c r="GB93" s="146"/>
      <c r="GC93" s="146"/>
      <c r="GD93" s="146"/>
      <c r="GE93" s="146"/>
      <c r="GF93" s="146"/>
      <c r="GG93" s="146"/>
      <c r="GH93" s="146"/>
      <c r="GI93" s="146"/>
      <c r="GJ93" s="146"/>
      <c r="GK93" s="146"/>
      <c r="GL93" s="146"/>
      <c r="GM93" s="146"/>
      <c r="GN93" s="146"/>
      <c r="GO93" s="146"/>
      <c r="GP93" s="146"/>
      <c r="GQ93" s="146"/>
      <c r="GR93" s="146"/>
      <c r="GS93" s="146"/>
      <c r="GT93" s="146"/>
      <c r="GU93" s="146"/>
      <c r="GV93" s="146"/>
      <c r="GW93" s="146"/>
      <c r="GX93" s="146"/>
      <c r="GY93" s="146"/>
      <c r="GZ93" s="146"/>
      <c r="HA93" s="146"/>
      <c r="HB93" s="146"/>
      <c r="HC93" s="146"/>
      <c r="HD93" s="146"/>
      <c r="HE93" s="146"/>
      <c r="HF93" s="146"/>
      <c r="HG93" s="146"/>
      <c r="HH93" s="146"/>
      <c r="HI93" s="146"/>
      <c r="HJ93" s="146"/>
      <c r="HK93" s="146"/>
      <c r="HL93" s="146"/>
      <c r="HM93" s="146"/>
      <c r="HN93" s="146"/>
      <c r="HO93" s="146"/>
      <c r="HP93" s="146"/>
      <c r="HQ93" s="146"/>
      <c r="HR93" s="146"/>
      <c r="HS93" s="146"/>
      <c r="HT93" s="146"/>
      <c r="HU93" s="146"/>
      <c r="HV93" s="146"/>
      <c r="HW93" s="146"/>
      <c r="HX93" s="146"/>
      <c r="HY93" s="146"/>
      <c r="HZ93" s="146"/>
      <c r="IA93" s="146"/>
      <c r="IB93" s="146"/>
      <c r="IC93" s="146"/>
      <c r="ID93" s="146"/>
    </row>
    <row r="94" spans="1:238" s="159" customFormat="1" ht="100.8" x14ac:dyDescent="0.3">
      <c r="A94" s="557">
        <v>11600</v>
      </c>
      <c r="B94" s="543" t="s">
        <v>6</v>
      </c>
      <c r="C94" s="543" t="s">
        <v>964</v>
      </c>
      <c r="D94" s="558" t="s">
        <v>278</v>
      </c>
      <c r="E94" s="543" t="s">
        <v>147</v>
      </c>
      <c r="F94" s="558" t="s">
        <v>520</v>
      </c>
      <c r="G94" s="543" t="s">
        <v>562</v>
      </c>
      <c r="H94" s="571" t="s">
        <v>123</v>
      </c>
      <c r="I94" s="578">
        <v>1</v>
      </c>
      <c r="J94" s="558" t="s">
        <v>521</v>
      </c>
      <c r="K94" s="543" t="s">
        <v>635</v>
      </c>
      <c r="L94" s="584">
        <f>815594000+52838618.28+30000000-420000000</f>
        <v>478432618.27999997</v>
      </c>
      <c r="M94" s="573">
        <v>1</v>
      </c>
      <c r="N94" s="543" t="s">
        <v>46</v>
      </c>
      <c r="O94" s="543" t="s">
        <v>73</v>
      </c>
      <c r="P94" s="543" t="s">
        <v>37</v>
      </c>
      <c r="Q94" s="543" t="s">
        <v>40</v>
      </c>
      <c r="R94" s="543" t="s">
        <v>228</v>
      </c>
      <c r="S94" s="543" t="s">
        <v>636</v>
      </c>
      <c r="T94" s="543" t="s">
        <v>99</v>
      </c>
      <c r="U94" s="573">
        <v>1</v>
      </c>
      <c r="V94" s="574" t="str">
        <f t="shared" si="55"/>
        <v>Implementación de estrategias, instrumentos y herramientas</v>
      </c>
      <c r="W94" s="575">
        <f t="shared" si="56"/>
        <v>478432618.27999997</v>
      </c>
      <c r="X94" s="587" t="s">
        <v>114</v>
      </c>
      <c r="Y94" s="635">
        <f>+AA94/W94</f>
        <v>0.12706132683458224</v>
      </c>
      <c r="Z94" s="576" t="s">
        <v>635</v>
      </c>
      <c r="AA94" s="851">
        <v>60790283.279600002</v>
      </c>
      <c r="AB94" s="928"/>
      <c r="AC94" s="927"/>
      <c r="AD94" s="562">
        <f>+(AB94/Y94)</f>
        <v>0</v>
      </c>
      <c r="AE94" s="562">
        <f t="shared" si="35"/>
        <v>0</v>
      </c>
      <c r="AF94" s="562">
        <f t="shared" si="36"/>
        <v>0</v>
      </c>
      <c r="AG94" s="562">
        <f t="shared" si="37"/>
        <v>0</v>
      </c>
      <c r="AH94" s="619"/>
      <c r="AI94" s="635">
        <v>0.22919999999999999</v>
      </c>
      <c r="AJ94" s="576" t="s">
        <v>635</v>
      </c>
      <c r="AK94" s="584">
        <f>+AI94*W94</f>
        <v>109656756.10977599</v>
      </c>
      <c r="AL94" s="620"/>
      <c r="AM94" s="556"/>
      <c r="AN94" s="562">
        <f t="shared" si="38"/>
        <v>0</v>
      </c>
      <c r="AO94" s="562">
        <f t="shared" si="39"/>
        <v>0</v>
      </c>
      <c r="AP94" s="562">
        <f t="shared" si="40"/>
        <v>0</v>
      </c>
      <c r="AQ94" s="562">
        <f t="shared" si="41"/>
        <v>0</v>
      </c>
      <c r="AR94" s="562"/>
      <c r="AS94" s="635">
        <v>0.3417</v>
      </c>
      <c r="AT94" s="576" t="s">
        <v>635</v>
      </c>
      <c r="AU94" s="584">
        <f>+AS94*W94</f>
        <v>163480425.66627598</v>
      </c>
      <c r="AV94" s="620"/>
      <c r="AW94" s="556"/>
      <c r="AX94" s="562">
        <f t="shared" si="42"/>
        <v>0</v>
      </c>
      <c r="AY94" s="562">
        <f t="shared" si="43"/>
        <v>0</v>
      </c>
      <c r="AZ94" s="562">
        <f t="shared" si="44"/>
        <v>0</v>
      </c>
      <c r="BA94" s="562">
        <f t="shared" si="45"/>
        <v>0</v>
      </c>
      <c r="BB94" s="562"/>
      <c r="BC94" s="635">
        <f>1-(AS94+AI94+Y94)</f>
        <v>0.30203867316541777</v>
      </c>
      <c r="BD94" s="576" t="s">
        <v>635</v>
      </c>
      <c r="BE94" s="584">
        <f>+BC94*W94</f>
        <v>144505153.22434798</v>
      </c>
      <c r="BF94" s="556"/>
      <c r="BG94" s="556"/>
      <c r="BH94" s="578">
        <f t="shared" si="57"/>
        <v>0</v>
      </c>
      <c r="BI94" s="578">
        <f t="shared" si="58"/>
        <v>0</v>
      </c>
      <c r="BJ94" s="578">
        <f t="shared" si="59"/>
        <v>0</v>
      </c>
      <c r="BK94" s="578">
        <f t="shared" si="60"/>
        <v>0</v>
      </c>
      <c r="BL94" s="578"/>
      <c r="BM94" s="565">
        <f t="shared" si="46"/>
        <v>0</v>
      </c>
      <c r="BN94" s="565">
        <f t="shared" si="47"/>
        <v>0</v>
      </c>
      <c r="BO94" s="565">
        <f t="shared" si="48"/>
        <v>0</v>
      </c>
      <c r="BP94" s="565">
        <f t="shared" si="49"/>
        <v>0</v>
      </c>
      <c r="BQ94" s="565">
        <f t="shared" si="50"/>
        <v>0</v>
      </c>
      <c r="BR94" s="565">
        <f t="shared" si="51"/>
        <v>0</v>
      </c>
      <c r="BS94" s="565">
        <f t="shared" si="52"/>
        <v>0</v>
      </c>
      <c r="BT94" s="565">
        <f t="shared" si="53"/>
        <v>0</v>
      </c>
      <c r="BU94" s="568">
        <f t="shared" si="54"/>
        <v>0.47016132683458223</v>
      </c>
      <c r="BV94" s="716" t="str">
        <f t="shared" si="148"/>
        <v>Implementación de estrategias, instrumentos y herramientas</v>
      </c>
      <c r="BW94" s="555">
        <f t="shared" si="33"/>
        <v>224940514.61146799</v>
      </c>
      <c r="BX94" s="556"/>
      <c r="BY94" s="556"/>
      <c r="BZ94" s="556"/>
      <c r="CA94" s="556"/>
      <c r="CB94" s="556"/>
      <c r="CC94" s="556"/>
      <c r="CD94" s="556"/>
      <c r="CE94" s="146"/>
      <c r="CF94" s="146"/>
      <c r="CG94" s="146"/>
      <c r="CH94" s="146"/>
      <c r="CI94" s="146"/>
      <c r="CJ94" s="146"/>
      <c r="CK94" s="146"/>
      <c r="CL94" s="146"/>
      <c r="CM94" s="146"/>
      <c r="CN94" s="146"/>
      <c r="CO94" s="146"/>
      <c r="CP94" s="146"/>
      <c r="CQ94" s="146"/>
      <c r="CR94" s="146"/>
      <c r="CS94" s="146"/>
      <c r="CT94" s="146"/>
      <c r="CU94" s="146"/>
      <c r="CV94" s="146"/>
      <c r="CW94" s="146"/>
      <c r="CX94" s="146"/>
      <c r="CY94" s="146"/>
      <c r="CZ94" s="146"/>
      <c r="DA94" s="146"/>
      <c r="DB94" s="146"/>
      <c r="DC94" s="146"/>
      <c r="DD94" s="146"/>
      <c r="DE94" s="146"/>
      <c r="DF94" s="146"/>
      <c r="DG94" s="146"/>
      <c r="DH94" s="146"/>
      <c r="DI94" s="146"/>
      <c r="DJ94" s="146"/>
      <c r="DK94" s="146"/>
      <c r="DL94" s="146"/>
      <c r="DM94" s="146"/>
      <c r="DN94" s="146"/>
      <c r="DO94" s="146"/>
      <c r="DP94" s="146"/>
      <c r="DQ94" s="146"/>
      <c r="DR94" s="146"/>
      <c r="DS94" s="146"/>
      <c r="DT94" s="146"/>
      <c r="DU94" s="146"/>
      <c r="DV94" s="146"/>
      <c r="DW94" s="146"/>
      <c r="DX94" s="146"/>
      <c r="DY94" s="146"/>
      <c r="DZ94" s="146"/>
      <c r="EA94" s="146"/>
      <c r="EB94" s="146"/>
      <c r="EC94" s="146"/>
      <c r="ED94" s="146"/>
      <c r="EE94" s="146"/>
      <c r="EF94" s="146"/>
      <c r="EG94" s="146"/>
      <c r="EH94" s="146"/>
      <c r="EI94" s="146"/>
      <c r="EJ94" s="146"/>
      <c r="EK94" s="146"/>
      <c r="EL94" s="146"/>
      <c r="EM94" s="146"/>
      <c r="EN94" s="146"/>
      <c r="EO94" s="146"/>
      <c r="EP94" s="146"/>
      <c r="EQ94" s="146"/>
      <c r="ER94" s="146"/>
      <c r="ES94" s="146"/>
      <c r="ET94" s="146"/>
      <c r="EU94" s="146"/>
      <c r="EV94" s="146"/>
      <c r="EW94" s="146"/>
      <c r="EX94" s="146"/>
      <c r="EY94" s="146"/>
      <c r="EZ94" s="146"/>
      <c r="FA94" s="146"/>
      <c r="FB94" s="146"/>
      <c r="FC94" s="146"/>
      <c r="FD94" s="146"/>
      <c r="FE94" s="146"/>
      <c r="FF94" s="146"/>
      <c r="FG94" s="146"/>
      <c r="FH94" s="146"/>
      <c r="FI94" s="146"/>
      <c r="FJ94" s="146"/>
      <c r="FK94" s="146"/>
      <c r="FL94" s="146"/>
      <c r="FM94" s="146"/>
      <c r="FN94" s="146"/>
      <c r="FO94" s="146"/>
      <c r="FP94" s="146"/>
      <c r="FQ94" s="146"/>
      <c r="FR94" s="146"/>
      <c r="FS94" s="146"/>
      <c r="FT94" s="146"/>
      <c r="FU94" s="146"/>
      <c r="FV94" s="146"/>
      <c r="FW94" s="146"/>
      <c r="FX94" s="146"/>
      <c r="FY94" s="146"/>
      <c r="FZ94" s="146"/>
      <c r="GA94" s="146"/>
      <c r="GB94" s="146"/>
      <c r="GC94" s="146"/>
      <c r="GD94" s="146"/>
      <c r="GE94" s="146"/>
      <c r="GF94" s="146"/>
      <c r="GG94" s="146"/>
      <c r="GH94" s="146"/>
      <c r="GI94" s="146"/>
      <c r="GJ94" s="146"/>
      <c r="GK94" s="146"/>
      <c r="GL94" s="146"/>
      <c r="GM94" s="146"/>
      <c r="GN94" s="146"/>
      <c r="GO94" s="146"/>
      <c r="GP94" s="146"/>
      <c r="GQ94" s="146"/>
      <c r="GR94" s="146"/>
      <c r="GS94" s="146"/>
      <c r="GT94" s="146"/>
      <c r="GU94" s="146"/>
      <c r="GV94" s="146"/>
      <c r="GW94" s="146"/>
      <c r="GX94" s="146"/>
      <c r="GY94" s="146"/>
      <c r="GZ94" s="146"/>
      <c r="HA94" s="146"/>
      <c r="HB94" s="146"/>
      <c r="HC94" s="146"/>
      <c r="HD94" s="146"/>
      <c r="HE94" s="146"/>
      <c r="HF94" s="146"/>
      <c r="HG94" s="146"/>
      <c r="HH94" s="146"/>
      <c r="HI94" s="146"/>
      <c r="HJ94" s="146"/>
      <c r="HK94" s="146"/>
      <c r="HL94" s="146"/>
      <c r="HM94" s="146"/>
      <c r="HN94" s="146"/>
      <c r="HO94" s="146"/>
      <c r="HP94" s="146"/>
      <c r="HQ94" s="146"/>
      <c r="HR94" s="146"/>
      <c r="HS94" s="146"/>
      <c r="HT94" s="146"/>
      <c r="HU94" s="146"/>
      <c r="HV94" s="146"/>
      <c r="HW94" s="146"/>
      <c r="HX94" s="146"/>
      <c r="HY94" s="146"/>
      <c r="HZ94" s="146"/>
      <c r="IA94" s="146"/>
      <c r="IB94" s="146"/>
      <c r="IC94" s="146"/>
      <c r="ID94" s="146"/>
    </row>
    <row r="95" spans="1:238" s="156" customFormat="1" ht="50.4" x14ac:dyDescent="0.3">
      <c r="A95" s="557">
        <v>11600</v>
      </c>
      <c r="B95" s="543" t="s">
        <v>6</v>
      </c>
      <c r="C95" s="543" t="s">
        <v>964</v>
      </c>
      <c r="D95" s="558" t="s">
        <v>278</v>
      </c>
      <c r="E95" s="543" t="s">
        <v>147</v>
      </c>
      <c r="F95" s="558" t="s">
        <v>515</v>
      </c>
      <c r="G95" s="543" t="s">
        <v>637</v>
      </c>
      <c r="H95" s="571" t="s">
        <v>123</v>
      </c>
      <c r="I95" s="578">
        <v>1</v>
      </c>
      <c r="J95" s="558" t="s">
        <v>522</v>
      </c>
      <c r="K95" s="543" t="s">
        <v>637</v>
      </c>
      <c r="L95" s="572">
        <v>816000000</v>
      </c>
      <c r="M95" s="573">
        <v>1</v>
      </c>
      <c r="N95" s="543" t="s">
        <v>46</v>
      </c>
      <c r="O95" s="543" t="s">
        <v>73</v>
      </c>
      <c r="P95" s="543" t="s">
        <v>37</v>
      </c>
      <c r="Q95" s="543" t="s">
        <v>40</v>
      </c>
      <c r="R95" s="543" t="s">
        <v>228</v>
      </c>
      <c r="S95" s="543" t="s">
        <v>760</v>
      </c>
      <c r="T95" s="543" t="s">
        <v>99</v>
      </c>
      <c r="U95" s="573">
        <v>1</v>
      </c>
      <c r="V95" s="574" t="str">
        <f t="shared" si="55"/>
        <v>Desarrollo de nuevos Sistemas de información</v>
      </c>
      <c r="W95" s="575">
        <f t="shared" si="56"/>
        <v>816000000</v>
      </c>
      <c r="X95" s="587" t="s">
        <v>114</v>
      </c>
      <c r="Y95" s="578">
        <v>0</v>
      </c>
      <c r="Z95" s="576" t="s">
        <v>637</v>
      </c>
      <c r="AA95" s="572">
        <v>0</v>
      </c>
      <c r="AB95" s="926"/>
      <c r="AC95" s="927"/>
      <c r="AD95" s="562" t="e">
        <f t="shared" si="34"/>
        <v>#DIV/0!</v>
      </c>
      <c r="AE95" s="562" t="e">
        <f t="shared" si="35"/>
        <v>#DIV/0!</v>
      </c>
      <c r="AF95" s="562">
        <f t="shared" si="36"/>
        <v>0</v>
      </c>
      <c r="AG95" s="562">
        <f t="shared" si="37"/>
        <v>0</v>
      </c>
      <c r="AH95" s="569"/>
      <c r="AI95" s="578">
        <v>0.17</v>
      </c>
      <c r="AJ95" s="576" t="s">
        <v>637</v>
      </c>
      <c r="AK95" s="572">
        <f>+W95*AI95</f>
        <v>138720000</v>
      </c>
      <c r="AL95" s="556"/>
      <c r="AM95" s="556"/>
      <c r="AN95" s="562">
        <f t="shared" si="38"/>
        <v>0</v>
      </c>
      <c r="AO95" s="562">
        <f t="shared" si="39"/>
        <v>0</v>
      </c>
      <c r="AP95" s="562">
        <f t="shared" si="40"/>
        <v>0</v>
      </c>
      <c r="AQ95" s="562">
        <f t="shared" si="41"/>
        <v>0</v>
      </c>
      <c r="AR95" s="562"/>
      <c r="AS95" s="578">
        <v>0.49</v>
      </c>
      <c r="AT95" s="576" t="s">
        <v>637</v>
      </c>
      <c r="AU95" s="572">
        <f>+W95*AS95</f>
        <v>399840000</v>
      </c>
      <c r="AV95" s="556"/>
      <c r="AW95" s="556"/>
      <c r="AX95" s="562">
        <f t="shared" si="42"/>
        <v>0</v>
      </c>
      <c r="AY95" s="562">
        <f t="shared" si="43"/>
        <v>0</v>
      </c>
      <c r="AZ95" s="562">
        <f t="shared" si="44"/>
        <v>0</v>
      </c>
      <c r="BA95" s="562">
        <f t="shared" si="45"/>
        <v>0</v>
      </c>
      <c r="BB95" s="562"/>
      <c r="BC95" s="578">
        <v>0.34</v>
      </c>
      <c r="BD95" s="576" t="s">
        <v>637</v>
      </c>
      <c r="BE95" s="572">
        <f>+W95*BC95</f>
        <v>277440000</v>
      </c>
      <c r="BF95" s="556"/>
      <c r="BG95" s="556"/>
      <c r="BH95" s="578">
        <f t="shared" si="57"/>
        <v>0</v>
      </c>
      <c r="BI95" s="578">
        <f t="shared" si="58"/>
        <v>0</v>
      </c>
      <c r="BJ95" s="578">
        <f t="shared" si="59"/>
        <v>0</v>
      </c>
      <c r="BK95" s="578">
        <f t="shared" si="60"/>
        <v>0</v>
      </c>
      <c r="BL95" s="578"/>
      <c r="BM95" s="588" t="str">
        <f t="shared" si="46"/>
        <v>No Prog ni Ejec</v>
      </c>
      <c r="BN95" s="588" t="str">
        <f t="shared" si="47"/>
        <v>No Prog ni Ejec</v>
      </c>
      <c r="BO95" s="588">
        <f t="shared" si="48"/>
        <v>0</v>
      </c>
      <c r="BP95" s="588">
        <f t="shared" si="49"/>
        <v>0</v>
      </c>
      <c r="BQ95" s="588">
        <f t="shared" si="50"/>
        <v>0</v>
      </c>
      <c r="BR95" s="588">
        <f t="shared" si="51"/>
        <v>0</v>
      </c>
      <c r="BS95" s="588">
        <f t="shared" si="52"/>
        <v>0</v>
      </c>
      <c r="BT95" s="588">
        <f t="shared" si="53"/>
        <v>0</v>
      </c>
      <c r="BU95" s="568">
        <f t="shared" si="54"/>
        <v>0.33333333333333337</v>
      </c>
      <c r="BV95" s="716" t="str">
        <f t="shared" si="148"/>
        <v>Desarrollo de nuevos Sistemas de información</v>
      </c>
      <c r="BW95" s="555">
        <f t="shared" si="33"/>
        <v>272000000</v>
      </c>
      <c r="BX95" s="556"/>
      <c r="BY95" s="556"/>
      <c r="BZ95" s="556"/>
      <c r="CA95" s="556"/>
      <c r="CB95" s="556"/>
      <c r="CC95" s="556"/>
      <c r="CD95" s="556"/>
      <c r="CE95" s="146"/>
      <c r="CF95" s="146"/>
      <c r="CG95" s="146"/>
      <c r="CH95" s="146"/>
      <c r="CI95" s="146"/>
      <c r="CJ95" s="146"/>
      <c r="CK95" s="146"/>
      <c r="CL95" s="146"/>
      <c r="CM95" s="146"/>
      <c r="CN95" s="146"/>
      <c r="CO95" s="146"/>
      <c r="CP95" s="146"/>
      <c r="CQ95" s="146"/>
      <c r="CR95" s="146"/>
      <c r="CS95" s="146"/>
      <c r="CT95" s="146"/>
      <c r="CU95" s="146"/>
      <c r="CV95" s="146"/>
      <c r="CW95" s="146"/>
      <c r="CX95" s="146"/>
      <c r="CY95" s="146"/>
      <c r="CZ95" s="146"/>
      <c r="DA95" s="146"/>
      <c r="DB95" s="146"/>
      <c r="DC95" s="146"/>
      <c r="DD95" s="146"/>
      <c r="DE95" s="146"/>
      <c r="DF95" s="146"/>
      <c r="DG95" s="146"/>
      <c r="DH95" s="146"/>
      <c r="DI95" s="146"/>
      <c r="DJ95" s="146"/>
      <c r="DK95" s="146"/>
      <c r="DL95" s="146"/>
      <c r="DM95" s="146"/>
      <c r="DN95" s="146"/>
      <c r="DO95" s="146"/>
      <c r="DP95" s="146"/>
      <c r="DQ95" s="146"/>
      <c r="DR95" s="146"/>
      <c r="DS95" s="146"/>
      <c r="DT95" s="146"/>
      <c r="DU95" s="146"/>
      <c r="DV95" s="146"/>
      <c r="DW95" s="146"/>
      <c r="DX95" s="146"/>
      <c r="DY95" s="146"/>
      <c r="DZ95" s="146"/>
      <c r="EA95" s="146"/>
      <c r="EB95" s="146"/>
      <c r="EC95" s="146"/>
      <c r="ED95" s="146"/>
      <c r="EE95" s="146"/>
      <c r="EF95" s="146"/>
      <c r="EG95" s="146"/>
      <c r="EH95" s="146"/>
      <c r="EI95" s="146"/>
      <c r="EJ95" s="146"/>
      <c r="EK95" s="146"/>
      <c r="EL95" s="146"/>
      <c r="EM95" s="146"/>
      <c r="EN95" s="146"/>
      <c r="EO95" s="146"/>
      <c r="EP95" s="146"/>
      <c r="EQ95" s="146"/>
      <c r="ER95" s="146"/>
      <c r="ES95" s="146"/>
      <c r="ET95" s="146"/>
      <c r="EU95" s="146"/>
      <c r="EV95" s="146"/>
      <c r="EW95" s="146"/>
      <c r="EX95" s="146"/>
      <c r="EY95" s="146"/>
      <c r="EZ95" s="146"/>
      <c r="FA95" s="146"/>
      <c r="FB95" s="146"/>
      <c r="FC95" s="146"/>
      <c r="FD95" s="146"/>
      <c r="FE95" s="146"/>
      <c r="FF95" s="146"/>
      <c r="FG95" s="146"/>
      <c r="FH95" s="146"/>
      <c r="FI95" s="146"/>
      <c r="FJ95" s="146"/>
      <c r="FK95" s="146"/>
      <c r="FL95" s="146"/>
      <c r="FM95" s="146"/>
      <c r="FN95" s="146"/>
      <c r="FO95" s="146"/>
      <c r="FP95" s="146"/>
      <c r="FQ95" s="146"/>
      <c r="FR95" s="146"/>
      <c r="FS95" s="146"/>
      <c r="FT95" s="146"/>
      <c r="FU95" s="146"/>
      <c r="FV95" s="146"/>
      <c r="FW95" s="146"/>
      <c r="FX95" s="146"/>
      <c r="FY95" s="146"/>
      <c r="FZ95" s="146"/>
      <c r="GA95" s="146"/>
      <c r="GB95" s="146"/>
      <c r="GC95" s="146"/>
      <c r="GD95" s="146"/>
      <c r="GE95" s="146"/>
      <c r="GF95" s="146"/>
      <c r="GG95" s="146"/>
      <c r="GH95" s="146"/>
      <c r="GI95" s="146"/>
      <c r="GJ95" s="146"/>
      <c r="GK95" s="146"/>
      <c r="GL95" s="146"/>
      <c r="GM95" s="146"/>
      <c r="GN95" s="146"/>
      <c r="GO95" s="146"/>
      <c r="GP95" s="146"/>
      <c r="GQ95" s="146"/>
      <c r="GR95" s="146"/>
      <c r="GS95" s="146"/>
      <c r="GT95" s="146"/>
      <c r="GU95" s="146"/>
      <c r="GV95" s="146"/>
      <c r="GW95" s="146"/>
      <c r="GX95" s="146"/>
      <c r="GY95" s="146"/>
      <c r="GZ95" s="146"/>
      <c r="HA95" s="146"/>
      <c r="HB95" s="146"/>
      <c r="HC95" s="146"/>
      <c r="HD95" s="146"/>
      <c r="HE95" s="146"/>
      <c r="HF95" s="146"/>
      <c r="HG95" s="146"/>
      <c r="HH95" s="146"/>
      <c r="HI95" s="146"/>
      <c r="HJ95" s="146"/>
      <c r="HK95" s="146"/>
      <c r="HL95" s="146"/>
      <c r="HM95" s="146"/>
      <c r="HN95" s="146"/>
      <c r="HO95" s="146"/>
      <c r="HP95" s="146"/>
      <c r="HQ95" s="146"/>
      <c r="HR95" s="146"/>
      <c r="HS95" s="146"/>
      <c r="HT95" s="146"/>
      <c r="HU95" s="146"/>
      <c r="HV95" s="146"/>
      <c r="HW95" s="146"/>
      <c r="HX95" s="146"/>
      <c r="HY95" s="146"/>
      <c r="HZ95" s="146"/>
      <c r="IA95" s="146"/>
      <c r="IB95" s="146"/>
      <c r="IC95" s="146"/>
      <c r="ID95" s="146"/>
    </row>
    <row r="96" spans="1:238" s="153" customFormat="1" ht="50.4" x14ac:dyDescent="0.3">
      <c r="A96" s="557">
        <v>11600</v>
      </c>
      <c r="B96" s="543" t="s">
        <v>6</v>
      </c>
      <c r="C96" s="543" t="s">
        <v>964</v>
      </c>
      <c r="D96" s="558" t="s">
        <v>278</v>
      </c>
      <c r="E96" s="543" t="s">
        <v>147</v>
      </c>
      <c r="F96" s="558" t="s">
        <v>523</v>
      </c>
      <c r="G96" s="543" t="s">
        <v>286</v>
      </c>
      <c r="H96" s="571" t="s">
        <v>123</v>
      </c>
      <c r="I96" s="578">
        <v>1</v>
      </c>
      <c r="J96" s="558" t="s">
        <v>524</v>
      </c>
      <c r="K96" s="543" t="s">
        <v>286</v>
      </c>
      <c r="L96" s="572">
        <v>48960000</v>
      </c>
      <c r="M96" s="573">
        <v>1</v>
      </c>
      <c r="N96" s="543" t="s">
        <v>46</v>
      </c>
      <c r="O96" s="543" t="s">
        <v>73</v>
      </c>
      <c r="P96" s="543" t="s">
        <v>37</v>
      </c>
      <c r="Q96" s="543" t="s">
        <v>40</v>
      </c>
      <c r="R96" s="543" t="s">
        <v>228</v>
      </c>
      <c r="S96" s="543" t="s">
        <v>379</v>
      </c>
      <c r="T96" s="543" t="s">
        <v>99</v>
      </c>
      <c r="U96" s="573">
        <v>1</v>
      </c>
      <c r="V96" s="574" t="str">
        <f t="shared" si="55"/>
        <v>Brindar Soporte a usuario interno</v>
      </c>
      <c r="W96" s="575">
        <f t="shared" si="56"/>
        <v>48960000</v>
      </c>
      <c r="X96" s="587" t="s">
        <v>114</v>
      </c>
      <c r="Y96" s="578">
        <v>0.25</v>
      </c>
      <c r="Z96" s="543" t="s">
        <v>286</v>
      </c>
      <c r="AA96" s="572">
        <v>12240000</v>
      </c>
      <c r="AB96" s="928"/>
      <c r="AC96" s="927"/>
      <c r="AD96" s="562">
        <f t="shared" si="34"/>
        <v>0</v>
      </c>
      <c r="AE96" s="562">
        <f t="shared" si="35"/>
        <v>0</v>
      </c>
      <c r="AF96" s="562">
        <f t="shared" si="36"/>
        <v>0</v>
      </c>
      <c r="AG96" s="562">
        <f t="shared" si="37"/>
        <v>0</v>
      </c>
      <c r="AH96" s="569"/>
      <c r="AI96" s="578">
        <v>0.25</v>
      </c>
      <c r="AJ96" s="543" t="s">
        <v>286</v>
      </c>
      <c r="AK96" s="572">
        <v>12240000</v>
      </c>
      <c r="AL96" s="556"/>
      <c r="AM96" s="556"/>
      <c r="AN96" s="562">
        <f t="shared" si="38"/>
        <v>0</v>
      </c>
      <c r="AO96" s="562">
        <f t="shared" si="39"/>
        <v>0</v>
      </c>
      <c r="AP96" s="562">
        <f t="shared" si="40"/>
        <v>0</v>
      </c>
      <c r="AQ96" s="562">
        <f t="shared" si="41"/>
        <v>0</v>
      </c>
      <c r="AR96" s="562"/>
      <c r="AS96" s="578">
        <v>0.25</v>
      </c>
      <c r="AT96" s="543" t="s">
        <v>286</v>
      </c>
      <c r="AU96" s="572">
        <v>12240000</v>
      </c>
      <c r="AV96" s="556"/>
      <c r="AW96" s="556"/>
      <c r="AX96" s="562">
        <f t="shared" si="42"/>
        <v>0</v>
      </c>
      <c r="AY96" s="562">
        <f t="shared" si="43"/>
        <v>0</v>
      </c>
      <c r="AZ96" s="562">
        <f t="shared" si="44"/>
        <v>0</v>
      </c>
      <c r="BA96" s="562">
        <f t="shared" si="45"/>
        <v>0</v>
      </c>
      <c r="BB96" s="562"/>
      <c r="BC96" s="578">
        <v>0.25</v>
      </c>
      <c r="BD96" s="543" t="s">
        <v>286</v>
      </c>
      <c r="BE96" s="572">
        <v>12240000</v>
      </c>
      <c r="BF96" s="556"/>
      <c r="BG96" s="556"/>
      <c r="BH96" s="578">
        <f t="shared" si="57"/>
        <v>0</v>
      </c>
      <c r="BI96" s="578">
        <f t="shared" si="58"/>
        <v>0</v>
      </c>
      <c r="BJ96" s="578">
        <f t="shared" si="59"/>
        <v>0</v>
      </c>
      <c r="BK96" s="578">
        <f t="shared" si="60"/>
        <v>0</v>
      </c>
      <c r="BL96" s="578"/>
      <c r="BM96" s="579">
        <f t="shared" si="46"/>
        <v>0</v>
      </c>
      <c r="BN96" s="579">
        <f t="shared" si="47"/>
        <v>0</v>
      </c>
      <c r="BO96" s="579">
        <f t="shared" si="48"/>
        <v>0</v>
      </c>
      <c r="BP96" s="579">
        <f t="shared" si="49"/>
        <v>0</v>
      </c>
      <c r="BQ96" s="579">
        <f t="shared" si="50"/>
        <v>0</v>
      </c>
      <c r="BR96" s="579">
        <f t="shared" si="51"/>
        <v>0</v>
      </c>
      <c r="BS96" s="579">
        <f t="shared" si="52"/>
        <v>0</v>
      </c>
      <c r="BT96" s="579">
        <f t="shared" si="53"/>
        <v>0</v>
      </c>
      <c r="BU96" s="568">
        <f t="shared" si="54"/>
        <v>0.58333333333333337</v>
      </c>
      <c r="BV96" s="716" t="str">
        <f t="shared" si="148"/>
        <v>Brindar Soporte a usuario interno</v>
      </c>
      <c r="BW96" s="555">
        <f t="shared" si="33"/>
        <v>28560000</v>
      </c>
      <c r="BX96" s="556"/>
      <c r="BY96" s="556"/>
      <c r="BZ96" s="556"/>
      <c r="CA96" s="556"/>
      <c r="CB96" s="556"/>
      <c r="CC96" s="556"/>
      <c r="CD96" s="556"/>
      <c r="CE96" s="146"/>
      <c r="CF96" s="146"/>
      <c r="CG96" s="146"/>
      <c r="CH96" s="146"/>
      <c r="CI96" s="146"/>
      <c r="CJ96" s="146"/>
      <c r="CK96" s="146"/>
      <c r="CL96" s="146"/>
      <c r="CM96" s="146"/>
      <c r="CN96" s="146"/>
      <c r="CO96" s="146"/>
      <c r="CP96" s="146"/>
      <c r="CQ96" s="146"/>
      <c r="CR96" s="146"/>
      <c r="CS96" s="146"/>
      <c r="CT96" s="146"/>
      <c r="CU96" s="146"/>
      <c r="CV96" s="146"/>
      <c r="CW96" s="146"/>
      <c r="CX96" s="146"/>
      <c r="CY96" s="146"/>
      <c r="CZ96" s="146"/>
      <c r="DA96" s="146"/>
      <c r="DB96" s="146"/>
      <c r="DC96" s="146"/>
      <c r="DD96" s="146"/>
      <c r="DE96" s="146"/>
      <c r="DF96" s="146"/>
      <c r="DG96" s="146"/>
      <c r="DH96" s="146"/>
      <c r="DI96" s="146"/>
      <c r="DJ96" s="146"/>
      <c r="DK96" s="146"/>
      <c r="DL96" s="146"/>
      <c r="DM96" s="146"/>
      <c r="DN96" s="146"/>
      <c r="DO96" s="146"/>
      <c r="DP96" s="146"/>
      <c r="DQ96" s="146"/>
      <c r="DR96" s="146"/>
      <c r="DS96" s="146"/>
      <c r="DT96" s="146"/>
      <c r="DU96" s="146"/>
      <c r="DV96" s="146"/>
      <c r="DW96" s="146"/>
      <c r="DX96" s="146"/>
      <c r="DY96" s="146"/>
      <c r="DZ96" s="146"/>
      <c r="EA96" s="146"/>
      <c r="EB96" s="146"/>
      <c r="EC96" s="146"/>
      <c r="ED96" s="146"/>
      <c r="EE96" s="146"/>
      <c r="EF96" s="146"/>
      <c r="EG96" s="146"/>
      <c r="EH96" s="146"/>
      <c r="EI96" s="146"/>
      <c r="EJ96" s="146"/>
      <c r="EK96" s="146"/>
      <c r="EL96" s="146"/>
      <c r="EM96" s="146"/>
      <c r="EN96" s="146"/>
      <c r="EO96" s="146"/>
      <c r="EP96" s="146"/>
      <c r="EQ96" s="146"/>
      <c r="ER96" s="146"/>
      <c r="ES96" s="146"/>
      <c r="ET96" s="146"/>
      <c r="EU96" s="146"/>
      <c r="EV96" s="146"/>
      <c r="EW96" s="146"/>
      <c r="EX96" s="146"/>
      <c r="EY96" s="146"/>
      <c r="EZ96" s="146"/>
      <c r="FA96" s="146"/>
      <c r="FB96" s="146"/>
      <c r="FC96" s="146"/>
      <c r="FD96" s="146"/>
      <c r="FE96" s="146"/>
      <c r="FF96" s="146"/>
      <c r="FG96" s="146"/>
      <c r="FH96" s="146"/>
      <c r="FI96" s="146"/>
      <c r="FJ96" s="146"/>
      <c r="FK96" s="146"/>
      <c r="FL96" s="146"/>
      <c r="FM96" s="146"/>
      <c r="FN96" s="146"/>
      <c r="FO96" s="146"/>
      <c r="FP96" s="146"/>
      <c r="FQ96" s="146"/>
      <c r="FR96" s="146"/>
      <c r="FS96" s="146"/>
      <c r="FT96" s="146"/>
      <c r="FU96" s="146"/>
      <c r="FV96" s="146"/>
      <c r="FW96" s="146"/>
      <c r="FX96" s="146"/>
      <c r="FY96" s="146"/>
      <c r="FZ96" s="146"/>
      <c r="GA96" s="146"/>
      <c r="GB96" s="146"/>
      <c r="GC96" s="146"/>
      <c r="GD96" s="146"/>
      <c r="GE96" s="146"/>
      <c r="GF96" s="146"/>
      <c r="GG96" s="146"/>
      <c r="GH96" s="146"/>
      <c r="GI96" s="146"/>
      <c r="GJ96" s="146"/>
      <c r="GK96" s="146"/>
      <c r="GL96" s="146"/>
      <c r="GM96" s="146"/>
      <c r="GN96" s="146"/>
      <c r="GO96" s="146"/>
      <c r="GP96" s="146"/>
      <c r="GQ96" s="146"/>
      <c r="GR96" s="146"/>
      <c r="GS96" s="146"/>
      <c r="GT96" s="146"/>
      <c r="GU96" s="146"/>
      <c r="GV96" s="146"/>
      <c r="GW96" s="146"/>
      <c r="GX96" s="146"/>
      <c r="GY96" s="146"/>
      <c r="GZ96" s="146"/>
      <c r="HA96" s="146"/>
      <c r="HB96" s="146"/>
      <c r="HC96" s="146"/>
      <c r="HD96" s="146"/>
      <c r="HE96" s="146"/>
      <c r="HF96" s="146"/>
      <c r="HG96" s="146"/>
      <c r="HH96" s="146"/>
      <c r="HI96" s="146"/>
      <c r="HJ96" s="146"/>
      <c r="HK96" s="146"/>
      <c r="HL96" s="146"/>
      <c r="HM96" s="146"/>
      <c r="HN96" s="146"/>
      <c r="HO96" s="146"/>
      <c r="HP96" s="146"/>
      <c r="HQ96" s="146"/>
      <c r="HR96" s="146"/>
      <c r="HS96" s="146"/>
      <c r="HT96" s="146"/>
      <c r="HU96" s="146"/>
      <c r="HV96" s="146"/>
      <c r="HW96" s="146"/>
      <c r="HX96" s="146"/>
      <c r="HY96" s="146"/>
      <c r="HZ96" s="146"/>
      <c r="IA96" s="146"/>
      <c r="IB96" s="146"/>
      <c r="IC96" s="146"/>
      <c r="ID96" s="146"/>
    </row>
    <row r="97" spans="1:238" s="153" customFormat="1" ht="50.4" x14ac:dyDescent="0.3">
      <c r="A97" s="557">
        <v>11600</v>
      </c>
      <c r="B97" s="543" t="s">
        <v>6</v>
      </c>
      <c r="C97" s="543" t="s">
        <v>964</v>
      </c>
      <c r="D97" s="558" t="s">
        <v>278</v>
      </c>
      <c r="E97" s="543" t="s">
        <v>147</v>
      </c>
      <c r="F97" s="558" t="s">
        <v>525</v>
      </c>
      <c r="G97" s="543" t="s">
        <v>288</v>
      </c>
      <c r="H97" s="571" t="s">
        <v>123</v>
      </c>
      <c r="I97" s="578">
        <v>1</v>
      </c>
      <c r="J97" s="558" t="s">
        <v>526</v>
      </c>
      <c r="K97" s="543" t="s">
        <v>288</v>
      </c>
      <c r="L97" s="572">
        <v>146880000</v>
      </c>
      <c r="M97" s="573">
        <v>1</v>
      </c>
      <c r="N97" s="543" t="s">
        <v>46</v>
      </c>
      <c r="O97" s="543" t="s">
        <v>73</v>
      </c>
      <c r="P97" s="543" t="s">
        <v>37</v>
      </c>
      <c r="Q97" s="543" t="s">
        <v>40</v>
      </c>
      <c r="R97" s="543" t="s">
        <v>228</v>
      </c>
      <c r="S97" s="543" t="s">
        <v>379</v>
      </c>
      <c r="T97" s="543" t="s">
        <v>99</v>
      </c>
      <c r="U97" s="573">
        <v>1</v>
      </c>
      <c r="V97" s="574" t="str">
        <f t="shared" si="55"/>
        <v>Brindar Soporte al procesos BDUA</v>
      </c>
      <c r="W97" s="575">
        <f t="shared" si="56"/>
        <v>146880000</v>
      </c>
      <c r="X97" s="587" t="s">
        <v>114</v>
      </c>
      <c r="Y97" s="578">
        <v>0.25</v>
      </c>
      <c r="Z97" s="576" t="s">
        <v>288</v>
      </c>
      <c r="AA97" s="572">
        <v>36720000</v>
      </c>
      <c r="AB97" s="928"/>
      <c r="AC97" s="927"/>
      <c r="AD97" s="562">
        <f t="shared" si="34"/>
        <v>0</v>
      </c>
      <c r="AE97" s="562">
        <f t="shared" si="35"/>
        <v>0</v>
      </c>
      <c r="AF97" s="562">
        <f t="shared" si="36"/>
        <v>0</v>
      </c>
      <c r="AG97" s="562">
        <f t="shared" si="37"/>
        <v>0</v>
      </c>
      <c r="AH97" s="569"/>
      <c r="AI97" s="578">
        <v>0.25</v>
      </c>
      <c r="AJ97" s="576" t="s">
        <v>288</v>
      </c>
      <c r="AK97" s="572">
        <v>36720000</v>
      </c>
      <c r="AL97" s="556"/>
      <c r="AM97" s="556"/>
      <c r="AN97" s="562">
        <f t="shared" si="38"/>
        <v>0</v>
      </c>
      <c r="AO97" s="562">
        <f t="shared" si="39"/>
        <v>0</v>
      </c>
      <c r="AP97" s="562">
        <f t="shared" si="40"/>
        <v>0</v>
      </c>
      <c r="AQ97" s="562">
        <f t="shared" si="41"/>
        <v>0</v>
      </c>
      <c r="AR97" s="562"/>
      <c r="AS97" s="578">
        <v>0.25</v>
      </c>
      <c r="AT97" s="576" t="s">
        <v>288</v>
      </c>
      <c r="AU97" s="572">
        <v>36720000</v>
      </c>
      <c r="AV97" s="556"/>
      <c r="AW97" s="556"/>
      <c r="AX97" s="562">
        <f t="shared" si="42"/>
        <v>0</v>
      </c>
      <c r="AY97" s="562">
        <f t="shared" si="43"/>
        <v>0</v>
      </c>
      <c r="AZ97" s="562">
        <f t="shared" si="44"/>
        <v>0</v>
      </c>
      <c r="BA97" s="562">
        <f t="shared" si="45"/>
        <v>0</v>
      </c>
      <c r="BB97" s="562"/>
      <c r="BC97" s="578">
        <v>0.25</v>
      </c>
      <c r="BD97" s="576" t="s">
        <v>288</v>
      </c>
      <c r="BE97" s="572">
        <v>36720000</v>
      </c>
      <c r="BF97" s="556"/>
      <c r="BG97" s="556"/>
      <c r="BH97" s="578">
        <f t="shared" si="57"/>
        <v>0</v>
      </c>
      <c r="BI97" s="578">
        <f t="shared" si="58"/>
        <v>0</v>
      </c>
      <c r="BJ97" s="578">
        <f t="shared" si="59"/>
        <v>0</v>
      </c>
      <c r="BK97" s="578">
        <f t="shared" si="60"/>
        <v>0</v>
      </c>
      <c r="BL97" s="578"/>
      <c r="BM97" s="579">
        <f t="shared" si="46"/>
        <v>0</v>
      </c>
      <c r="BN97" s="579">
        <f t="shared" si="47"/>
        <v>0</v>
      </c>
      <c r="BO97" s="579">
        <f t="shared" si="48"/>
        <v>0</v>
      </c>
      <c r="BP97" s="579">
        <f t="shared" si="49"/>
        <v>0</v>
      </c>
      <c r="BQ97" s="579">
        <f t="shared" si="50"/>
        <v>0</v>
      </c>
      <c r="BR97" s="579">
        <f t="shared" si="51"/>
        <v>0</v>
      </c>
      <c r="BS97" s="579">
        <f t="shared" si="52"/>
        <v>0</v>
      </c>
      <c r="BT97" s="579">
        <f t="shared" si="53"/>
        <v>0</v>
      </c>
      <c r="BU97" s="568">
        <f t="shared" si="54"/>
        <v>0.58333333333333337</v>
      </c>
      <c r="BV97" s="716" t="str">
        <f t="shared" si="148"/>
        <v>Brindar Soporte al procesos BDUA</v>
      </c>
      <c r="BW97" s="555">
        <f t="shared" si="33"/>
        <v>85680000</v>
      </c>
      <c r="BX97" s="556"/>
      <c r="BY97" s="556"/>
      <c r="BZ97" s="556"/>
      <c r="CA97" s="556"/>
      <c r="CB97" s="556"/>
      <c r="CC97" s="556"/>
      <c r="CD97" s="556"/>
      <c r="CE97" s="146"/>
      <c r="CF97" s="146"/>
      <c r="CG97" s="146"/>
      <c r="CH97" s="146"/>
      <c r="CI97" s="146"/>
      <c r="CJ97" s="146"/>
      <c r="CK97" s="146"/>
      <c r="CL97" s="146"/>
      <c r="CM97" s="146"/>
      <c r="CN97" s="146"/>
      <c r="CO97" s="146"/>
      <c r="CP97" s="146"/>
      <c r="CQ97" s="146"/>
      <c r="CR97" s="146"/>
      <c r="CS97" s="146"/>
      <c r="CT97" s="146"/>
      <c r="CU97" s="146"/>
      <c r="CV97" s="146"/>
      <c r="CW97" s="146"/>
      <c r="CX97" s="146"/>
      <c r="CY97" s="146"/>
      <c r="CZ97" s="146"/>
      <c r="DA97" s="146"/>
      <c r="DB97" s="146"/>
      <c r="DC97" s="146"/>
      <c r="DD97" s="146"/>
      <c r="DE97" s="146"/>
      <c r="DF97" s="146"/>
      <c r="DG97" s="146"/>
      <c r="DH97" s="146"/>
      <c r="DI97" s="146"/>
      <c r="DJ97" s="146"/>
      <c r="DK97" s="146"/>
      <c r="DL97" s="146"/>
      <c r="DM97" s="146"/>
      <c r="DN97" s="146"/>
      <c r="DO97" s="146"/>
      <c r="DP97" s="146"/>
      <c r="DQ97" s="146"/>
      <c r="DR97" s="146"/>
      <c r="DS97" s="146"/>
      <c r="DT97" s="146"/>
      <c r="DU97" s="146"/>
      <c r="DV97" s="146"/>
      <c r="DW97" s="146"/>
      <c r="DX97" s="146"/>
      <c r="DY97" s="146"/>
      <c r="DZ97" s="146"/>
      <c r="EA97" s="146"/>
      <c r="EB97" s="146"/>
      <c r="EC97" s="146"/>
      <c r="ED97" s="146"/>
      <c r="EE97" s="146"/>
      <c r="EF97" s="146"/>
      <c r="EG97" s="146"/>
      <c r="EH97" s="146"/>
      <c r="EI97" s="146"/>
      <c r="EJ97" s="146"/>
      <c r="EK97" s="146"/>
      <c r="EL97" s="146"/>
      <c r="EM97" s="146"/>
      <c r="EN97" s="146"/>
      <c r="EO97" s="146"/>
      <c r="EP97" s="146"/>
      <c r="EQ97" s="146"/>
      <c r="ER97" s="146"/>
      <c r="ES97" s="146"/>
      <c r="ET97" s="146"/>
      <c r="EU97" s="146"/>
      <c r="EV97" s="146"/>
      <c r="EW97" s="146"/>
      <c r="EX97" s="146"/>
      <c r="EY97" s="146"/>
      <c r="EZ97" s="146"/>
      <c r="FA97" s="146"/>
      <c r="FB97" s="146"/>
      <c r="FC97" s="146"/>
      <c r="FD97" s="146"/>
      <c r="FE97" s="146"/>
      <c r="FF97" s="146"/>
      <c r="FG97" s="146"/>
      <c r="FH97" s="146"/>
      <c r="FI97" s="146"/>
      <c r="FJ97" s="146"/>
      <c r="FK97" s="146"/>
      <c r="FL97" s="146"/>
      <c r="FM97" s="146"/>
      <c r="FN97" s="146"/>
      <c r="FO97" s="146"/>
      <c r="FP97" s="146"/>
      <c r="FQ97" s="146"/>
      <c r="FR97" s="146"/>
      <c r="FS97" s="146"/>
      <c r="FT97" s="146"/>
      <c r="FU97" s="146"/>
      <c r="FV97" s="146"/>
      <c r="FW97" s="146"/>
      <c r="FX97" s="146"/>
      <c r="FY97" s="146"/>
      <c r="FZ97" s="146"/>
      <c r="GA97" s="146"/>
      <c r="GB97" s="146"/>
      <c r="GC97" s="146"/>
      <c r="GD97" s="146"/>
      <c r="GE97" s="146"/>
      <c r="GF97" s="146"/>
      <c r="GG97" s="146"/>
      <c r="GH97" s="146"/>
      <c r="GI97" s="146"/>
      <c r="GJ97" s="146"/>
      <c r="GK97" s="146"/>
      <c r="GL97" s="146"/>
      <c r="GM97" s="146"/>
      <c r="GN97" s="146"/>
      <c r="GO97" s="146"/>
      <c r="GP97" s="146"/>
      <c r="GQ97" s="146"/>
      <c r="GR97" s="146"/>
      <c r="GS97" s="146"/>
      <c r="GT97" s="146"/>
      <c r="GU97" s="146"/>
      <c r="GV97" s="146"/>
      <c r="GW97" s="146"/>
      <c r="GX97" s="146"/>
      <c r="GY97" s="146"/>
      <c r="GZ97" s="146"/>
      <c r="HA97" s="146"/>
      <c r="HB97" s="146"/>
      <c r="HC97" s="146"/>
      <c r="HD97" s="146"/>
      <c r="HE97" s="146"/>
      <c r="HF97" s="146"/>
      <c r="HG97" s="146"/>
      <c r="HH97" s="146"/>
      <c r="HI97" s="146"/>
      <c r="HJ97" s="146"/>
      <c r="HK97" s="146"/>
      <c r="HL97" s="146"/>
      <c r="HM97" s="146"/>
      <c r="HN97" s="146"/>
      <c r="HO97" s="146"/>
      <c r="HP97" s="146"/>
      <c r="HQ97" s="146"/>
      <c r="HR97" s="146"/>
      <c r="HS97" s="146"/>
      <c r="HT97" s="146"/>
      <c r="HU97" s="146"/>
      <c r="HV97" s="146"/>
      <c r="HW97" s="146"/>
      <c r="HX97" s="146"/>
      <c r="HY97" s="146"/>
      <c r="HZ97" s="146"/>
      <c r="IA97" s="146"/>
      <c r="IB97" s="146"/>
      <c r="IC97" s="146"/>
      <c r="ID97" s="146"/>
    </row>
    <row r="98" spans="1:238" s="153" customFormat="1" ht="50.4" x14ac:dyDescent="0.3">
      <c r="A98" s="557">
        <v>11600</v>
      </c>
      <c r="B98" s="543" t="s">
        <v>6</v>
      </c>
      <c r="C98" s="543" t="s">
        <v>964</v>
      </c>
      <c r="D98" s="558" t="s">
        <v>278</v>
      </c>
      <c r="E98" s="543" t="s">
        <v>147</v>
      </c>
      <c r="F98" s="558" t="s">
        <v>527</v>
      </c>
      <c r="G98" s="543" t="s">
        <v>289</v>
      </c>
      <c r="H98" s="571" t="s">
        <v>123</v>
      </c>
      <c r="I98" s="578">
        <v>1</v>
      </c>
      <c r="J98" s="558" t="s">
        <v>528</v>
      </c>
      <c r="K98" s="543" t="s">
        <v>289</v>
      </c>
      <c r="L98" s="584">
        <f>576178068-41094712-20547356</f>
        <v>514536000</v>
      </c>
      <c r="M98" s="573">
        <v>1</v>
      </c>
      <c r="N98" s="543" t="s">
        <v>46</v>
      </c>
      <c r="O98" s="543" t="s">
        <v>73</v>
      </c>
      <c r="P98" s="543" t="s">
        <v>37</v>
      </c>
      <c r="Q98" s="543" t="s">
        <v>40</v>
      </c>
      <c r="R98" s="543" t="s">
        <v>228</v>
      </c>
      <c r="S98" s="543" t="s">
        <v>379</v>
      </c>
      <c r="T98" s="543" t="s">
        <v>99</v>
      </c>
      <c r="U98" s="573">
        <v>1</v>
      </c>
      <c r="V98" s="574" t="str">
        <f t="shared" si="55"/>
        <v>Brindar Soporte a los sistemas de información que respaldan los procesos misionales de ADRES</v>
      </c>
      <c r="W98" s="575">
        <f t="shared" si="56"/>
        <v>514536000</v>
      </c>
      <c r="X98" s="587" t="s">
        <v>114</v>
      </c>
      <c r="Y98" s="566">
        <f>+AA98/W98</f>
        <v>0.27995031834507206</v>
      </c>
      <c r="Z98" s="576" t="s">
        <v>289</v>
      </c>
      <c r="AA98" s="851">
        <v>144044517</v>
      </c>
      <c r="AB98" s="928"/>
      <c r="AC98" s="927"/>
      <c r="AD98" s="562">
        <f t="shared" si="34"/>
        <v>0</v>
      </c>
      <c r="AE98" s="562">
        <f t="shared" si="35"/>
        <v>0</v>
      </c>
      <c r="AF98" s="562">
        <f t="shared" si="36"/>
        <v>0</v>
      </c>
      <c r="AG98" s="562">
        <f t="shared" si="37"/>
        <v>0</v>
      </c>
      <c r="AH98" s="569"/>
      <c r="AI98" s="566">
        <v>0.24</v>
      </c>
      <c r="AJ98" s="576" t="s">
        <v>289</v>
      </c>
      <c r="AK98" s="584">
        <f>+W98*AI98</f>
        <v>123488640</v>
      </c>
      <c r="AL98" s="556"/>
      <c r="AM98" s="556"/>
      <c r="AN98" s="562">
        <f t="shared" si="38"/>
        <v>0</v>
      </c>
      <c r="AO98" s="562">
        <f t="shared" si="39"/>
        <v>0</v>
      </c>
      <c r="AP98" s="562">
        <f t="shared" si="40"/>
        <v>0</v>
      </c>
      <c r="AQ98" s="562">
        <f t="shared" si="41"/>
        <v>0</v>
      </c>
      <c r="AR98" s="562"/>
      <c r="AS98" s="566">
        <v>0.24</v>
      </c>
      <c r="AT98" s="576" t="s">
        <v>289</v>
      </c>
      <c r="AU98" s="584">
        <f>+W98*AS98</f>
        <v>123488640</v>
      </c>
      <c r="AV98" s="556"/>
      <c r="AW98" s="556"/>
      <c r="AX98" s="562">
        <f t="shared" si="42"/>
        <v>0</v>
      </c>
      <c r="AY98" s="562">
        <f t="shared" si="43"/>
        <v>0</v>
      </c>
      <c r="AZ98" s="562">
        <f t="shared" si="44"/>
        <v>0</v>
      </c>
      <c r="BA98" s="562">
        <f t="shared" si="45"/>
        <v>0</v>
      </c>
      <c r="BB98" s="562"/>
      <c r="BC98" s="566">
        <v>0.24</v>
      </c>
      <c r="BD98" s="576" t="s">
        <v>289</v>
      </c>
      <c r="BE98" s="584">
        <f>+W98*BC98</f>
        <v>123488640</v>
      </c>
      <c r="BF98" s="556"/>
      <c r="BG98" s="556"/>
      <c r="BH98" s="578">
        <f t="shared" si="57"/>
        <v>0</v>
      </c>
      <c r="BI98" s="578">
        <f t="shared" si="58"/>
        <v>0</v>
      </c>
      <c r="BJ98" s="578">
        <f t="shared" si="59"/>
        <v>0</v>
      </c>
      <c r="BK98" s="578">
        <f t="shared" si="60"/>
        <v>0</v>
      </c>
      <c r="BL98" s="578"/>
      <c r="BM98" s="579">
        <f t="shared" si="46"/>
        <v>0</v>
      </c>
      <c r="BN98" s="579">
        <f t="shared" si="47"/>
        <v>0</v>
      </c>
      <c r="BO98" s="579">
        <f t="shared" si="48"/>
        <v>0</v>
      </c>
      <c r="BP98" s="579">
        <f t="shared" si="49"/>
        <v>0</v>
      </c>
      <c r="BQ98" s="579">
        <f t="shared" si="50"/>
        <v>0</v>
      </c>
      <c r="BR98" s="579">
        <f t="shared" si="51"/>
        <v>0</v>
      </c>
      <c r="BS98" s="579">
        <f t="shared" si="52"/>
        <v>0</v>
      </c>
      <c r="BT98" s="579">
        <f t="shared" si="53"/>
        <v>0</v>
      </c>
      <c r="BU98" s="568">
        <f t="shared" si="54"/>
        <v>0.59995031834507195</v>
      </c>
      <c r="BV98" s="716" t="str">
        <f t="shared" si="148"/>
        <v>Brindar Soporte a los sistemas de información que respaldan los procesos misionales de ADRES</v>
      </c>
      <c r="BW98" s="555">
        <f t="shared" si="33"/>
        <v>308696037</v>
      </c>
      <c r="BX98" s="556"/>
      <c r="BY98" s="556"/>
      <c r="BZ98" s="556"/>
      <c r="CA98" s="556"/>
      <c r="CB98" s="556"/>
      <c r="CC98" s="556"/>
      <c r="CD98" s="556"/>
      <c r="CE98" s="146"/>
      <c r="CF98" s="146"/>
      <c r="CG98" s="146"/>
      <c r="CH98" s="146"/>
      <c r="CI98" s="146"/>
      <c r="CJ98" s="146"/>
      <c r="CK98" s="146"/>
      <c r="CL98" s="146"/>
      <c r="CM98" s="146"/>
      <c r="CN98" s="146"/>
      <c r="CO98" s="146"/>
      <c r="CP98" s="146"/>
      <c r="CQ98" s="146"/>
      <c r="CR98" s="146"/>
      <c r="CS98" s="146"/>
      <c r="CT98" s="146"/>
      <c r="CU98" s="146"/>
      <c r="CV98" s="146"/>
      <c r="CW98" s="146"/>
      <c r="CX98" s="146"/>
      <c r="CY98" s="146"/>
      <c r="CZ98" s="146"/>
      <c r="DA98" s="146"/>
      <c r="DB98" s="146"/>
      <c r="DC98" s="146"/>
      <c r="DD98" s="146"/>
      <c r="DE98" s="146"/>
      <c r="DF98" s="146"/>
      <c r="DG98" s="146"/>
      <c r="DH98" s="146"/>
      <c r="DI98" s="146"/>
      <c r="DJ98" s="146"/>
      <c r="DK98" s="146"/>
      <c r="DL98" s="146"/>
      <c r="DM98" s="146"/>
      <c r="DN98" s="146"/>
      <c r="DO98" s="146"/>
      <c r="DP98" s="146"/>
      <c r="DQ98" s="146"/>
      <c r="DR98" s="146"/>
      <c r="DS98" s="146"/>
      <c r="DT98" s="146"/>
      <c r="DU98" s="146"/>
      <c r="DV98" s="146"/>
      <c r="DW98" s="146"/>
      <c r="DX98" s="146"/>
      <c r="DY98" s="146"/>
      <c r="DZ98" s="146"/>
      <c r="EA98" s="146"/>
      <c r="EB98" s="146"/>
      <c r="EC98" s="146"/>
      <c r="ED98" s="146"/>
      <c r="EE98" s="146"/>
      <c r="EF98" s="146"/>
      <c r="EG98" s="146"/>
      <c r="EH98" s="146"/>
      <c r="EI98" s="146"/>
      <c r="EJ98" s="146"/>
      <c r="EK98" s="146"/>
      <c r="EL98" s="146"/>
      <c r="EM98" s="146"/>
      <c r="EN98" s="146"/>
      <c r="EO98" s="146"/>
      <c r="EP98" s="146"/>
      <c r="EQ98" s="146"/>
      <c r="ER98" s="146"/>
      <c r="ES98" s="146"/>
      <c r="ET98" s="146"/>
      <c r="EU98" s="146"/>
      <c r="EV98" s="146"/>
      <c r="EW98" s="146"/>
      <c r="EX98" s="146"/>
      <c r="EY98" s="146"/>
      <c r="EZ98" s="146"/>
      <c r="FA98" s="146"/>
      <c r="FB98" s="146"/>
      <c r="FC98" s="146"/>
      <c r="FD98" s="146"/>
      <c r="FE98" s="146"/>
      <c r="FF98" s="146"/>
      <c r="FG98" s="146"/>
      <c r="FH98" s="146"/>
      <c r="FI98" s="146"/>
      <c r="FJ98" s="146"/>
      <c r="FK98" s="146"/>
      <c r="FL98" s="146"/>
      <c r="FM98" s="146"/>
      <c r="FN98" s="146"/>
      <c r="FO98" s="146"/>
      <c r="FP98" s="146"/>
      <c r="FQ98" s="146"/>
      <c r="FR98" s="146"/>
      <c r="FS98" s="146"/>
      <c r="FT98" s="146"/>
      <c r="FU98" s="146"/>
      <c r="FV98" s="146"/>
      <c r="FW98" s="146"/>
      <c r="FX98" s="146"/>
      <c r="FY98" s="146"/>
      <c r="FZ98" s="146"/>
      <c r="GA98" s="146"/>
      <c r="GB98" s="146"/>
      <c r="GC98" s="146"/>
      <c r="GD98" s="146"/>
      <c r="GE98" s="146"/>
      <c r="GF98" s="146"/>
      <c r="GG98" s="146"/>
      <c r="GH98" s="146"/>
      <c r="GI98" s="146"/>
      <c r="GJ98" s="146"/>
      <c r="GK98" s="146"/>
      <c r="GL98" s="146"/>
      <c r="GM98" s="146"/>
      <c r="GN98" s="146"/>
      <c r="GO98" s="146"/>
      <c r="GP98" s="146"/>
      <c r="GQ98" s="146"/>
      <c r="GR98" s="146"/>
      <c r="GS98" s="146"/>
      <c r="GT98" s="146"/>
      <c r="GU98" s="146"/>
      <c r="GV98" s="146"/>
      <c r="GW98" s="146"/>
      <c r="GX98" s="146"/>
      <c r="GY98" s="146"/>
      <c r="GZ98" s="146"/>
      <c r="HA98" s="146"/>
      <c r="HB98" s="146"/>
      <c r="HC98" s="146"/>
      <c r="HD98" s="146"/>
      <c r="HE98" s="146"/>
      <c r="HF98" s="146"/>
      <c r="HG98" s="146"/>
      <c r="HH98" s="146"/>
      <c r="HI98" s="146"/>
      <c r="HJ98" s="146"/>
      <c r="HK98" s="146"/>
      <c r="HL98" s="146"/>
      <c r="HM98" s="146"/>
      <c r="HN98" s="146"/>
      <c r="HO98" s="146"/>
      <c r="HP98" s="146"/>
      <c r="HQ98" s="146"/>
      <c r="HR98" s="146"/>
      <c r="HS98" s="146"/>
      <c r="HT98" s="146"/>
      <c r="HU98" s="146"/>
      <c r="HV98" s="146"/>
      <c r="HW98" s="146"/>
      <c r="HX98" s="146"/>
      <c r="HY98" s="146"/>
      <c r="HZ98" s="146"/>
      <c r="IA98" s="146"/>
      <c r="IB98" s="146"/>
      <c r="IC98" s="146"/>
      <c r="ID98" s="146"/>
    </row>
    <row r="99" spans="1:238" s="153" customFormat="1" ht="50.4" x14ac:dyDescent="0.3">
      <c r="A99" s="557">
        <v>11600</v>
      </c>
      <c r="B99" s="543" t="s">
        <v>6</v>
      </c>
      <c r="C99" s="543" t="s">
        <v>964</v>
      </c>
      <c r="D99" s="558" t="s">
        <v>278</v>
      </c>
      <c r="E99" s="543" t="s">
        <v>147</v>
      </c>
      <c r="F99" s="558" t="s">
        <v>639</v>
      </c>
      <c r="G99" s="543" t="s">
        <v>640</v>
      </c>
      <c r="H99" s="571" t="s">
        <v>123</v>
      </c>
      <c r="I99" s="578">
        <v>1</v>
      </c>
      <c r="J99" s="558" t="s">
        <v>641</v>
      </c>
      <c r="K99" s="543" t="s">
        <v>642</v>
      </c>
      <c r="L99" s="572">
        <f>737488220+52499230+56156100</f>
        <v>846143550</v>
      </c>
      <c r="M99" s="573">
        <v>1</v>
      </c>
      <c r="N99" s="543" t="s">
        <v>46</v>
      </c>
      <c r="O99" s="543" t="s">
        <v>73</v>
      </c>
      <c r="P99" s="543" t="s">
        <v>37</v>
      </c>
      <c r="Q99" s="543" t="s">
        <v>40</v>
      </c>
      <c r="R99" s="543" t="s">
        <v>228</v>
      </c>
      <c r="S99" s="543" t="s">
        <v>634</v>
      </c>
      <c r="T99" s="543" t="s">
        <v>99</v>
      </c>
      <c r="U99" s="573">
        <v>1</v>
      </c>
      <c r="V99" s="574" t="str">
        <f t="shared" si="55"/>
        <v>Suministro de Equipos de Computo a la ADRES</v>
      </c>
      <c r="W99" s="575">
        <f t="shared" si="56"/>
        <v>846143550</v>
      </c>
      <c r="X99" s="587" t="s">
        <v>114</v>
      </c>
      <c r="Y99" s="578">
        <v>0.25</v>
      </c>
      <c r="Z99" s="576" t="s">
        <v>642</v>
      </c>
      <c r="AA99" s="572">
        <f>+L99*Y99</f>
        <v>211535887.5</v>
      </c>
      <c r="AB99" s="928"/>
      <c r="AC99" s="927"/>
      <c r="AD99" s="562">
        <f t="shared" si="34"/>
        <v>0</v>
      </c>
      <c r="AE99" s="562">
        <f t="shared" si="35"/>
        <v>0</v>
      </c>
      <c r="AF99" s="562">
        <f t="shared" si="36"/>
        <v>0</v>
      </c>
      <c r="AG99" s="562">
        <f t="shared" si="37"/>
        <v>0</v>
      </c>
      <c r="AH99" s="619"/>
      <c r="AI99" s="578">
        <v>0.25</v>
      </c>
      <c r="AJ99" s="576" t="s">
        <v>642</v>
      </c>
      <c r="AK99" s="572">
        <v>211535887.5</v>
      </c>
      <c r="AL99" s="556"/>
      <c r="AM99" s="556"/>
      <c r="AN99" s="562">
        <f t="shared" si="38"/>
        <v>0</v>
      </c>
      <c r="AO99" s="562">
        <f t="shared" si="39"/>
        <v>0</v>
      </c>
      <c r="AP99" s="562">
        <f t="shared" si="40"/>
        <v>0</v>
      </c>
      <c r="AQ99" s="562">
        <f t="shared" si="41"/>
        <v>0</v>
      </c>
      <c r="AR99" s="562"/>
      <c r="AS99" s="578">
        <v>0.25</v>
      </c>
      <c r="AT99" s="576" t="s">
        <v>642</v>
      </c>
      <c r="AU99" s="572">
        <v>211535887.5</v>
      </c>
      <c r="AV99" s="556"/>
      <c r="AW99" s="556"/>
      <c r="AX99" s="562">
        <f t="shared" si="42"/>
        <v>0</v>
      </c>
      <c r="AY99" s="562">
        <f t="shared" si="43"/>
        <v>0</v>
      </c>
      <c r="AZ99" s="562">
        <f t="shared" si="44"/>
        <v>0</v>
      </c>
      <c r="BA99" s="562">
        <f t="shared" si="45"/>
        <v>0</v>
      </c>
      <c r="BB99" s="562"/>
      <c r="BC99" s="578">
        <v>0.25</v>
      </c>
      <c r="BD99" s="576" t="s">
        <v>642</v>
      </c>
      <c r="BE99" s="572">
        <v>211535887.5</v>
      </c>
      <c r="BF99" s="556"/>
      <c r="BG99" s="556"/>
      <c r="BH99" s="578">
        <f t="shared" si="57"/>
        <v>0</v>
      </c>
      <c r="BI99" s="578">
        <f t="shared" si="58"/>
        <v>0</v>
      </c>
      <c r="BJ99" s="578">
        <f t="shared" si="59"/>
        <v>0</v>
      </c>
      <c r="BK99" s="578">
        <f t="shared" si="60"/>
        <v>0</v>
      </c>
      <c r="BL99" s="578"/>
      <c r="BM99" s="579">
        <f t="shared" si="46"/>
        <v>0</v>
      </c>
      <c r="BN99" s="579">
        <f t="shared" si="47"/>
        <v>0</v>
      </c>
      <c r="BO99" s="579">
        <f t="shared" si="48"/>
        <v>0</v>
      </c>
      <c r="BP99" s="579">
        <f t="shared" si="49"/>
        <v>0</v>
      </c>
      <c r="BQ99" s="579">
        <f t="shared" si="50"/>
        <v>0</v>
      </c>
      <c r="BR99" s="579">
        <f t="shared" si="51"/>
        <v>0</v>
      </c>
      <c r="BS99" s="579">
        <f t="shared" si="52"/>
        <v>0</v>
      </c>
      <c r="BT99" s="579">
        <f t="shared" si="53"/>
        <v>0</v>
      </c>
      <c r="BU99" s="568">
        <f t="shared" si="54"/>
        <v>0.58333333333333337</v>
      </c>
      <c r="BV99" s="716" t="str">
        <f t="shared" si="148"/>
        <v>Suministro de Equipos de Computo a la ADRES</v>
      </c>
      <c r="BW99" s="555">
        <f t="shared" si="33"/>
        <v>493583737.5</v>
      </c>
      <c r="BX99" s="556"/>
      <c r="BY99" s="556"/>
      <c r="BZ99" s="556"/>
      <c r="CA99" s="556"/>
      <c r="CB99" s="556"/>
      <c r="CC99" s="556"/>
      <c r="CD99" s="556"/>
      <c r="CE99" s="146"/>
      <c r="CF99" s="146"/>
      <c r="CG99" s="146"/>
      <c r="CH99" s="146"/>
      <c r="CI99" s="146"/>
      <c r="CJ99" s="146"/>
      <c r="CK99" s="146"/>
      <c r="CL99" s="146"/>
      <c r="CM99" s="146"/>
      <c r="CN99" s="146"/>
      <c r="CO99" s="146"/>
      <c r="CP99" s="146"/>
      <c r="CQ99" s="146"/>
      <c r="CR99" s="146"/>
      <c r="CS99" s="146"/>
      <c r="CT99" s="146"/>
      <c r="CU99" s="146"/>
      <c r="CV99" s="146"/>
      <c r="CW99" s="146"/>
      <c r="CX99" s="146"/>
      <c r="CY99" s="146"/>
      <c r="CZ99" s="146"/>
      <c r="DA99" s="146"/>
      <c r="DB99" s="146"/>
      <c r="DC99" s="146"/>
      <c r="DD99" s="146"/>
      <c r="DE99" s="146"/>
      <c r="DF99" s="146"/>
      <c r="DG99" s="146"/>
      <c r="DH99" s="146"/>
      <c r="DI99" s="146"/>
      <c r="DJ99" s="146"/>
      <c r="DK99" s="146"/>
      <c r="DL99" s="146"/>
      <c r="DM99" s="146"/>
      <c r="DN99" s="146"/>
      <c r="DO99" s="146"/>
      <c r="DP99" s="146"/>
      <c r="DQ99" s="146"/>
      <c r="DR99" s="146"/>
      <c r="DS99" s="146"/>
      <c r="DT99" s="146"/>
      <c r="DU99" s="146"/>
      <c r="DV99" s="146"/>
      <c r="DW99" s="146"/>
      <c r="DX99" s="146"/>
      <c r="DY99" s="146"/>
      <c r="DZ99" s="146"/>
      <c r="EA99" s="146"/>
      <c r="EB99" s="146"/>
      <c r="EC99" s="146"/>
      <c r="ED99" s="146"/>
      <c r="EE99" s="146"/>
      <c r="EF99" s="146"/>
      <c r="EG99" s="146"/>
      <c r="EH99" s="146"/>
      <c r="EI99" s="146"/>
      <c r="EJ99" s="146"/>
      <c r="EK99" s="146"/>
      <c r="EL99" s="146"/>
      <c r="EM99" s="146"/>
      <c r="EN99" s="146"/>
      <c r="EO99" s="146"/>
      <c r="EP99" s="146"/>
      <c r="EQ99" s="146"/>
      <c r="ER99" s="146"/>
      <c r="ES99" s="146"/>
      <c r="ET99" s="146"/>
      <c r="EU99" s="146"/>
      <c r="EV99" s="146"/>
      <c r="EW99" s="146"/>
      <c r="EX99" s="146"/>
      <c r="EY99" s="146"/>
      <c r="EZ99" s="146"/>
      <c r="FA99" s="146"/>
      <c r="FB99" s="146"/>
      <c r="FC99" s="146"/>
      <c r="FD99" s="146"/>
      <c r="FE99" s="146"/>
      <c r="FF99" s="146"/>
      <c r="FG99" s="146"/>
      <c r="FH99" s="146"/>
      <c r="FI99" s="146"/>
      <c r="FJ99" s="146"/>
      <c r="FK99" s="146"/>
      <c r="FL99" s="146"/>
      <c r="FM99" s="146"/>
      <c r="FN99" s="146"/>
      <c r="FO99" s="146"/>
      <c r="FP99" s="146"/>
      <c r="FQ99" s="146"/>
      <c r="FR99" s="146"/>
      <c r="FS99" s="146"/>
      <c r="FT99" s="146"/>
      <c r="FU99" s="146"/>
      <c r="FV99" s="146"/>
      <c r="FW99" s="146"/>
      <c r="FX99" s="146"/>
      <c r="FY99" s="146"/>
      <c r="FZ99" s="146"/>
      <c r="GA99" s="146"/>
      <c r="GB99" s="146"/>
      <c r="GC99" s="146"/>
      <c r="GD99" s="146"/>
      <c r="GE99" s="146"/>
      <c r="GF99" s="146"/>
      <c r="GG99" s="146"/>
      <c r="GH99" s="146"/>
      <c r="GI99" s="146"/>
      <c r="GJ99" s="146"/>
      <c r="GK99" s="146"/>
      <c r="GL99" s="146"/>
      <c r="GM99" s="146"/>
      <c r="GN99" s="146"/>
      <c r="GO99" s="146"/>
      <c r="GP99" s="146"/>
      <c r="GQ99" s="146"/>
      <c r="GR99" s="146"/>
      <c r="GS99" s="146"/>
      <c r="GT99" s="146"/>
      <c r="GU99" s="146"/>
      <c r="GV99" s="146"/>
      <c r="GW99" s="146"/>
      <c r="GX99" s="146"/>
      <c r="GY99" s="146"/>
      <c r="GZ99" s="146"/>
      <c r="HA99" s="146"/>
      <c r="HB99" s="146"/>
      <c r="HC99" s="146"/>
      <c r="HD99" s="146"/>
      <c r="HE99" s="146"/>
      <c r="HF99" s="146"/>
      <c r="HG99" s="146"/>
      <c r="HH99" s="146"/>
      <c r="HI99" s="146"/>
      <c r="HJ99" s="146"/>
      <c r="HK99" s="146"/>
      <c r="HL99" s="146"/>
      <c r="HM99" s="146"/>
      <c r="HN99" s="146"/>
      <c r="HO99" s="146"/>
      <c r="HP99" s="146"/>
      <c r="HQ99" s="146"/>
      <c r="HR99" s="146"/>
      <c r="HS99" s="146"/>
      <c r="HT99" s="146"/>
      <c r="HU99" s="146"/>
      <c r="HV99" s="146"/>
      <c r="HW99" s="146"/>
      <c r="HX99" s="146"/>
      <c r="HY99" s="146"/>
      <c r="HZ99" s="146"/>
      <c r="IA99" s="146"/>
      <c r="IB99" s="146"/>
      <c r="IC99" s="146"/>
      <c r="ID99" s="146"/>
    </row>
    <row r="100" spans="1:238" s="153" customFormat="1" ht="50.4" x14ac:dyDescent="0.3">
      <c r="A100" s="557">
        <v>11700</v>
      </c>
      <c r="B100" s="543" t="s">
        <v>29</v>
      </c>
      <c r="C100" s="543" t="s">
        <v>964</v>
      </c>
      <c r="D100" s="558" t="s">
        <v>849</v>
      </c>
      <c r="E100" s="621" t="s">
        <v>153</v>
      </c>
      <c r="F100" s="622" t="s">
        <v>850</v>
      </c>
      <c r="G100" s="621" t="s">
        <v>133</v>
      </c>
      <c r="H100" s="623" t="s">
        <v>124</v>
      </c>
      <c r="I100" s="622">
        <v>4</v>
      </c>
      <c r="J100" s="622" t="s">
        <v>851</v>
      </c>
      <c r="K100" s="621" t="s">
        <v>24</v>
      </c>
      <c r="L100" s="624">
        <v>0</v>
      </c>
      <c r="M100" s="625">
        <v>1</v>
      </c>
      <c r="N100" s="621" t="s">
        <v>51</v>
      </c>
      <c r="O100" s="621" t="s">
        <v>68</v>
      </c>
      <c r="P100" s="621" t="s">
        <v>21</v>
      </c>
      <c r="Q100" s="621" t="s">
        <v>36</v>
      </c>
      <c r="R100" s="621" t="s">
        <v>75</v>
      </c>
      <c r="S100" s="621" t="s">
        <v>631</v>
      </c>
      <c r="T100" s="621" t="s">
        <v>98</v>
      </c>
      <c r="U100" s="622">
        <v>4</v>
      </c>
      <c r="V100" s="621" t="str">
        <f>+K100</f>
        <v>Reportar el cumplimiento del Plan de Acción de la Dependencia</v>
      </c>
      <c r="W100" s="626">
        <f>+L100</f>
        <v>0</v>
      </c>
      <c r="X100" s="627" t="s">
        <v>117</v>
      </c>
      <c r="Y100" s="628">
        <v>1</v>
      </c>
      <c r="Z100" s="621" t="s">
        <v>24</v>
      </c>
      <c r="AA100" s="624">
        <v>0</v>
      </c>
      <c r="AB100" s="932"/>
      <c r="AC100" s="933"/>
      <c r="AD100" s="629">
        <f>+(AB100/Y100)</f>
        <v>0</v>
      </c>
      <c r="AE100" s="629" t="e">
        <f>+(AC100/AA100)</f>
        <v>#DIV/0!</v>
      </c>
      <c r="AF100" s="629">
        <f>+(AB100/U100)</f>
        <v>0</v>
      </c>
      <c r="AG100" s="629" t="e">
        <f>+(AC100/W100)</f>
        <v>#DIV/0!</v>
      </c>
      <c r="AH100" s="629"/>
      <c r="AI100" s="628">
        <v>1</v>
      </c>
      <c r="AJ100" s="621" t="s">
        <v>24</v>
      </c>
      <c r="AK100" s="624">
        <v>0</v>
      </c>
      <c r="AL100" s="630"/>
      <c r="AM100" s="630"/>
      <c r="AN100" s="629">
        <f>+(AL100/AI100)</f>
        <v>0</v>
      </c>
      <c r="AO100" s="629" t="e">
        <f>+(AM100/AK100)</f>
        <v>#DIV/0!</v>
      </c>
      <c r="AP100" s="629">
        <f>+(AL100+AB100)/U100</f>
        <v>0</v>
      </c>
      <c r="AQ100" s="629" t="e">
        <f>+(AM100+AC100)/W100</f>
        <v>#DIV/0!</v>
      </c>
      <c r="AR100" s="629"/>
      <c r="AS100" s="628">
        <v>1</v>
      </c>
      <c r="AT100" s="621" t="s">
        <v>24</v>
      </c>
      <c r="AU100" s="624">
        <v>0</v>
      </c>
      <c r="AV100" s="630"/>
      <c r="AW100" s="630"/>
      <c r="AX100" s="629">
        <f>+(AV100/AS100)</f>
        <v>0</v>
      </c>
      <c r="AY100" s="629" t="e">
        <f>+(AW100/AU100)</f>
        <v>#DIV/0!</v>
      </c>
      <c r="AZ100" s="629">
        <f>+(AL100+AB100+AV100)/U100</f>
        <v>0</v>
      </c>
      <c r="BA100" s="629" t="e">
        <f>+(AM100+AC100+AW100)/W100</f>
        <v>#DIV/0!</v>
      </c>
      <c r="BB100" s="629"/>
      <c r="BC100" s="628">
        <v>1</v>
      </c>
      <c r="BD100" s="621" t="s">
        <v>24</v>
      </c>
      <c r="BE100" s="624">
        <v>0</v>
      </c>
      <c r="BF100" s="630"/>
      <c r="BG100" s="630"/>
      <c r="BH100" s="629">
        <f>+(BF100/BC100)</f>
        <v>0</v>
      </c>
      <c r="BI100" s="629" t="e">
        <f>+(BG100/BE100)</f>
        <v>#DIV/0!</v>
      </c>
      <c r="BJ100" s="629">
        <f>+(AL100+AB100+AV100+BF100)/U100</f>
        <v>0</v>
      </c>
      <c r="BK100" s="629" t="e">
        <f>+(AM100+AC100+AW100+BG100)/W100</f>
        <v>#DIV/0!</v>
      </c>
      <c r="BL100" s="629"/>
      <c r="BM100" s="579">
        <f t="shared" ref="BM100" si="149">IF(AND(Y100=0,AB100=0),"No Prog ni Ejec",IF(Y100=0,CONCATENATE("No Prog, Ejec=  ",AB100),AB100/Y100))</f>
        <v>0</v>
      </c>
      <c r="BN100" s="579" t="str">
        <f t="shared" ref="BN100" si="150">IF(AND(AA100=0,AC100=0),"No Prog ni Ejec",IF(AA100=0,CONCATENATE("No Prog, Ejec=  ",AC100),AC100/AA100))</f>
        <v>No Prog ni Ejec</v>
      </c>
      <c r="BO100" s="579">
        <f t="shared" ref="BO100" si="151">IF(AND(AI100=0,AL100=0),"No Prog ni Ejec",IF(AI100=0,CONCATENATE("No Prog, Ejec=  ",AL100),AL100/AI100))</f>
        <v>0</v>
      </c>
      <c r="BP100" s="579" t="str">
        <f t="shared" ref="BP100" si="152">IF(AND(AK100=0,AM100=0),"No Prog ni Ejec",IF(AK100=0,CONCATENATE("No Prog, Ejec=  ",AM100),AM100/AK100))</f>
        <v>No Prog ni Ejec</v>
      </c>
      <c r="BQ100" s="579">
        <f t="shared" ref="BQ100" si="153">IF(AND(AS100=0,AV100=0),"No Prog ni Ejec",IF(AS100=0,CONCATENATE("No Prog, Ejec=  ",AV100),AV100/AS100))</f>
        <v>0</v>
      </c>
      <c r="BR100" s="579" t="str">
        <f t="shared" ref="BR100" si="154">IF(AND(AU100=0,AW100=0),"No Prog ni Ejec",IF(AU100=0,CONCATENATE("No Prog, Ejec=  ",AW100),AW100/AU100))</f>
        <v>No Prog ni Ejec</v>
      </c>
      <c r="BS100" s="579">
        <f t="shared" ref="BS100" si="155">IF(AND(BC100=0,BF100=0),"No Prog ni Ejec",IF(BC100=0,CONCATENATE("No Prog, Ejec=  ",BF100),BF100/BC100))</f>
        <v>0</v>
      </c>
      <c r="BT100" s="579" t="str">
        <f t="shared" ref="BT100" si="156">IF(AND(BE100=0,BG100=0),"No Prog ni Ejec",IF(BE100=0,CONCATENATE("No Prog, Ejec=  ",BG100),BG100/BE100))</f>
        <v>No Prog ni Ejec</v>
      </c>
      <c r="BU100" s="580">
        <f t="shared" si="54"/>
        <v>2.3333333333333335</v>
      </c>
      <c r="BV100" s="581" t="str">
        <f t="shared" si="148"/>
        <v>Reportar el cumplimiento del Plan de Acción de la Dependencia</v>
      </c>
      <c r="BW100" s="555">
        <f t="shared" si="33"/>
        <v>0</v>
      </c>
      <c r="BX100" s="556"/>
      <c r="BY100" s="556"/>
      <c r="BZ100" s="556"/>
      <c r="CA100" s="556"/>
      <c r="CB100" s="556"/>
      <c r="CC100" s="556"/>
      <c r="CD100" s="556"/>
      <c r="CE100" s="146"/>
      <c r="CF100" s="146"/>
      <c r="CG100" s="146"/>
      <c r="CH100" s="146"/>
      <c r="CI100" s="146"/>
      <c r="CJ100" s="146"/>
      <c r="CK100" s="146"/>
      <c r="CL100" s="146"/>
      <c r="CM100" s="146"/>
      <c r="CN100" s="146"/>
      <c r="CO100" s="146"/>
      <c r="CP100" s="146"/>
      <c r="CQ100" s="146"/>
      <c r="CR100" s="146"/>
      <c r="CS100" s="146"/>
      <c r="CT100" s="146"/>
      <c r="CU100" s="146"/>
      <c r="CV100" s="146"/>
      <c r="CW100" s="146"/>
      <c r="CX100" s="146"/>
      <c r="CY100" s="146"/>
      <c r="CZ100" s="146"/>
      <c r="DA100" s="146"/>
      <c r="DB100" s="146"/>
      <c r="DC100" s="146"/>
      <c r="DD100" s="146"/>
      <c r="DE100" s="146"/>
      <c r="DF100" s="146"/>
      <c r="DG100" s="146"/>
      <c r="DH100" s="146"/>
      <c r="DI100" s="146"/>
      <c r="DJ100" s="146"/>
      <c r="DK100" s="146"/>
      <c r="DL100" s="146"/>
      <c r="DM100" s="146"/>
      <c r="DN100" s="146"/>
      <c r="DO100" s="146"/>
      <c r="DP100" s="146"/>
      <c r="DQ100" s="146"/>
      <c r="DR100" s="146"/>
      <c r="DS100" s="146"/>
      <c r="DT100" s="146"/>
      <c r="DU100" s="146"/>
      <c r="DV100" s="146"/>
      <c r="DW100" s="146"/>
      <c r="DX100" s="146"/>
      <c r="DY100" s="146"/>
      <c r="DZ100" s="146"/>
      <c r="EA100" s="146"/>
      <c r="EB100" s="146"/>
      <c r="EC100" s="146"/>
      <c r="ED100" s="146"/>
      <c r="EE100" s="146"/>
      <c r="EF100" s="146"/>
      <c r="EG100" s="146"/>
      <c r="EH100" s="146"/>
      <c r="EI100" s="146"/>
      <c r="EJ100" s="146"/>
      <c r="EK100" s="146"/>
      <c r="EL100" s="146"/>
      <c r="EM100" s="146"/>
      <c r="EN100" s="146"/>
      <c r="EO100" s="146"/>
      <c r="EP100" s="146"/>
      <c r="EQ100" s="146"/>
      <c r="ER100" s="146"/>
      <c r="ES100" s="146"/>
      <c r="ET100" s="146"/>
      <c r="EU100" s="146"/>
      <c r="EV100" s="146"/>
      <c r="EW100" s="146"/>
      <c r="EX100" s="146"/>
      <c r="EY100" s="146"/>
      <c r="EZ100" s="146"/>
      <c r="FA100" s="146"/>
      <c r="FB100" s="146"/>
      <c r="FC100" s="146"/>
      <c r="FD100" s="146"/>
      <c r="FE100" s="146"/>
      <c r="FF100" s="146"/>
      <c r="FG100" s="146"/>
      <c r="FH100" s="146"/>
      <c r="FI100" s="146"/>
      <c r="FJ100" s="146"/>
      <c r="FK100" s="146"/>
      <c r="FL100" s="146"/>
      <c r="FM100" s="146"/>
      <c r="FN100" s="146"/>
      <c r="FO100" s="146"/>
      <c r="FP100" s="146"/>
      <c r="FQ100" s="146"/>
      <c r="FR100" s="146"/>
      <c r="FS100" s="146"/>
      <c r="FT100" s="146"/>
      <c r="FU100" s="146"/>
      <c r="FV100" s="146"/>
      <c r="FW100" s="146"/>
      <c r="FX100" s="146"/>
      <c r="FY100" s="146"/>
      <c r="FZ100" s="146"/>
      <c r="GA100" s="146"/>
      <c r="GB100" s="146"/>
      <c r="GC100" s="146"/>
      <c r="GD100" s="146"/>
      <c r="GE100" s="146"/>
      <c r="GF100" s="146"/>
      <c r="GG100" s="146"/>
      <c r="GH100" s="146"/>
      <c r="GI100" s="146"/>
      <c r="GJ100" s="146"/>
      <c r="GK100" s="146"/>
      <c r="GL100" s="146"/>
      <c r="GM100" s="146"/>
      <c r="GN100" s="146"/>
      <c r="GO100" s="146"/>
      <c r="GP100" s="146"/>
      <c r="GQ100" s="146"/>
      <c r="GR100" s="146"/>
      <c r="GS100" s="146"/>
      <c r="GT100" s="146"/>
      <c r="GU100" s="146"/>
      <c r="GV100" s="146"/>
      <c r="GW100" s="146"/>
      <c r="GX100" s="146"/>
      <c r="GY100" s="146"/>
      <c r="GZ100" s="146"/>
      <c r="HA100" s="146"/>
      <c r="HB100" s="146"/>
      <c r="HC100" s="146"/>
      <c r="HD100" s="146"/>
      <c r="HE100" s="146"/>
      <c r="HF100" s="146"/>
      <c r="HG100" s="146"/>
      <c r="HH100" s="146"/>
      <c r="HI100" s="146"/>
      <c r="HJ100" s="146"/>
      <c r="HK100" s="146"/>
      <c r="HL100" s="146"/>
      <c r="HM100" s="146"/>
      <c r="HN100" s="146"/>
      <c r="HO100" s="146"/>
      <c r="HP100" s="146"/>
      <c r="HQ100" s="146"/>
      <c r="HR100" s="146"/>
      <c r="HS100" s="146"/>
      <c r="HT100" s="146"/>
      <c r="HU100" s="146"/>
      <c r="HV100" s="146"/>
      <c r="HW100" s="146"/>
      <c r="HX100" s="146"/>
      <c r="HY100" s="146"/>
      <c r="HZ100" s="146"/>
      <c r="IA100" s="146"/>
      <c r="IB100" s="146"/>
      <c r="IC100" s="146"/>
      <c r="ID100" s="146"/>
    </row>
    <row r="101" spans="1:238" s="153" customFormat="1" ht="88.2" x14ac:dyDescent="0.3">
      <c r="A101" s="557">
        <v>11700</v>
      </c>
      <c r="B101" s="543" t="s">
        <v>29</v>
      </c>
      <c r="C101" s="543" t="s">
        <v>964</v>
      </c>
      <c r="D101" s="558" t="s">
        <v>328</v>
      </c>
      <c r="E101" s="543" t="s">
        <v>256</v>
      </c>
      <c r="F101" s="558" t="s">
        <v>329</v>
      </c>
      <c r="G101" s="543" t="s">
        <v>159</v>
      </c>
      <c r="H101" s="571" t="s">
        <v>123</v>
      </c>
      <c r="I101" s="578">
        <v>1</v>
      </c>
      <c r="J101" s="558" t="s">
        <v>331</v>
      </c>
      <c r="K101" s="543" t="s">
        <v>156</v>
      </c>
      <c r="L101" s="572">
        <v>0</v>
      </c>
      <c r="M101" s="573">
        <v>1</v>
      </c>
      <c r="N101" s="543" t="s">
        <v>51</v>
      </c>
      <c r="O101" s="543" t="s">
        <v>68</v>
      </c>
      <c r="P101" s="543" t="s">
        <v>21</v>
      </c>
      <c r="Q101" s="543" t="s">
        <v>36</v>
      </c>
      <c r="R101" s="543" t="s">
        <v>75</v>
      </c>
      <c r="S101" s="543" t="s">
        <v>672</v>
      </c>
      <c r="T101" s="543" t="s">
        <v>98</v>
      </c>
      <c r="U101" s="573">
        <v>1</v>
      </c>
      <c r="V101" s="574" t="str">
        <f t="shared" si="55"/>
        <v>Formular los proceso y procedimientos en el marco del MIPG</v>
      </c>
      <c r="W101" s="575">
        <f t="shared" si="56"/>
        <v>0</v>
      </c>
      <c r="X101" s="576" t="s">
        <v>117</v>
      </c>
      <c r="Y101" s="566">
        <v>0.15</v>
      </c>
      <c r="Z101" s="576" t="s">
        <v>156</v>
      </c>
      <c r="AA101" s="572">
        <v>0</v>
      </c>
      <c r="AB101" s="934"/>
      <c r="AC101" s="909"/>
      <c r="AD101" s="562">
        <f t="shared" si="34"/>
        <v>0</v>
      </c>
      <c r="AE101" s="562" t="e">
        <f t="shared" si="35"/>
        <v>#DIV/0!</v>
      </c>
      <c r="AF101" s="562">
        <f t="shared" si="36"/>
        <v>0</v>
      </c>
      <c r="AG101" s="562" t="e">
        <f t="shared" si="37"/>
        <v>#DIV/0!</v>
      </c>
      <c r="AH101" s="562"/>
      <c r="AI101" s="566">
        <v>0.85</v>
      </c>
      <c r="AJ101" s="576" t="s">
        <v>156</v>
      </c>
      <c r="AK101" s="572">
        <v>0</v>
      </c>
      <c r="AL101" s="556"/>
      <c r="AM101" s="556"/>
      <c r="AN101" s="562">
        <f t="shared" si="38"/>
        <v>0</v>
      </c>
      <c r="AO101" s="562" t="e">
        <f t="shared" si="39"/>
        <v>#DIV/0!</v>
      </c>
      <c r="AP101" s="562">
        <f t="shared" si="40"/>
        <v>0</v>
      </c>
      <c r="AQ101" s="562" t="e">
        <f t="shared" si="41"/>
        <v>#DIV/0!</v>
      </c>
      <c r="AR101" s="562"/>
      <c r="AS101" s="566">
        <v>0</v>
      </c>
      <c r="AT101" s="576" t="s">
        <v>156</v>
      </c>
      <c r="AU101" s="572">
        <v>0</v>
      </c>
      <c r="AV101" s="556"/>
      <c r="AW101" s="556"/>
      <c r="AX101" s="562" t="e">
        <f t="shared" si="42"/>
        <v>#DIV/0!</v>
      </c>
      <c r="AY101" s="562" t="e">
        <f t="shared" si="43"/>
        <v>#DIV/0!</v>
      </c>
      <c r="AZ101" s="562">
        <f t="shared" si="44"/>
        <v>0</v>
      </c>
      <c r="BA101" s="562" t="e">
        <f t="shared" si="45"/>
        <v>#DIV/0!</v>
      </c>
      <c r="BB101" s="562"/>
      <c r="BC101" s="566">
        <v>0</v>
      </c>
      <c r="BD101" s="576" t="s">
        <v>156</v>
      </c>
      <c r="BE101" s="572">
        <v>0</v>
      </c>
      <c r="BF101" s="556"/>
      <c r="BG101" s="556"/>
      <c r="BH101" s="578" t="e">
        <f t="shared" si="57"/>
        <v>#DIV/0!</v>
      </c>
      <c r="BI101" s="578" t="e">
        <f t="shared" si="58"/>
        <v>#DIV/0!</v>
      </c>
      <c r="BJ101" s="578">
        <f t="shared" si="59"/>
        <v>0</v>
      </c>
      <c r="BK101" s="578" t="e">
        <f t="shared" si="60"/>
        <v>#DIV/0!</v>
      </c>
      <c r="BL101" s="578"/>
      <c r="BM101" s="579">
        <f t="shared" si="46"/>
        <v>0</v>
      </c>
      <c r="BN101" s="579" t="str">
        <f t="shared" si="47"/>
        <v>No Prog ni Ejec</v>
      </c>
      <c r="BO101" s="579">
        <f t="shared" si="48"/>
        <v>0</v>
      </c>
      <c r="BP101" s="579" t="str">
        <f t="shared" si="49"/>
        <v>No Prog ni Ejec</v>
      </c>
      <c r="BQ101" s="579" t="str">
        <f t="shared" si="50"/>
        <v>No Prog ni Ejec</v>
      </c>
      <c r="BR101" s="579" t="str">
        <f t="shared" si="51"/>
        <v>No Prog ni Ejec</v>
      </c>
      <c r="BS101" s="579" t="str">
        <f t="shared" si="52"/>
        <v>No Prog ni Ejec</v>
      </c>
      <c r="BT101" s="579" t="str">
        <f t="shared" si="53"/>
        <v>No Prog ni Ejec</v>
      </c>
      <c r="BU101" s="568">
        <f t="shared" si="54"/>
        <v>1</v>
      </c>
      <c r="BV101" s="581" t="str">
        <f t="shared" si="148"/>
        <v>Formular los proceso y procedimientos en el marco del MIPG</v>
      </c>
      <c r="BW101" s="555">
        <f t="shared" si="33"/>
        <v>0</v>
      </c>
      <c r="BX101" s="556"/>
      <c r="BY101" s="556"/>
      <c r="BZ101" s="556"/>
      <c r="CA101" s="556"/>
      <c r="CB101" s="556"/>
      <c r="CC101" s="556"/>
      <c r="CD101" s="556"/>
      <c r="CE101" s="146"/>
      <c r="CF101" s="146"/>
      <c r="CG101" s="146"/>
      <c r="CH101" s="146"/>
      <c r="CI101" s="146"/>
      <c r="CJ101" s="146"/>
      <c r="CK101" s="146"/>
      <c r="CL101" s="146"/>
      <c r="CM101" s="146"/>
      <c r="CN101" s="146"/>
      <c r="CO101" s="146"/>
      <c r="CP101" s="146"/>
      <c r="CQ101" s="146"/>
      <c r="CR101" s="146"/>
      <c r="CS101" s="146"/>
      <c r="CT101" s="146"/>
      <c r="CU101" s="146"/>
      <c r="CV101" s="146"/>
      <c r="CW101" s="146"/>
      <c r="CX101" s="146"/>
      <c r="CY101" s="146"/>
      <c r="CZ101" s="146"/>
      <c r="DA101" s="146"/>
      <c r="DB101" s="146"/>
      <c r="DC101" s="146"/>
      <c r="DD101" s="146"/>
      <c r="DE101" s="146"/>
      <c r="DF101" s="146"/>
      <c r="DG101" s="146"/>
      <c r="DH101" s="146"/>
      <c r="DI101" s="146"/>
      <c r="DJ101" s="146"/>
      <c r="DK101" s="146"/>
      <c r="DL101" s="146"/>
      <c r="DM101" s="146"/>
      <c r="DN101" s="146"/>
      <c r="DO101" s="146"/>
      <c r="DP101" s="146"/>
      <c r="DQ101" s="146"/>
      <c r="DR101" s="146"/>
      <c r="DS101" s="146"/>
      <c r="DT101" s="146"/>
      <c r="DU101" s="146"/>
      <c r="DV101" s="146"/>
      <c r="DW101" s="146"/>
      <c r="DX101" s="146"/>
      <c r="DY101" s="146"/>
      <c r="DZ101" s="146"/>
      <c r="EA101" s="146"/>
      <c r="EB101" s="146"/>
      <c r="EC101" s="146"/>
      <c r="ED101" s="146"/>
      <c r="EE101" s="146"/>
      <c r="EF101" s="146"/>
      <c r="EG101" s="146"/>
      <c r="EH101" s="146"/>
      <c r="EI101" s="146"/>
      <c r="EJ101" s="146"/>
      <c r="EK101" s="146"/>
      <c r="EL101" s="146"/>
      <c r="EM101" s="146"/>
      <c r="EN101" s="146"/>
      <c r="EO101" s="146"/>
      <c r="EP101" s="146"/>
      <c r="EQ101" s="146"/>
      <c r="ER101" s="146"/>
      <c r="ES101" s="146"/>
      <c r="ET101" s="146"/>
      <c r="EU101" s="146"/>
      <c r="EV101" s="146"/>
      <c r="EW101" s="146"/>
      <c r="EX101" s="146"/>
      <c r="EY101" s="146"/>
      <c r="EZ101" s="146"/>
      <c r="FA101" s="146"/>
      <c r="FB101" s="146"/>
      <c r="FC101" s="146"/>
      <c r="FD101" s="146"/>
      <c r="FE101" s="146"/>
      <c r="FF101" s="146"/>
      <c r="FG101" s="146"/>
      <c r="FH101" s="146"/>
      <c r="FI101" s="146"/>
      <c r="FJ101" s="146"/>
      <c r="FK101" s="146"/>
      <c r="FL101" s="146"/>
      <c r="FM101" s="146"/>
      <c r="FN101" s="146"/>
      <c r="FO101" s="146"/>
      <c r="FP101" s="146"/>
      <c r="FQ101" s="146"/>
      <c r="FR101" s="146"/>
      <c r="FS101" s="146"/>
      <c r="FT101" s="146"/>
      <c r="FU101" s="146"/>
      <c r="FV101" s="146"/>
      <c r="FW101" s="146"/>
      <c r="FX101" s="146"/>
      <c r="FY101" s="146"/>
      <c r="FZ101" s="146"/>
      <c r="GA101" s="146"/>
      <c r="GB101" s="146"/>
      <c r="GC101" s="146"/>
      <c r="GD101" s="146"/>
      <c r="GE101" s="146"/>
      <c r="GF101" s="146"/>
      <c r="GG101" s="146"/>
      <c r="GH101" s="146"/>
      <c r="GI101" s="146"/>
      <c r="GJ101" s="146"/>
      <c r="GK101" s="146"/>
      <c r="GL101" s="146"/>
      <c r="GM101" s="146"/>
      <c r="GN101" s="146"/>
      <c r="GO101" s="146"/>
      <c r="GP101" s="146"/>
      <c r="GQ101" s="146"/>
      <c r="GR101" s="146"/>
      <c r="GS101" s="146"/>
      <c r="GT101" s="146"/>
      <c r="GU101" s="146"/>
      <c r="GV101" s="146"/>
      <c r="GW101" s="146"/>
      <c r="GX101" s="146"/>
      <c r="GY101" s="146"/>
      <c r="GZ101" s="146"/>
      <c r="HA101" s="146"/>
      <c r="HB101" s="146"/>
      <c r="HC101" s="146"/>
      <c r="HD101" s="146"/>
      <c r="HE101" s="146"/>
      <c r="HF101" s="146"/>
      <c r="HG101" s="146"/>
      <c r="HH101" s="146"/>
      <c r="HI101" s="146"/>
      <c r="HJ101" s="146"/>
      <c r="HK101" s="146"/>
      <c r="HL101" s="146"/>
      <c r="HM101" s="146"/>
      <c r="HN101" s="146"/>
      <c r="HO101" s="146"/>
      <c r="HP101" s="146"/>
      <c r="HQ101" s="146"/>
      <c r="HR101" s="146"/>
      <c r="HS101" s="146"/>
      <c r="HT101" s="146"/>
      <c r="HU101" s="146"/>
      <c r="HV101" s="146"/>
      <c r="HW101" s="146"/>
      <c r="HX101" s="146"/>
      <c r="HY101" s="146"/>
      <c r="HZ101" s="146"/>
      <c r="IA101" s="146"/>
      <c r="IB101" s="146"/>
      <c r="IC101" s="146"/>
      <c r="ID101" s="146"/>
    </row>
    <row r="102" spans="1:238" s="153" customFormat="1" ht="88.2" x14ac:dyDescent="0.3">
      <c r="A102" s="557">
        <v>11700</v>
      </c>
      <c r="B102" s="543" t="s">
        <v>29</v>
      </c>
      <c r="C102" s="543" t="s">
        <v>964</v>
      </c>
      <c r="D102" s="558" t="s">
        <v>328</v>
      </c>
      <c r="E102" s="543" t="s">
        <v>256</v>
      </c>
      <c r="F102" s="558" t="s">
        <v>330</v>
      </c>
      <c r="G102" s="543" t="s">
        <v>127</v>
      </c>
      <c r="H102" s="571" t="s">
        <v>123</v>
      </c>
      <c r="I102" s="573">
        <v>1</v>
      </c>
      <c r="J102" s="558" t="s">
        <v>332</v>
      </c>
      <c r="K102" s="543" t="s">
        <v>128</v>
      </c>
      <c r="L102" s="572">
        <v>0</v>
      </c>
      <c r="M102" s="573">
        <v>1</v>
      </c>
      <c r="N102" s="543" t="s">
        <v>51</v>
      </c>
      <c r="O102" s="543" t="s">
        <v>68</v>
      </c>
      <c r="P102" s="543" t="s">
        <v>21</v>
      </c>
      <c r="Q102" s="543" t="s">
        <v>36</v>
      </c>
      <c r="R102" s="543" t="s">
        <v>75</v>
      </c>
      <c r="S102" s="543" t="s">
        <v>570</v>
      </c>
      <c r="T102" s="543" t="s">
        <v>98</v>
      </c>
      <c r="U102" s="573">
        <v>1</v>
      </c>
      <c r="V102" s="574" t="str">
        <f t="shared" si="55"/>
        <v>Remitir informes trimestrales de los indicadores formulados y las acciones de mejoras</v>
      </c>
      <c r="W102" s="575">
        <f t="shared" si="56"/>
        <v>0</v>
      </c>
      <c r="X102" s="576" t="s">
        <v>117</v>
      </c>
      <c r="Y102" s="578">
        <v>0</v>
      </c>
      <c r="Z102" s="576" t="s">
        <v>128</v>
      </c>
      <c r="AA102" s="572">
        <v>0</v>
      </c>
      <c r="AB102" s="935"/>
      <c r="AC102" s="909"/>
      <c r="AD102" s="562" t="e">
        <f t="shared" si="34"/>
        <v>#DIV/0!</v>
      </c>
      <c r="AE102" s="562" t="e">
        <f t="shared" si="35"/>
        <v>#DIV/0!</v>
      </c>
      <c r="AF102" s="562">
        <f t="shared" si="36"/>
        <v>0</v>
      </c>
      <c r="AG102" s="562" t="e">
        <f t="shared" si="37"/>
        <v>#DIV/0!</v>
      </c>
      <c r="AH102" s="562"/>
      <c r="AI102" s="578">
        <v>0</v>
      </c>
      <c r="AJ102" s="576" t="s">
        <v>128</v>
      </c>
      <c r="AK102" s="572">
        <v>0</v>
      </c>
      <c r="AL102" s="556"/>
      <c r="AM102" s="556"/>
      <c r="AN102" s="562" t="e">
        <f t="shared" si="38"/>
        <v>#DIV/0!</v>
      </c>
      <c r="AO102" s="562" t="e">
        <f t="shared" si="39"/>
        <v>#DIV/0!</v>
      </c>
      <c r="AP102" s="562">
        <f t="shared" si="40"/>
        <v>0</v>
      </c>
      <c r="AQ102" s="562" t="e">
        <f t="shared" si="41"/>
        <v>#DIV/0!</v>
      </c>
      <c r="AR102" s="562"/>
      <c r="AS102" s="578">
        <v>0</v>
      </c>
      <c r="AT102" s="576" t="s">
        <v>128</v>
      </c>
      <c r="AU102" s="572">
        <v>0</v>
      </c>
      <c r="AV102" s="556"/>
      <c r="AW102" s="556"/>
      <c r="AX102" s="562" t="e">
        <f t="shared" si="42"/>
        <v>#DIV/0!</v>
      </c>
      <c r="AY102" s="562" t="e">
        <f t="shared" si="43"/>
        <v>#DIV/0!</v>
      </c>
      <c r="AZ102" s="562">
        <f t="shared" si="44"/>
        <v>0</v>
      </c>
      <c r="BA102" s="562" t="e">
        <f t="shared" si="45"/>
        <v>#DIV/0!</v>
      </c>
      <c r="BB102" s="562"/>
      <c r="BC102" s="578">
        <v>1</v>
      </c>
      <c r="BD102" s="576" t="s">
        <v>128</v>
      </c>
      <c r="BE102" s="572">
        <v>0</v>
      </c>
      <c r="BF102" s="556"/>
      <c r="BG102" s="556"/>
      <c r="BH102" s="578">
        <f t="shared" si="57"/>
        <v>0</v>
      </c>
      <c r="BI102" s="578" t="e">
        <f t="shared" si="58"/>
        <v>#DIV/0!</v>
      </c>
      <c r="BJ102" s="578">
        <f t="shared" si="59"/>
        <v>0</v>
      </c>
      <c r="BK102" s="578" t="e">
        <f t="shared" si="60"/>
        <v>#DIV/0!</v>
      </c>
      <c r="BL102" s="578"/>
      <c r="BM102" s="579" t="str">
        <f t="shared" si="46"/>
        <v>No Prog ni Ejec</v>
      </c>
      <c r="BN102" s="579" t="str">
        <f t="shared" si="47"/>
        <v>No Prog ni Ejec</v>
      </c>
      <c r="BO102" s="579" t="str">
        <f t="shared" si="48"/>
        <v>No Prog ni Ejec</v>
      </c>
      <c r="BP102" s="579" t="str">
        <f t="shared" si="49"/>
        <v>No Prog ni Ejec</v>
      </c>
      <c r="BQ102" s="579" t="str">
        <f t="shared" si="50"/>
        <v>No Prog ni Ejec</v>
      </c>
      <c r="BR102" s="579" t="str">
        <f t="shared" si="51"/>
        <v>No Prog ni Ejec</v>
      </c>
      <c r="BS102" s="579">
        <f t="shared" si="52"/>
        <v>0</v>
      </c>
      <c r="BT102" s="579" t="str">
        <f t="shared" si="53"/>
        <v>No Prog ni Ejec</v>
      </c>
      <c r="BU102" s="568">
        <f t="shared" si="54"/>
        <v>0</v>
      </c>
      <c r="BV102" s="581" t="str">
        <f t="shared" si="148"/>
        <v>Remitir informes trimestrales de los indicadores formulados y las acciones de mejoras</v>
      </c>
      <c r="BW102" s="555">
        <f t="shared" si="33"/>
        <v>0</v>
      </c>
      <c r="BX102" s="556"/>
      <c r="BY102" s="556"/>
      <c r="BZ102" s="556"/>
      <c r="CA102" s="556"/>
      <c r="CB102" s="556"/>
      <c r="CC102" s="556"/>
      <c r="CD102" s="556"/>
      <c r="CE102" s="146"/>
      <c r="CF102" s="146"/>
      <c r="CG102" s="146"/>
      <c r="CH102" s="146"/>
      <c r="CI102" s="146"/>
      <c r="CJ102" s="146"/>
      <c r="CK102" s="146"/>
      <c r="CL102" s="146"/>
      <c r="CM102" s="146"/>
      <c r="CN102" s="146"/>
      <c r="CO102" s="146"/>
      <c r="CP102" s="146"/>
      <c r="CQ102" s="146"/>
      <c r="CR102" s="146"/>
      <c r="CS102" s="146"/>
      <c r="CT102" s="146"/>
      <c r="CU102" s="146"/>
      <c r="CV102" s="146"/>
      <c r="CW102" s="146"/>
      <c r="CX102" s="146"/>
      <c r="CY102" s="146"/>
      <c r="CZ102" s="146"/>
      <c r="DA102" s="146"/>
      <c r="DB102" s="146"/>
      <c r="DC102" s="146"/>
      <c r="DD102" s="146"/>
      <c r="DE102" s="146"/>
      <c r="DF102" s="146"/>
      <c r="DG102" s="146"/>
      <c r="DH102" s="146"/>
      <c r="DI102" s="146"/>
      <c r="DJ102" s="146"/>
      <c r="DK102" s="146"/>
      <c r="DL102" s="146"/>
      <c r="DM102" s="146"/>
      <c r="DN102" s="146"/>
      <c r="DO102" s="146"/>
      <c r="DP102" s="146"/>
      <c r="DQ102" s="146"/>
      <c r="DR102" s="146"/>
      <c r="DS102" s="146"/>
      <c r="DT102" s="146"/>
      <c r="DU102" s="146"/>
      <c r="DV102" s="146"/>
      <c r="DW102" s="146"/>
      <c r="DX102" s="146"/>
      <c r="DY102" s="146"/>
      <c r="DZ102" s="146"/>
      <c r="EA102" s="146"/>
      <c r="EB102" s="146"/>
      <c r="EC102" s="146"/>
      <c r="ED102" s="146"/>
      <c r="EE102" s="146"/>
      <c r="EF102" s="146"/>
      <c r="EG102" s="146"/>
      <c r="EH102" s="146"/>
      <c r="EI102" s="146"/>
      <c r="EJ102" s="146"/>
      <c r="EK102" s="146"/>
      <c r="EL102" s="146"/>
      <c r="EM102" s="146"/>
      <c r="EN102" s="146"/>
      <c r="EO102" s="146"/>
      <c r="EP102" s="146"/>
      <c r="EQ102" s="146"/>
      <c r="ER102" s="146"/>
      <c r="ES102" s="146"/>
      <c r="ET102" s="146"/>
      <c r="EU102" s="146"/>
      <c r="EV102" s="146"/>
      <c r="EW102" s="146"/>
      <c r="EX102" s="146"/>
      <c r="EY102" s="146"/>
      <c r="EZ102" s="146"/>
      <c r="FA102" s="146"/>
      <c r="FB102" s="146"/>
      <c r="FC102" s="146"/>
      <c r="FD102" s="146"/>
      <c r="FE102" s="146"/>
      <c r="FF102" s="146"/>
      <c r="FG102" s="146"/>
      <c r="FH102" s="146"/>
      <c r="FI102" s="146"/>
      <c r="FJ102" s="146"/>
      <c r="FK102" s="146"/>
      <c r="FL102" s="146"/>
      <c r="FM102" s="146"/>
      <c r="FN102" s="146"/>
      <c r="FO102" s="146"/>
      <c r="FP102" s="146"/>
      <c r="FQ102" s="146"/>
      <c r="FR102" s="146"/>
      <c r="FS102" s="146"/>
      <c r="FT102" s="146"/>
      <c r="FU102" s="146"/>
      <c r="FV102" s="146"/>
      <c r="FW102" s="146"/>
      <c r="FX102" s="146"/>
      <c r="FY102" s="146"/>
      <c r="FZ102" s="146"/>
      <c r="GA102" s="146"/>
      <c r="GB102" s="146"/>
      <c r="GC102" s="146"/>
      <c r="GD102" s="146"/>
      <c r="GE102" s="146"/>
      <c r="GF102" s="146"/>
      <c r="GG102" s="146"/>
      <c r="GH102" s="146"/>
      <c r="GI102" s="146"/>
      <c r="GJ102" s="146"/>
      <c r="GK102" s="146"/>
      <c r="GL102" s="146"/>
      <c r="GM102" s="146"/>
      <c r="GN102" s="146"/>
      <c r="GO102" s="146"/>
      <c r="GP102" s="146"/>
      <c r="GQ102" s="146"/>
      <c r="GR102" s="146"/>
      <c r="GS102" s="146"/>
      <c r="GT102" s="146"/>
      <c r="GU102" s="146"/>
      <c r="GV102" s="146"/>
      <c r="GW102" s="146"/>
      <c r="GX102" s="146"/>
      <c r="GY102" s="146"/>
      <c r="GZ102" s="146"/>
      <c r="HA102" s="146"/>
      <c r="HB102" s="146"/>
      <c r="HC102" s="146"/>
      <c r="HD102" s="146"/>
      <c r="HE102" s="146"/>
      <c r="HF102" s="146"/>
      <c r="HG102" s="146"/>
      <c r="HH102" s="146"/>
      <c r="HI102" s="146"/>
      <c r="HJ102" s="146"/>
      <c r="HK102" s="146"/>
      <c r="HL102" s="146"/>
      <c r="HM102" s="146"/>
      <c r="HN102" s="146"/>
      <c r="HO102" s="146"/>
      <c r="HP102" s="146"/>
      <c r="HQ102" s="146"/>
      <c r="HR102" s="146"/>
      <c r="HS102" s="146"/>
      <c r="HT102" s="146"/>
      <c r="HU102" s="146"/>
      <c r="HV102" s="146"/>
      <c r="HW102" s="146"/>
      <c r="HX102" s="146"/>
      <c r="HY102" s="146"/>
      <c r="HZ102" s="146"/>
      <c r="IA102" s="146"/>
      <c r="IB102" s="146"/>
      <c r="IC102" s="146"/>
      <c r="ID102" s="146"/>
    </row>
    <row r="103" spans="1:238" s="797" customFormat="1" ht="88.2" x14ac:dyDescent="0.3">
      <c r="A103" s="557">
        <v>11700</v>
      </c>
      <c r="B103" s="543" t="s">
        <v>29</v>
      </c>
      <c r="C103" s="543" t="s">
        <v>964</v>
      </c>
      <c r="D103" s="558" t="s">
        <v>328</v>
      </c>
      <c r="E103" s="543" t="s">
        <v>256</v>
      </c>
      <c r="F103" s="558" t="s">
        <v>376</v>
      </c>
      <c r="G103" s="543" t="s">
        <v>380</v>
      </c>
      <c r="H103" s="571" t="s">
        <v>123</v>
      </c>
      <c r="I103" s="578">
        <v>1</v>
      </c>
      <c r="J103" s="558" t="s">
        <v>377</v>
      </c>
      <c r="K103" s="543" t="s">
        <v>918</v>
      </c>
      <c r="L103" s="572">
        <f>27749428000+2002739+19031</f>
        <v>27751449770</v>
      </c>
      <c r="M103" s="573">
        <v>1</v>
      </c>
      <c r="N103" s="543" t="s">
        <v>46</v>
      </c>
      <c r="O103" s="543" t="s">
        <v>68</v>
      </c>
      <c r="P103" s="543" t="s">
        <v>37</v>
      </c>
      <c r="Q103" s="543" t="s">
        <v>38</v>
      </c>
      <c r="R103" s="543" t="s">
        <v>219</v>
      </c>
      <c r="S103" s="543" t="s">
        <v>182</v>
      </c>
      <c r="T103" s="543" t="s">
        <v>99</v>
      </c>
      <c r="U103" s="573">
        <v>1</v>
      </c>
      <c r="V103" s="543" t="s">
        <v>918</v>
      </c>
      <c r="W103" s="575">
        <f t="shared" si="56"/>
        <v>27751449770</v>
      </c>
      <c r="X103" s="576" t="s">
        <v>114</v>
      </c>
      <c r="Y103" s="578">
        <v>0.25</v>
      </c>
      <c r="Z103" s="576" t="str">
        <f>+V103</f>
        <v>Efectuar los pagos de nomina de los funcionarios de la ADRES</v>
      </c>
      <c r="AA103" s="572">
        <f>+L103*Y103</f>
        <v>6937862442.5</v>
      </c>
      <c r="AB103" s="912"/>
      <c r="AC103" s="913"/>
      <c r="AD103" s="562">
        <f>+(AB103/Y103)</f>
        <v>0</v>
      </c>
      <c r="AE103" s="562">
        <f t="shared" si="35"/>
        <v>0</v>
      </c>
      <c r="AF103" s="562">
        <f t="shared" si="36"/>
        <v>0</v>
      </c>
      <c r="AG103" s="562">
        <f t="shared" si="37"/>
        <v>0</v>
      </c>
      <c r="AH103" s="569"/>
      <c r="AI103" s="578">
        <v>0.25</v>
      </c>
      <c r="AJ103" s="576" t="str">
        <f>+V103</f>
        <v>Efectuar los pagos de nomina de los funcionarios de la ADRES</v>
      </c>
      <c r="AK103" s="572">
        <v>6937862442.5</v>
      </c>
      <c r="AL103" s="556"/>
      <c r="AM103" s="556"/>
      <c r="AN103" s="562">
        <f t="shared" si="38"/>
        <v>0</v>
      </c>
      <c r="AO103" s="562">
        <f t="shared" si="39"/>
        <v>0</v>
      </c>
      <c r="AP103" s="562">
        <f t="shared" si="40"/>
        <v>0</v>
      </c>
      <c r="AQ103" s="562">
        <f t="shared" si="41"/>
        <v>0</v>
      </c>
      <c r="AR103" s="562"/>
      <c r="AS103" s="578">
        <v>0.25</v>
      </c>
      <c r="AT103" s="576" t="str">
        <f>+V103</f>
        <v>Efectuar los pagos de nomina de los funcionarios de la ADRES</v>
      </c>
      <c r="AU103" s="572">
        <v>6937862442.5</v>
      </c>
      <c r="AV103" s="556"/>
      <c r="AW103" s="556"/>
      <c r="AX103" s="562">
        <f t="shared" si="42"/>
        <v>0</v>
      </c>
      <c r="AY103" s="562">
        <f t="shared" si="43"/>
        <v>0</v>
      </c>
      <c r="AZ103" s="562">
        <f t="shared" si="44"/>
        <v>0</v>
      </c>
      <c r="BA103" s="562">
        <f t="shared" si="45"/>
        <v>0</v>
      </c>
      <c r="BB103" s="562"/>
      <c r="BC103" s="578">
        <v>0.25</v>
      </c>
      <c r="BD103" s="576" t="str">
        <f>+Z103</f>
        <v>Efectuar los pagos de nomina de los funcionarios de la ADRES</v>
      </c>
      <c r="BE103" s="572">
        <v>6937862442.5</v>
      </c>
      <c r="BF103" s="556"/>
      <c r="BG103" s="556"/>
      <c r="BH103" s="578">
        <f t="shared" si="57"/>
        <v>0</v>
      </c>
      <c r="BI103" s="578">
        <f t="shared" si="58"/>
        <v>0</v>
      </c>
      <c r="BJ103" s="578">
        <f t="shared" si="59"/>
        <v>0</v>
      </c>
      <c r="BK103" s="578">
        <f t="shared" si="60"/>
        <v>0</v>
      </c>
      <c r="BL103" s="578"/>
      <c r="BM103" s="565">
        <f>IF(AND(Y103=0,AB103=0),"No Prog ni Ejec",IF(Y103=0,CONCATENATE("No Prog, Ejec=  ",AB103),AB103/Y103))</f>
        <v>0</v>
      </c>
      <c r="BN103" s="565">
        <f t="shared" si="47"/>
        <v>0</v>
      </c>
      <c r="BO103" s="565">
        <f t="shared" si="48"/>
        <v>0</v>
      </c>
      <c r="BP103" s="565">
        <f t="shared" si="49"/>
        <v>0</v>
      </c>
      <c r="BQ103" s="565">
        <f t="shared" si="50"/>
        <v>0</v>
      </c>
      <c r="BR103" s="565">
        <f t="shared" si="51"/>
        <v>0</v>
      </c>
      <c r="BS103" s="565">
        <f t="shared" si="52"/>
        <v>0</v>
      </c>
      <c r="BT103" s="565">
        <f t="shared" si="53"/>
        <v>0</v>
      </c>
      <c r="BU103" s="568">
        <f t="shared" si="54"/>
        <v>0.58333333333333337</v>
      </c>
      <c r="BV103" s="775" t="str">
        <f t="shared" si="148"/>
        <v>Efectuar los pagos de nomina de los funcionarios de la ADRES</v>
      </c>
      <c r="BW103" s="555">
        <f t="shared" si="33"/>
        <v>16188345699.166666</v>
      </c>
      <c r="BX103" s="556"/>
      <c r="BY103" s="556"/>
      <c r="BZ103" s="556"/>
      <c r="CA103" s="556"/>
      <c r="CB103" s="556"/>
      <c r="CC103" s="556"/>
      <c r="CD103" s="556"/>
      <c r="CE103" s="767"/>
      <c r="CF103" s="767"/>
      <c r="CG103" s="767"/>
      <c r="CH103" s="767"/>
      <c r="CI103" s="767"/>
      <c r="CJ103" s="767"/>
      <c r="CK103" s="767"/>
      <c r="CL103" s="767"/>
      <c r="CM103" s="767"/>
      <c r="CN103" s="767"/>
      <c r="CO103" s="767"/>
      <c r="CP103" s="767"/>
      <c r="CQ103" s="767"/>
      <c r="CR103" s="767"/>
      <c r="CS103" s="767"/>
      <c r="CT103" s="767"/>
      <c r="CU103" s="767"/>
      <c r="CV103" s="767"/>
      <c r="CW103" s="767"/>
      <c r="CX103" s="767"/>
      <c r="CY103" s="767"/>
      <c r="CZ103" s="767"/>
      <c r="DA103" s="767"/>
      <c r="DB103" s="767"/>
      <c r="DC103" s="767"/>
      <c r="DD103" s="767"/>
      <c r="DE103" s="767"/>
      <c r="DF103" s="767"/>
      <c r="DG103" s="767"/>
      <c r="DH103" s="767"/>
      <c r="DI103" s="767"/>
      <c r="DJ103" s="767"/>
      <c r="DK103" s="767"/>
      <c r="DL103" s="767"/>
      <c r="DM103" s="767"/>
      <c r="DN103" s="767"/>
      <c r="DO103" s="767"/>
      <c r="DP103" s="767"/>
      <c r="DQ103" s="767"/>
      <c r="DR103" s="767"/>
      <c r="DS103" s="767"/>
      <c r="DT103" s="767"/>
      <c r="DU103" s="767"/>
      <c r="DV103" s="767"/>
      <c r="DW103" s="767"/>
      <c r="DX103" s="767"/>
      <c r="DY103" s="767"/>
      <c r="DZ103" s="767"/>
      <c r="EA103" s="767"/>
      <c r="EB103" s="767"/>
      <c r="EC103" s="767"/>
      <c r="ED103" s="767"/>
      <c r="EE103" s="767"/>
      <c r="EF103" s="767"/>
      <c r="EG103" s="767"/>
      <c r="EH103" s="767"/>
      <c r="EI103" s="767"/>
      <c r="EJ103" s="767"/>
      <c r="EK103" s="767"/>
      <c r="EL103" s="767"/>
      <c r="EM103" s="767"/>
      <c r="EN103" s="767"/>
      <c r="EO103" s="767"/>
      <c r="EP103" s="767"/>
      <c r="EQ103" s="767"/>
      <c r="ER103" s="767"/>
      <c r="ES103" s="767"/>
      <c r="ET103" s="767"/>
      <c r="EU103" s="767"/>
      <c r="EV103" s="767"/>
      <c r="EW103" s="767"/>
      <c r="EX103" s="767"/>
      <c r="EY103" s="767"/>
      <c r="EZ103" s="767"/>
      <c r="FA103" s="767"/>
      <c r="FB103" s="767"/>
      <c r="FC103" s="767"/>
      <c r="FD103" s="767"/>
      <c r="FE103" s="767"/>
      <c r="FF103" s="767"/>
      <c r="FG103" s="767"/>
      <c r="FH103" s="767"/>
      <c r="FI103" s="767"/>
      <c r="FJ103" s="767"/>
      <c r="FK103" s="767"/>
      <c r="FL103" s="767"/>
      <c r="FM103" s="767"/>
      <c r="FN103" s="767"/>
      <c r="FO103" s="767"/>
      <c r="FP103" s="767"/>
      <c r="FQ103" s="767"/>
      <c r="FR103" s="767"/>
      <c r="FS103" s="767"/>
      <c r="FT103" s="767"/>
      <c r="FU103" s="767"/>
      <c r="FV103" s="767"/>
      <c r="FW103" s="767"/>
      <c r="FX103" s="767"/>
      <c r="FY103" s="767"/>
      <c r="FZ103" s="767"/>
      <c r="GA103" s="767"/>
      <c r="GB103" s="767"/>
      <c r="GC103" s="767"/>
      <c r="GD103" s="767"/>
      <c r="GE103" s="767"/>
      <c r="GF103" s="767"/>
      <c r="GG103" s="767"/>
      <c r="GH103" s="767"/>
      <c r="GI103" s="767"/>
      <c r="GJ103" s="767"/>
      <c r="GK103" s="767"/>
      <c r="GL103" s="767"/>
      <c r="GM103" s="767"/>
      <c r="GN103" s="767"/>
      <c r="GO103" s="767"/>
      <c r="GP103" s="767"/>
      <c r="GQ103" s="767"/>
      <c r="GR103" s="767"/>
      <c r="GS103" s="767"/>
      <c r="GT103" s="767"/>
      <c r="GU103" s="767"/>
      <c r="GV103" s="767"/>
      <c r="GW103" s="767"/>
      <c r="GX103" s="767"/>
      <c r="GY103" s="767"/>
      <c r="GZ103" s="767"/>
      <c r="HA103" s="767"/>
      <c r="HB103" s="767"/>
      <c r="HC103" s="767"/>
      <c r="HD103" s="767"/>
      <c r="HE103" s="767"/>
      <c r="HF103" s="767"/>
      <c r="HG103" s="767"/>
      <c r="HH103" s="767"/>
      <c r="HI103" s="767"/>
      <c r="HJ103" s="767"/>
      <c r="HK103" s="767"/>
      <c r="HL103" s="767"/>
      <c r="HM103" s="767"/>
      <c r="HN103" s="767"/>
      <c r="HO103" s="767"/>
      <c r="HP103" s="767"/>
      <c r="HQ103" s="767"/>
      <c r="HR103" s="767"/>
      <c r="HS103" s="767"/>
      <c r="HT103" s="767"/>
      <c r="HU103" s="767"/>
      <c r="HV103" s="767"/>
      <c r="HW103" s="767"/>
      <c r="HX103" s="767"/>
      <c r="HY103" s="767"/>
      <c r="HZ103" s="767"/>
      <c r="IA103" s="767"/>
      <c r="IB103" s="767"/>
      <c r="IC103" s="767"/>
      <c r="ID103" s="767"/>
    </row>
    <row r="104" spans="1:238" s="797" customFormat="1" ht="88.2" x14ac:dyDescent="0.3">
      <c r="A104" s="557">
        <v>11700</v>
      </c>
      <c r="B104" s="543" t="s">
        <v>29</v>
      </c>
      <c r="C104" s="543" t="s">
        <v>964</v>
      </c>
      <c r="D104" s="558" t="s">
        <v>328</v>
      </c>
      <c r="E104" s="543" t="s">
        <v>256</v>
      </c>
      <c r="F104" s="558" t="s">
        <v>330</v>
      </c>
      <c r="G104" s="543" t="s">
        <v>380</v>
      </c>
      <c r="H104" s="571" t="s">
        <v>123</v>
      </c>
      <c r="I104" s="578">
        <v>1</v>
      </c>
      <c r="J104" s="558" t="s">
        <v>751</v>
      </c>
      <c r="K104" s="543" t="s">
        <v>919</v>
      </c>
      <c r="L104" s="572">
        <v>1000000000</v>
      </c>
      <c r="M104" s="573">
        <v>1</v>
      </c>
      <c r="N104" s="543" t="s">
        <v>46</v>
      </c>
      <c r="O104" s="543" t="s">
        <v>68</v>
      </c>
      <c r="P104" s="543" t="s">
        <v>37</v>
      </c>
      <c r="Q104" s="543" t="s">
        <v>38</v>
      </c>
      <c r="R104" s="543" t="s">
        <v>219</v>
      </c>
      <c r="S104" s="543" t="s">
        <v>379</v>
      </c>
      <c r="T104" s="543" t="s">
        <v>99</v>
      </c>
      <c r="U104" s="573">
        <v>1</v>
      </c>
      <c r="V104" s="574" t="str">
        <f t="shared" si="55"/>
        <v>Efectuar el pago de las sentencias y conciliaciones de la ADRES de acuerdo con las solicitudes de la Oficina Asesora Juríadica</v>
      </c>
      <c r="W104" s="575">
        <f t="shared" si="56"/>
        <v>1000000000</v>
      </c>
      <c r="X104" s="576" t="s">
        <v>114</v>
      </c>
      <c r="Y104" s="578">
        <v>0.25</v>
      </c>
      <c r="Z104" s="574" t="str">
        <f>+V104</f>
        <v>Efectuar el pago de las sentencias y conciliaciones de la ADRES de acuerdo con las solicitudes de la Oficina Asesora Juríadica</v>
      </c>
      <c r="AA104" s="572">
        <f>+Y104*W104</f>
        <v>250000000</v>
      </c>
      <c r="AB104" s="912"/>
      <c r="AC104" s="913"/>
      <c r="AD104" s="562">
        <f t="shared" si="34"/>
        <v>0</v>
      </c>
      <c r="AE104" s="562">
        <f t="shared" si="35"/>
        <v>0</v>
      </c>
      <c r="AF104" s="562">
        <f t="shared" si="36"/>
        <v>0</v>
      </c>
      <c r="AG104" s="562">
        <f t="shared" si="37"/>
        <v>0</v>
      </c>
      <c r="AH104" s="569"/>
      <c r="AI104" s="578">
        <v>0.25</v>
      </c>
      <c r="AJ104" s="591" t="str">
        <f>+V104</f>
        <v>Efectuar el pago de las sentencias y conciliaciones de la ADRES de acuerdo con las solicitudes de la Oficina Asesora Juríadica</v>
      </c>
      <c r="AK104" s="572">
        <v>250000000</v>
      </c>
      <c r="AL104" s="556"/>
      <c r="AM104" s="556"/>
      <c r="AN104" s="562">
        <f t="shared" si="38"/>
        <v>0</v>
      </c>
      <c r="AO104" s="562">
        <f t="shared" si="39"/>
        <v>0</v>
      </c>
      <c r="AP104" s="562">
        <f t="shared" si="40"/>
        <v>0</v>
      </c>
      <c r="AQ104" s="562">
        <f t="shared" si="41"/>
        <v>0</v>
      </c>
      <c r="AR104" s="562"/>
      <c r="AS104" s="578">
        <v>0.25</v>
      </c>
      <c r="AT104" s="591" t="str">
        <f>+V104</f>
        <v>Efectuar el pago de las sentencias y conciliaciones de la ADRES de acuerdo con las solicitudes de la Oficina Asesora Juríadica</v>
      </c>
      <c r="AU104" s="572">
        <v>250000000</v>
      </c>
      <c r="AV104" s="556"/>
      <c r="AW104" s="556"/>
      <c r="AX104" s="562">
        <f t="shared" si="42"/>
        <v>0</v>
      </c>
      <c r="AY104" s="562">
        <f t="shared" si="43"/>
        <v>0</v>
      </c>
      <c r="AZ104" s="562">
        <f t="shared" si="44"/>
        <v>0</v>
      </c>
      <c r="BA104" s="562">
        <f t="shared" si="45"/>
        <v>0</v>
      </c>
      <c r="BB104" s="562"/>
      <c r="BC104" s="578">
        <v>0.25</v>
      </c>
      <c r="BD104" s="591" t="str">
        <f>+V104</f>
        <v>Efectuar el pago de las sentencias y conciliaciones de la ADRES de acuerdo con las solicitudes de la Oficina Asesora Juríadica</v>
      </c>
      <c r="BE104" s="572">
        <v>250000000</v>
      </c>
      <c r="BF104" s="556"/>
      <c r="BG104" s="556"/>
      <c r="BH104" s="578">
        <f t="shared" si="57"/>
        <v>0</v>
      </c>
      <c r="BI104" s="578">
        <f t="shared" si="58"/>
        <v>0</v>
      </c>
      <c r="BJ104" s="578">
        <f t="shared" si="59"/>
        <v>0</v>
      </c>
      <c r="BK104" s="578">
        <f t="shared" si="60"/>
        <v>0</v>
      </c>
      <c r="BL104" s="578"/>
      <c r="BM104" s="565">
        <f t="shared" si="46"/>
        <v>0</v>
      </c>
      <c r="BN104" s="565">
        <f t="shared" si="47"/>
        <v>0</v>
      </c>
      <c r="BO104" s="565">
        <f t="shared" si="48"/>
        <v>0</v>
      </c>
      <c r="BP104" s="565">
        <f t="shared" si="49"/>
        <v>0</v>
      </c>
      <c r="BQ104" s="565">
        <f t="shared" si="50"/>
        <v>0</v>
      </c>
      <c r="BR104" s="565">
        <f t="shared" si="51"/>
        <v>0</v>
      </c>
      <c r="BS104" s="565">
        <f t="shared" si="52"/>
        <v>0</v>
      </c>
      <c r="BT104" s="565">
        <f t="shared" si="53"/>
        <v>0</v>
      </c>
      <c r="BU104" s="568">
        <f t="shared" si="54"/>
        <v>0.58333333333333337</v>
      </c>
      <c r="BV104" s="775" t="str">
        <f t="shared" si="148"/>
        <v>Efectuar el pago de las sentencias y conciliaciones de la ADRES de acuerdo con las solicitudes de la Oficina Asesora Juríadica</v>
      </c>
      <c r="BW104" s="555">
        <f t="shared" si="33"/>
        <v>583333333.33333337</v>
      </c>
      <c r="BX104" s="556"/>
      <c r="BY104" s="556"/>
      <c r="BZ104" s="556"/>
      <c r="CA104" s="556"/>
      <c r="CB104" s="556"/>
      <c r="CC104" s="556"/>
      <c r="CD104" s="556"/>
      <c r="CE104" s="767"/>
      <c r="CF104" s="767"/>
      <c r="CG104" s="767"/>
      <c r="CH104" s="767"/>
      <c r="CI104" s="767"/>
      <c r="CJ104" s="767"/>
      <c r="CK104" s="767"/>
      <c r="CL104" s="767"/>
      <c r="CM104" s="767"/>
      <c r="CN104" s="767"/>
      <c r="CO104" s="767"/>
      <c r="CP104" s="767"/>
      <c r="CQ104" s="767"/>
      <c r="CR104" s="767"/>
      <c r="CS104" s="767"/>
      <c r="CT104" s="767"/>
      <c r="CU104" s="767"/>
      <c r="CV104" s="767"/>
      <c r="CW104" s="767"/>
      <c r="CX104" s="767"/>
      <c r="CY104" s="767"/>
      <c r="CZ104" s="767"/>
      <c r="DA104" s="767"/>
      <c r="DB104" s="767"/>
      <c r="DC104" s="767"/>
      <c r="DD104" s="767"/>
      <c r="DE104" s="767"/>
      <c r="DF104" s="767"/>
      <c r="DG104" s="767"/>
      <c r="DH104" s="767"/>
      <c r="DI104" s="767"/>
      <c r="DJ104" s="767"/>
      <c r="DK104" s="767"/>
      <c r="DL104" s="767"/>
      <c r="DM104" s="767"/>
      <c r="DN104" s="767"/>
      <c r="DO104" s="767"/>
      <c r="DP104" s="767"/>
      <c r="DQ104" s="767"/>
      <c r="DR104" s="767"/>
      <c r="DS104" s="767"/>
      <c r="DT104" s="767"/>
      <c r="DU104" s="767"/>
      <c r="DV104" s="767"/>
      <c r="DW104" s="767"/>
      <c r="DX104" s="767"/>
      <c r="DY104" s="767"/>
      <c r="DZ104" s="767"/>
      <c r="EA104" s="767"/>
      <c r="EB104" s="767"/>
      <c r="EC104" s="767"/>
      <c r="ED104" s="767"/>
      <c r="EE104" s="767"/>
      <c r="EF104" s="767"/>
      <c r="EG104" s="767"/>
      <c r="EH104" s="767"/>
      <c r="EI104" s="767"/>
      <c r="EJ104" s="767"/>
      <c r="EK104" s="767"/>
      <c r="EL104" s="767"/>
      <c r="EM104" s="767"/>
      <c r="EN104" s="767"/>
      <c r="EO104" s="767"/>
      <c r="EP104" s="767"/>
      <c r="EQ104" s="767"/>
      <c r="ER104" s="767"/>
      <c r="ES104" s="767"/>
      <c r="ET104" s="767"/>
      <c r="EU104" s="767"/>
      <c r="EV104" s="767"/>
      <c r="EW104" s="767"/>
      <c r="EX104" s="767"/>
      <c r="EY104" s="767"/>
      <c r="EZ104" s="767"/>
      <c r="FA104" s="767"/>
      <c r="FB104" s="767"/>
      <c r="FC104" s="767"/>
      <c r="FD104" s="767"/>
      <c r="FE104" s="767"/>
      <c r="FF104" s="767"/>
      <c r="FG104" s="767"/>
      <c r="FH104" s="767"/>
      <c r="FI104" s="767"/>
      <c r="FJ104" s="767"/>
      <c r="FK104" s="767"/>
      <c r="FL104" s="767"/>
      <c r="FM104" s="767"/>
      <c r="FN104" s="767"/>
      <c r="FO104" s="767"/>
      <c r="FP104" s="767"/>
      <c r="FQ104" s="767"/>
      <c r="FR104" s="767"/>
      <c r="FS104" s="767"/>
      <c r="FT104" s="767"/>
      <c r="FU104" s="767"/>
      <c r="FV104" s="767"/>
      <c r="FW104" s="767"/>
      <c r="FX104" s="767"/>
      <c r="FY104" s="767"/>
      <c r="FZ104" s="767"/>
      <c r="GA104" s="767"/>
      <c r="GB104" s="767"/>
      <c r="GC104" s="767"/>
      <c r="GD104" s="767"/>
      <c r="GE104" s="767"/>
      <c r="GF104" s="767"/>
      <c r="GG104" s="767"/>
      <c r="GH104" s="767"/>
      <c r="GI104" s="767"/>
      <c r="GJ104" s="767"/>
      <c r="GK104" s="767"/>
      <c r="GL104" s="767"/>
      <c r="GM104" s="767"/>
      <c r="GN104" s="767"/>
      <c r="GO104" s="767"/>
      <c r="GP104" s="767"/>
      <c r="GQ104" s="767"/>
      <c r="GR104" s="767"/>
      <c r="GS104" s="767"/>
      <c r="GT104" s="767"/>
      <c r="GU104" s="767"/>
      <c r="GV104" s="767"/>
      <c r="GW104" s="767"/>
      <c r="GX104" s="767"/>
      <c r="GY104" s="767"/>
      <c r="GZ104" s="767"/>
      <c r="HA104" s="767"/>
      <c r="HB104" s="767"/>
      <c r="HC104" s="767"/>
      <c r="HD104" s="767"/>
      <c r="HE104" s="767"/>
      <c r="HF104" s="767"/>
      <c r="HG104" s="767"/>
      <c r="HH104" s="767"/>
      <c r="HI104" s="767"/>
      <c r="HJ104" s="767"/>
      <c r="HK104" s="767"/>
      <c r="HL104" s="767"/>
      <c r="HM104" s="767"/>
      <c r="HN104" s="767"/>
      <c r="HO104" s="767"/>
      <c r="HP104" s="767"/>
      <c r="HQ104" s="767"/>
      <c r="HR104" s="767"/>
      <c r="HS104" s="767"/>
      <c r="HT104" s="767"/>
      <c r="HU104" s="767"/>
      <c r="HV104" s="767"/>
      <c r="HW104" s="767"/>
      <c r="HX104" s="767"/>
      <c r="HY104" s="767"/>
      <c r="HZ104" s="767"/>
      <c r="IA104" s="767"/>
      <c r="IB104" s="767"/>
      <c r="IC104" s="767"/>
      <c r="ID104" s="767"/>
    </row>
    <row r="105" spans="1:238" s="797" customFormat="1" ht="88.2" x14ac:dyDescent="0.3">
      <c r="A105" s="557">
        <v>11700</v>
      </c>
      <c r="B105" s="543" t="s">
        <v>29</v>
      </c>
      <c r="C105" s="543" t="s">
        <v>964</v>
      </c>
      <c r="D105" s="558" t="s">
        <v>328</v>
      </c>
      <c r="E105" s="543" t="s">
        <v>256</v>
      </c>
      <c r="F105" s="558" t="s">
        <v>330</v>
      </c>
      <c r="G105" s="543" t="s">
        <v>380</v>
      </c>
      <c r="H105" s="571" t="s">
        <v>123</v>
      </c>
      <c r="I105" s="578">
        <v>1</v>
      </c>
      <c r="J105" s="558" t="s">
        <v>753</v>
      </c>
      <c r="K105" s="543" t="s">
        <v>920</v>
      </c>
      <c r="L105" s="900">
        <f>13118070672+200000000+77284920+48960000+27880404-11300573000-297500000+1059442341.87+636675122-61050000+4645175204-8454712-54265785-53164884-102000000-60150000+1240810616+40000000+420000000+10150000+10000000+8009593-5652500+20547356-30821034-50000000-38642460</f>
        <v>9500731853.8699989</v>
      </c>
      <c r="M105" s="573">
        <v>1</v>
      </c>
      <c r="N105" s="543" t="s">
        <v>46</v>
      </c>
      <c r="O105" s="543" t="s">
        <v>68</v>
      </c>
      <c r="P105" s="543" t="s">
        <v>37</v>
      </c>
      <c r="Q105" s="543" t="s">
        <v>38</v>
      </c>
      <c r="R105" s="543" t="s">
        <v>219</v>
      </c>
      <c r="S105" s="543" t="s">
        <v>379</v>
      </c>
      <c r="T105" s="543" t="s">
        <v>99</v>
      </c>
      <c r="U105" s="573">
        <v>1</v>
      </c>
      <c r="V105" s="574" t="str">
        <f t="shared" si="55"/>
        <v>Efectuar los pagos de servicios personales indirectos (honorarios y remuneración de servicios técnicos) de acuerdo con las solicitudes de las dependencias de la ADRES</v>
      </c>
      <c r="W105" s="575">
        <f t="shared" si="56"/>
        <v>9500731853.8699989</v>
      </c>
      <c r="X105" s="576" t="s">
        <v>114</v>
      </c>
      <c r="Y105" s="578">
        <v>0.25</v>
      </c>
      <c r="Z105" s="574" t="str">
        <f>+V105</f>
        <v>Efectuar los pagos de servicios personales indirectos (honorarios y remuneración de servicios técnicos) de acuerdo con las solicitudes de las dependencias de la ADRES</v>
      </c>
      <c r="AA105" s="572">
        <f>+Y105*W105</f>
        <v>2375182963.4674997</v>
      </c>
      <c r="AB105" s="912"/>
      <c r="AC105" s="909"/>
      <c r="AD105" s="562">
        <f t="shared" si="34"/>
        <v>0</v>
      </c>
      <c r="AE105" s="562">
        <f>+(AC105/AA105)</f>
        <v>0</v>
      </c>
      <c r="AF105" s="562">
        <f t="shared" si="36"/>
        <v>0</v>
      </c>
      <c r="AG105" s="562">
        <f t="shared" si="37"/>
        <v>0</v>
      </c>
      <c r="AH105" s="569"/>
      <c r="AI105" s="578">
        <v>0.25</v>
      </c>
      <c r="AJ105" s="591" t="str">
        <f>+V105</f>
        <v>Efectuar los pagos de servicios personales indirectos (honorarios y remuneración de servicios técnicos) de acuerdo con las solicitudes de las dependencias de la ADRES</v>
      </c>
      <c r="AK105" s="572">
        <v>892703364.96749997</v>
      </c>
      <c r="AL105" s="556"/>
      <c r="AM105" s="556"/>
      <c r="AN105" s="562">
        <f t="shared" si="38"/>
        <v>0</v>
      </c>
      <c r="AO105" s="562">
        <f t="shared" si="39"/>
        <v>0</v>
      </c>
      <c r="AP105" s="562">
        <f t="shared" si="40"/>
        <v>0</v>
      </c>
      <c r="AQ105" s="562">
        <f t="shared" si="41"/>
        <v>0</v>
      </c>
      <c r="AR105" s="562"/>
      <c r="AS105" s="578">
        <v>0.25</v>
      </c>
      <c r="AT105" s="591" t="str">
        <f>+V105</f>
        <v>Efectuar los pagos de servicios personales indirectos (honorarios y remuneración de servicios técnicos) de acuerdo con las solicitudes de las dependencias de la ADRES</v>
      </c>
      <c r="AU105" s="572">
        <v>892703364.96749997</v>
      </c>
      <c r="AV105" s="556"/>
      <c r="AW105" s="556"/>
      <c r="AX105" s="562">
        <f t="shared" si="42"/>
        <v>0</v>
      </c>
      <c r="AY105" s="562">
        <f t="shared" si="43"/>
        <v>0</v>
      </c>
      <c r="AZ105" s="562">
        <f t="shared" si="44"/>
        <v>0</v>
      </c>
      <c r="BA105" s="562">
        <f t="shared" si="45"/>
        <v>0</v>
      </c>
      <c r="BB105" s="562"/>
      <c r="BC105" s="578">
        <v>0.25</v>
      </c>
      <c r="BD105" s="591" t="str">
        <f>+V105</f>
        <v>Efectuar los pagos de servicios personales indirectos (honorarios y remuneración de servicios técnicos) de acuerdo con las solicitudes de las dependencias de la ADRES</v>
      </c>
      <c r="BE105" s="572">
        <v>892703364.96749997</v>
      </c>
      <c r="BF105" s="556"/>
      <c r="BG105" s="556"/>
      <c r="BH105" s="578">
        <f t="shared" si="57"/>
        <v>0</v>
      </c>
      <c r="BI105" s="578">
        <f t="shared" si="58"/>
        <v>0</v>
      </c>
      <c r="BJ105" s="578">
        <f t="shared" si="59"/>
        <v>0</v>
      </c>
      <c r="BK105" s="578">
        <f t="shared" si="60"/>
        <v>0</v>
      </c>
      <c r="BL105" s="578"/>
      <c r="BM105" s="565">
        <f t="shared" si="46"/>
        <v>0</v>
      </c>
      <c r="BN105" s="565">
        <f t="shared" si="47"/>
        <v>0</v>
      </c>
      <c r="BO105" s="565">
        <f t="shared" si="48"/>
        <v>0</v>
      </c>
      <c r="BP105" s="565">
        <f t="shared" si="49"/>
        <v>0</v>
      </c>
      <c r="BQ105" s="565">
        <f t="shared" si="50"/>
        <v>0</v>
      </c>
      <c r="BR105" s="565">
        <f t="shared" si="51"/>
        <v>0</v>
      </c>
      <c r="BS105" s="565">
        <f t="shared" si="52"/>
        <v>0</v>
      </c>
      <c r="BT105" s="565">
        <f t="shared" si="53"/>
        <v>0</v>
      </c>
      <c r="BU105" s="568">
        <f t="shared" si="54"/>
        <v>0.58333333333333337</v>
      </c>
      <c r="BV105" s="775" t="str">
        <f t="shared" si="148"/>
        <v>Efectuar los pagos de servicios personales indirectos (honorarios y remuneración de servicios técnicos) de acuerdo con las solicitudes de las dependencias de la ADRES</v>
      </c>
      <c r="BW105" s="555">
        <f t="shared" si="33"/>
        <v>3565454116.7574997</v>
      </c>
      <c r="BX105" s="556"/>
      <c r="BY105" s="556"/>
      <c r="BZ105" s="556"/>
      <c r="CA105" s="556"/>
      <c r="CB105" s="556"/>
      <c r="CC105" s="556"/>
      <c r="CD105" s="556"/>
      <c r="CE105" s="767"/>
      <c r="CF105" s="767"/>
      <c r="CG105" s="767"/>
      <c r="CH105" s="767"/>
      <c r="CI105" s="767"/>
      <c r="CJ105" s="767"/>
      <c r="CK105" s="767"/>
      <c r="CL105" s="767"/>
      <c r="CM105" s="767"/>
      <c r="CN105" s="767"/>
      <c r="CO105" s="767"/>
      <c r="CP105" s="767"/>
      <c r="CQ105" s="767"/>
      <c r="CR105" s="767"/>
      <c r="CS105" s="767"/>
      <c r="CT105" s="767"/>
      <c r="CU105" s="767"/>
      <c r="CV105" s="767"/>
      <c r="CW105" s="767"/>
      <c r="CX105" s="767"/>
      <c r="CY105" s="767"/>
      <c r="CZ105" s="767"/>
      <c r="DA105" s="767"/>
      <c r="DB105" s="767"/>
      <c r="DC105" s="767"/>
      <c r="DD105" s="767"/>
      <c r="DE105" s="767"/>
      <c r="DF105" s="767"/>
      <c r="DG105" s="767"/>
      <c r="DH105" s="767"/>
      <c r="DI105" s="767"/>
      <c r="DJ105" s="767"/>
      <c r="DK105" s="767"/>
      <c r="DL105" s="767"/>
      <c r="DM105" s="767"/>
      <c r="DN105" s="767"/>
      <c r="DO105" s="767"/>
      <c r="DP105" s="767"/>
      <c r="DQ105" s="767"/>
      <c r="DR105" s="767"/>
      <c r="DS105" s="767"/>
      <c r="DT105" s="767"/>
      <c r="DU105" s="767"/>
      <c r="DV105" s="767"/>
      <c r="DW105" s="767"/>
      <c r="DX105" s="767"/>
      <c r="DY105" s="767"/>
      <c r="DZ105" s="767"/>
      <c r="EA105" s="767"/>
      <c r="EB105" s="767"/>
      <c r="EC105" s="767"/>
      <c r="ED105" s="767"/>
      <c r="EE105" s="767"/>
      <c r="EF105" s="767"/>
      <c r="EG105" s="767"/>
      <c r="EH105" s="767"/>
      <c r="EI105" s="767"/>
      <c r="EJ105" s="767"/>
      <c r="EK105" s="767"/>
      <c r="EL105" s="767"/>
      <c r="EM105" s="767"/>
      <c r="EN105" s="767"/>
      <c r="EO105" s="767"/>
      <c r="EP105" s="767"/>
      <c r="EQ105" s="767"/>
      <c r="ER105" s="767"/>
      <c r="ES105" s="767"/>
      <c r="ET105" s="767"/>
      <c r="EU105" s="767"/>
      <c r="EV105" s="767"/>
      <c r="EW105" s="767"/>
      <c r="EX105" s="767"/>
      <c r="EY105" s="767"/>
      <c r="EZ105" s="767"/>
      <c r="FA105" s="767"/>
      <c r="FB105" s="767"/>
      <c r="FC105" s="767"/>
      <c r="FD105" s="767"/>
      <c r="FE105" s="767"/>
      <c r="FF105" s="767"/>
      <c r="FG105" s="767"/>
      <c r="FH105" s="767"/>
      <c r="FI105" s="767"/>
      <c r="FJ105" s="767"/>
      <c r="FK105" s="767"/>
      <c r="FL105" s="767"/>
      <c r="FM105" s="767"/>
      <c r="FN105" s="767"/>
      <c r="FO105" s="767"/>
      <c r="FP105" s="767"/>
      <c r="FQ105" s="767"/>
      <c r="FR105" s="767"/>
      <c r="FS105" s="767"/>
      <c r="FT105" s="767"/>
      <c r="FU105" s="767"/>
      <c r="FV105" s="767"/>
      <c r="FW105" s="767"/>
      <c r="FX105" s="767"/>
      <c r="FY105" s="767"/>
      <c r="FZ105" s="767"/>
      <c r="GA105" s="767"/>
      <c r="GB105" s="767"/>
      <c r="GC105" s="767"/>
      <c r="GD105" s="767"/>
      <c r="GE105" s="767"/>
      <c r="GF105" s="767"/>
      <c r="GG105" s="767"/>
      <c r="GH105" s="767"/>
      <c r="GI105" s="767"/>
      <c r="GJ105" s="767"/>
      <c r="GK105" s="767"/>
      <c r="GL105" s="767"/>
      <c r="GM105" s="767"/>
      <c r="GN105" s="767"/>
      <c r="GO105" s="767"/>
      <c r="GP105" s="767"/>
      <c r="GQ105" s="767"/>
      <c r="GR105" s="767"/>
      <c r="GS105" s="767"/>
      <c r="GT105" s="767"/>
      <c r="GU105" s="767"/>
      <c r="GV105" s="767"/>
      <c r="GW105" s="767"/>
      <c r="GX105" s="767"/>
      <c r="GY105" s="767"/>
      <c r="GZ105" s="767"/>
      <c r="HA105" s="767"/>
      <c r="HB105" s="767"/>
      <c r="HC105" s="767"/>
      <c r="HD105" s="767"/>
      <c r="HE105" s="767"/>
      <c r="HF105" s="767"/>
      <c r="HG105" s="767"/>
      <c r="HH105" s="767"/>
      <c r="HI105" s="767"/>
      <c r="HJ105" s="767"/>
      <c r="HK105" s="767"/>
      <c r="HL105" s="767"/>
      <c r="HM105" s="767"/>
      <c r="HN105" s="767"/>
      <c r="HO105" s="767"/>
      <c r="HP105" s="767"/>
      <c r="HQ105" s="767"/>
      <c r="HR105" s="767"/>
      <c r="HS105" s="767"/>
      <c r="HT105" s="767"/>
      <c r="HU105" s="767"/>
      <c r="HV105" s="767"/>
      <c r="HW105" s="767"/>
      <c r="HX105" s="767"/>
      <c r="HY105" s="767"/>
      <c r="HZ105" s="767"/>
      <c r="IA105" s="767"/>
      <c r="IB105" s="767"/>
      <c r="IC105" s="767"/>
      <c r="ID105" s="767"/>
    </row>
    <row r="106" spans="1:238" s="154" customFormat="1" ht="88.2" x14ac:dyDescent="0.3">
      <c r="A106" s="557">
        <v>11700</v>
      </c>
      <c r="B106" s="543" t="s">
        <v>29</v>
      </c>
      <c r="C106" s="543" t="s">
        <v>964</v>
      </c>
      <c r="D106" s="558" t="s">
        <v>328</v>
      </c>
      <c r="E106" s="543" t="s">
        <v>256</v>
      </c>
      <c r="F106" s="558" t="s">
        <v>383</v>
      </c>
      <c r="G106" s="543" t="s">
        <v>382</v>
      </c>
      <c r="H106" s="571" t="s">
        <v>384</v>
      </c>
      <c r="I106" s="558">
        <v>12</v>
      </c>
      <c r="J106" s="558" t="s">
        <v>388</v>
      </c>
      <c r="K106" s="543" t="s">
        <v>381</v>
      </c>
      <c r="L106" s="572">
        <v>0</v>
      </c>
      <c r="M106" s="573">
        <v>1</v>
      </c>
      <c r="N106" s="543" t="s">
        <v>46</v>
      </c>
      <c r="O106" s="543" t="s">
        <v>68</v>
      </c>
      <c r="P106" s="543" t="s">
        <v>37</v>
      </c>
      <c r="Q106" s="543" t="s">
        <v>38</v>
      </c>
      <c r="R106" s="543" t="s">
        <v>219</v>
      </c>
      <c r="S106" s="543" t="s">
        <v>626</v>
      </c>
      <c r="T106" s="543" t="s">
        <v>99</v>
      </c>
      <c r="U106" s="558">
        <v>12</v>
      </c>
      <c r="V106" s="574" t="str">
        <f t="shared" si="55"/>
        <v>Seguimiento a la ejecución presupuestal, PAC y Reservas</v>
      </c>
      <c r="W106" s="575">
        <f t="shared" si="56"/>
        <v>0</v>
      </c>
      <c r="X106" s="576" t="s">
        <v>117</v>
      </c>
      <c r="Y106" s="577">
        <v>3</v>
      </c>
      <c r="Z106" s="576" t="s">
        <v>381</v>
      </c>
      <c r="AA106" s="572">
        <v>0</v>
      </c>
      <c r="AB106" s="908"/>
      <c r="AC106" s="909"/>
      <c r="AD106" s="562">
        <f t="shared" si="34"/>
        <v>0</v>
      </c>
      <c r="AE106" s="562" t="e">
        <f t="shared" si="35"/>
        <v>#DIV/0!</v>
      </c>
      <c r="AF106" s="562">
        <f t="shared" si="36"/>
        <v>0</v>
      </c>
      <c r="AG106" s="562" t="e">
        <f t="shared" si="37"/>
        <v>#DIV/0!</v>
      </c>
      <c r="AH106" s="569"/>
      <c r="AI106" s="577">
        <v>3</v>
      </c>
      <c r="AJ106" s="576" t="s">
        <v>381</v>
      </c>
      <c r="AK106" s="572">
        <v>0</v>
      </c>
      <c r="AL106" s="556"/>
      <c r="AM106" s="556"/>
      <c r="AN106" s="562">
        <f t="shared" si="38"/>
        <v>0</v>
      </c>
      <c r="AO106" s="562" t="e">
        <f t="shared" si="39"/>
        <v>#DIV/0!</v>
      </c>
      <c r="AP106" s="562">
        <f t="shared" si="40"/>
        <v>0</v>
      </c>
      <c r="AQ106" s="562" t="e">
        <f t="shared" si="41"/>
        <v>#DIV/0!</v>
      </c>
      <c r="AR106" s="562"/>
      <c r="AS106" s="577">
        <v>3</v>
      </c>
      <c r="AT106" s="576" t="s">
        <v>381</v>
      </c>
      <c r="AU106" s="572">
        <v>0</v>
      </c>
      <c r="AV106" s="556"/>
      <c r="AW106" s="556"/>
      <c r="AX106" s="562">
        <f t="shared" si="42"/>
        <v>0</v>
      </c>
      <c r="AY106" s="562" t="e">
        <f t="shared" si="43"/>
        <v>#DIV/0!</v>
      </c>
      <c r="AZ106" s="562">
        <f t="shared" si="44"/>
        <v>0</v>
      </c>
      <c r="BA106" s="562" t="e">
        <f t="shared" si="45"/>
        <v>#DIV/0!</v>
      </c>
      <c r="BB106" s="562"/>
      <c r="BC106" s="577">
        <v>3</v>
      </c>
      <c r="BD106" s="576" t="s">
        <v>381</v>
      </c>
      <c r="BE106" s="572">
        <v>0</v>
      </c>
      <c r="BF106" s="556"/>
      <c r="BG106" s="556"/>
      <c r="BH106" s="578">
        <f t="shared" si="57"/>
        <v>0</v>
      </c>
      <c r="BI106" s="578" t="e">
        <f t="shared" si="58"/>
        <v>#DIV/0!</v>
      </c>
      <c r="BJ106" s="578">
        <f t="shared" si="59"/>
        <v>0</v>
      </c>
      <c r="BK106" s="578" t="e">
        <f t="shared" si="60"/>
        <v>#DIV/0!</v>
      </c>
      <c r="BL106" s="578"/>
      <c r="BM106" s="615">
        <f t="shared" si="46"/>
        <v>0</v>
      </c>
      <c r="BN106" s="615" t="str">
        <f t="shared" si="47"/>
        <v>No Prog ni Ejec</v>
      </c>
      <c r="BO106" s="615">
        <f t="shared" si="48"/>
        <v>0</v>
      </c>
      <c r="BP106" s="615" t="str">
        <f t="shared" si="49"/>
        <v>No Prog ni Ejec</v>
      </c>
      <c r="BQ106" s="615">
        <f t="shared" si="50"/>
        <v>0</v>
      </c>
      <c r="BR106" s="615" t="str">
        <f t="shared" si="51"/>
        <v>No Prog ni Ejec</v>
      </c>
      <c r="BS106" s="615">
        <f t="shared" si="52"/>
        <v>0</v>
      </c>
      <c r="BT106" s="615" t="str">
        <f t="shared" si="53"/>
        <v>No Prog ni Ejec</v>
      </c>
      <c r="BU106" s="580">
        <f t="shared" si="54"/>
        <v>7</v>
      </c>
      <c r="BV106" s="581" t="str">
        <f t="shared" si="148"/>
        <v>Seguimiento a la ejecución presupuestal, PAC y Reservas</v>
      </c>
      <c r="BW106" s="555">
        <f t="shared" si="33"/>
        <v>0</v>
      </c>
      <c r="BX106" s="556"/>
      <c r="BY106" s="556"/>
      <c r="BZ106" s="556"/>
      <c r="CA106" s="556"/>
      <c r="CB106" s="556"/>
      <c r="CC106" s="556"/>
      <c r="CD106" s="556"/>
      <c r="CE106" s="146"/>
      <c r="CF106" s="146"/>
      <c r="CG106" s="146"/>
      <c r="CH106" s="146"/>
      <c r="CI106" s="146"/>
      <c r="CJ106" s="146"/>
      <c r="CK106" s="146"/>
      <c r="CL106" s="146"/>
      <c r="CM106" s="146"/>
      <c r="CN106" s="146"/>
      <c r="CO106" s="146"/>
      <c r="CP106" s="146"/>
      <c r="CQ106" s="146"/>
      <c r="CR106" s="146"/>
      <c r="CS106" s="146"/>
      <c r="CT106" s="146"/>
      <c r="CU106" s="146"/>
      <c r="CV106" s="146"/>
      <c r="CW106" s="146"/>
      <c r="CX106" s="146"/>
      <c r="CY106" s="146"/>
      <c r="CZ106" s="146"/>
      <c r="DA106" s="146"/>
      <c r="DB106" s="146"/>
      <c r="DC106" s="146"/>
      <c r="DD106" s="146"/>
      <c r="DE106" s="146"/>
      <c r="DF106" s="146"/>
      <c r="DG106" s="146"/>
      <c r="DH106" s="146"/>
      <c r="DI106" s="146"/>
      <c r="DJ106" s="146"/>
      <c r="DK106" s="146"/>
      <c r="DL106" s="146"/>
      <c r="DM106" s="146"/>
      <c r="DN106" s="146"/>
      <c r="DO106" s="146"/>
      <c r="DP106" s="146"/>
      <c r="DQ106" s="146"/>
      <c r="DR106" s="146"/>
      <c r="DS106" s="146"/>
      <c r="DT106" s="146"/>
      <c r="DU106" s="146"/>
      <c r="DV106" s="146"/>
      <c r="DW106" s="146"/>
      <c r="DX106" s="146"/>
      <c r="DY106" s="146"/>
      <c r="DZ106" s="146"/>
      <c r="EA106" s="146"/>
      <c r="EB106" s="146"/>
      <c r="EC106" s="146"/>
      <c r="ED106" s="146"/>
      <c r="EE106" s="146"/>
      <c r="EF106" s="146"/>
      <c r="EG106" s="146"/>
      <c r="EH106" s="146"/>
      <c r="EI106" s="146"/>
      <c r="EJ106" s="146"/>
      <c r="EK106" s="146"/>
      <c r="EL106" s="146"/>
      <c r="EM106" s="146"/>
      <c r="EN106" s="146"/>
      <c r="EO106" s="146"/>
      <c r="EP106" s="146"/>
      <c r="EQ106" s="146"/>
      <c r="ER106" s="146"/>
      <c r="ES106" s="146"/>
      <c r="ET106" s="146"/>
      <c r="EU106" s="146"/>
      <c r="EV106" s="146"/>
      <c r="EW106" s="146"/>
      <c r="EX106" s="146"/>
      <c r="EY106" s="146"/>
      <c r="EZ106" s="146"/>
      <c r="FA106" s="146"/>
      <c r="FB106" s="146"/>
      <c r="FC106" s="146"/>
      <c r="FD106" s="146"/>
      <c r="FE106" s="146"/>
      <c r="FF106" s="146"/>
      <c r="FG106" s="146"/>
      <c r="FH106" s="146"/>
      <c r="FI106" s="146"/>
      <c r="FJ106" s="146"/>
      <c r="FK106" s="146"/>
      <c r="FL106" s="146"/>
      <c r="FM106" s="146"/>
      <c r="FN106" s="146"/>
      <c r="FO106" s="146"/>
      <c r="FP106" s="146"/>
      <c r="FQ106" s="146"/>
      <c r="FR106" s="146"/>
      <c r="FS106" s="146"/>
      <c r="FT106" s="146"/>
      <c r="FU106" s="146"/>
      <c r="FV106" s="146"/>
      <c r="FW106" s="146"/>
      <c r="FX106" s="146"/>
      <c r="FY106" s="146"/>
      <c r="FZ106" s="146"/>
      <c r="GA106" s="146"/>
      <c r="GB106" s="146"/>
      <c r="GC106" s="146"/>
      <c r="GD106" s="146"/>
      <c r="GE106" s="146"/>
      <c r="GF106" s="146"/>
      <c r="GG106" s="146"/>
      <c r="GH106" s="146"/>
      <c r="GI106" s="146"/>
      <c r="GJ106" s="146"/>
      <c r="GK106" s="146"/>
      <c r="GL106" s="146"/>
      <c r="GM106" s="146"/>
      <c r="GN106" s="146"/>
      <c r="GO106" s="146"/>
      <c r="GP106" s="146"/>
      <c r="GQ106" s="146"/>
      <c r="GR106" s="146"/>
      <c r="GS106" s="146"/>
      <c r="GT106" s="146"/>
      <c r="GU106" s="146"/>
      <c r="GV106" s="146"/>
      <c r="GW106" s="146"/>
      <c r="GX106" s="146"/>
      <c r="GY106" s="146"/>
      <c r="GZ106" s="146"/>
      <c r="HA106" s="146"/>
      <c r="HB106" s="146"/>
      <c r="HC106" s="146"/>
      <c r="HD106" s="146"/>
      <c r="HE106" s="146"/>
      <c r="HF106" s="146"/>
      <c r="HG106" s="146"/>
      <c r="HH106" s="146"/>
      <c r="HI106" s="146"/>
      <c r="HJ106" s="146"/>
      <c r="HK106" s="146"/>
      <c r="HL106" s="146"/>
      <c r="HM106" s="146"/>
      <c r="HN106" s="146"/>
      <c r="HO106" s="146"/>
      <c r="HP106" s="146"/>
      <c r="HQ106" s="146"/>
      <c r="HR106" s="146"/>
      <c r="HS106" s="146"/>
      <c r="HT106" s="146"/>
      <c r="HU106" s="146"/>
      <c r="HV106" s="146"/>
      <c r="HW106" s="146"/>
      <c r="HX106" s="146"/>
      <c r="HY106" s="146"/>
      <c r="HZ106" s="146"/>
      <c r="IA106" s="146"/>
      <c r="IB106" s="146"/>
      <c r="IC106" s="146"/>
      <c r="ID106" s="146"/>
    </row>
    <row r="107" spans="1:238" s="154" customFormat="1" ht="88.2" x14ac:dyDescent="0.3">
      <c r="A107" s="557">
        <v>11700</v>
      </c>
      <c r="B107" s="543" t="s">
        <v>29</v>
      </c>
      <c r="C107" s="543" t="s">
        <v>964</v>
      </c>
      <c r="D107" s="558" t="s">
        <v>328</v>
      </c>
      <c r="E107" s="543" t="s">
        <v>256</v>
      </c>
      <c r="F107" s="558" t="s">
        <v>385</v>
      </c>
      <c r="G107" s="543" t="s">
        <v>387</v>
      </c>
      <c r="H107" s="571" t="s">
        <v>384</v>
      </c>
      <c r="I107" s="558">
        <v>4</v>
      </c>
      <c r="J107" s="558" t="s">
        <v>389</v>
      </c>
      <c r="K107" s="543" t="s">
        <v>386</v>
      </c>
      <c r="L107" s="572">
        <v>0</v>
      </c>
      <c r="M107" s="573">
        <v>1</v>
      </c>
      <c r="N107" s="543" t="s">
        <v>46</v>
      </c>
      <c r="O107" s="543" t="s">
        <v>68</v>
      </c>
      <c r="P107" s="543" t="s">
        <v>37</v>
      </c>
      <c r="Q107" s="543" t="s">
        <v>38</v>
      </c>
      <c r="R107" s="543" t="s">
        <v>219</v>
      </c>
      <c r="S107" s="543" t="s">
        <v>627</v>
      </c>
      <c r="T107" s="543" t="s">
        <v>99</v>
      </c>
      <c r="U107" s="558">
        <v>4</v>
      </c>
      <c r="V107" s="574" t="str">
        <f t="shared" si="55"/>
        <v>Informes Estados Financieros (Balance General y Estado de Resultados) de la UGG</v>
      </c>
      <c r="W107" s="575">
        <f t="shared" si="56"/>
        <v>0</v>
      </c>
      <c r="X107" s="576" t="s">
        <v>117</v>
      </c>
      <c r="Y107" s="577">
        <v>1</v>
      </c>
      <c r="Z107" s="576" t="s">
        <v>386</v>
      </c>
      <c r="AA107" s="572">
        <v>0</v>
      </c>
      <c r="AB107" s="908"/>
      <c r="AC107" s="913"/>
      <c r="AD107" s="562">
        <f t="shared" si="34"/>
        <v>0</v>
      </c>
      <c r="AE107" s="562" t="e">
        <f t="shared" si="35"/>
        <v>#DIV/0!</v>
      </c>
      <c r="AF107" s="562">
        <f t="shared" si="36"/>
        <v>0</v>
      </c>
      <c r="AG107" s="562" t="e">
        <f t="shared" si="37"/>
        <v>#DIV/0!</v>
      </c>
      <c r="AH107" s="569"/>
      <c r="AI107" s="577">
        <v>1</v>
      </c>
      <c r="AJ107" s="576" t="s">
        <v>386</v>
      </c>
      <c r="AK107" s="572">
        <v>0</v>
      </c>
      <c r="AL107" s="556"/>
      <c r="AM107" s="556"/>
      <c r="AN107" s="562">
        <f t="shared" si="38"/>
        <v>0</v>
      </c>
      <c r="AO107" s="562" t="e">
        <f t="shared" si="39"/>
        <v>#DIV/0!</v>
      </c>
      <c r="AP107" s="562">
        <f t="shared" si="40"/>
        <v>0</v>
      </c>
      <c r="AQ107" s="562" t="e">
        <f t="shared" si="41"/>
        <v>#DIV/0!</v>
      </c>
      <c r="AR107" s="562"/>
      <c r="AS107" s="577">
        <v>1</v>
      </c>
      <c r="AT107" s="576" t="s">
        <v>386</v>
      </c>
      <c r="AU107" s="572">
        <v>0</v>
      </c>
      <c r="AV107" s="556"/>
      <c r="AW107" s="556"/>
      <c r="AX107" s="562">
        <f t="shared" si="42"/>
        <v>0</v>
      </c>
      <c r="AY107" s="562" t="e">
        <f t="shared" si="43"/>
        <v>#DIV/0!</v>
      </c>
      <c r="AZ107" s="562">
        <f t="shared" si="44"/>
        <v>0</v>
      </c>
      <c r="BA107" s="562" t="e">
        <f t="shared" si="45"/>
        <v>#DIV/0!</v>
      </c>
      <c r="BB107" s="562"/>
      <c r="BC107" s="577">
        <v>1</v>
      </c>
      <c r="BD107" s="576" t="s">
        <v>386</v>
      </c>
      <c r="BE107" s="572">
        <v>0</v>
      </c>
      <c r="BF107" s="556"/>
      <c r="BG107" s="556"/>
      <c r="BH107" s="578">
        <f t="shared" si="57"/>
        <v>0</v>
      </c>
      <c r="BI107" s="578" t="e">
        <f t="shared" si="58"/>
        <v>#DIV/0!</v>
      </c>
      <c r="BJ107" s="578">
        <f t="shared" si="59"/>
        <v>0</v>
      </c>
      <c r="BK107" s="578" t="e">
        <f t="shared" si="60"/>
        <v>#DIV/0!</v>
      </c>
      <c r="BL107" s="578"/>
      <c r="BM107" s="615">
        <f t="shared" si="46"/>
        <v>0</v>
      </c>
      <c r="BN107" s="615" t="str">
        <f t="shared" si="47"/>
        <v>No Prog ni Ejec</v>
      </c>
      <c r="BO107" s="615">
        <f t="shared" si="48"/>
        <v>0</v>
      </c>
      <c r="BP107" s="615" t="str">
        <f t="shared" si="49"/>
        <v>No Prog ni Ejec</v>
      </c>
      <c r="BQ107" s="615">
        <f t="shared" si="50"/>
        <v>0</v>
      </c>
      <c r="BR107" s="615" t="str">
        <f t="shared" si="51"/>
        <v>No Prog ni Ejec</v>
      </c>
      <c r="BS107" s="615">
        <f t="shared" si="52"/>
        <v>0</v>
      </c>
      <c r="BT107" s="615" t="str">
        <f t="shared" si="53"/>
        <v>No Prog ni Ejec</v>
      </c>
      <c r="BU107" s="580">
        <f t="shared" si="54"/>
        <v>2.3333333333333335</v>
      </c>
      <c r="BV107" s="581" t="str">
        <f t="shared" si="148"/>
        <v>Informes Estados Financieros (Balance General y Estado de Resultados) de la UGG</v>
      </c>
      <c r="BW107" s="555">
        <f t="shared" si="33"/>
        <v>0</v>
      </c>
      <c r="BX107" s="556"/>
      <c r="BY107" s="556"/>
      <c r="BZ107" s="556"/>
      <c r="CA107" s="556"/>
      <c r="CB107" s="556"/>
      <c r="CC107" s="556"/>
      <c r="CD107" s="556"/>
      <c r="CE107" s="146"/>
      <c r="CF107" s="146"/>
      <c r="CG107" s="146"/>
      <c r="CH107" s="146"/>
      <c r="CI107" s="146"/>
      <c r="CJ107" s="146"/>
      <c r="CK107" s="146"/>
      <c r="CL107" s="146"/>
      <c r="CM107" s="146"/>
      <c r="CN107" s="146"/>
      <c r="CO107" s="146"/>
      <c r="CP107" s="146"/>
      <c r="CQ107" s="146"/>
      <c r="CR107" s="146"/>
      <c r="CS107" s="146"/>
      <c r="CT107" s="146"/>
      <c r="CU107" s="146"/>
      <c r="CV107" s="146"/>
      <c r="CW107" s="146"/>
      <c r="CX107" s="146"/>
      <c r="CY107" s="146"/>
      <c r="CZ107" s="146"/>
      <c r="DA107" s="146"/>
      <c r="DB107" s="146"/>
      <c r="DC107" s="146"/>
      <c r="DD107" s="146"/>
      <c r="DE107" s="146"/>
      <c r="DF107" s="146"/>
      <c r="DG107" s="146"/>
      <c r="DH107" s="146"/>
      <c r="DI107" s="146"/>
      <c r="DJ107" s="146"/>
      <c r="DK107" s="146"/>
      <c r="DL107" s="146"/>
      <c r="DM107" s="146"/>
      <c r="DN107" s="146"/>
      <c r="DO107" s="146"/>
      <c r="DP107" s="146"/>
      <c r="DQ107" s="146"/>
      <c r="DR107" s="146"/>
      <c r="DS107" s="146"/>
      <c r="DT107" s="146"/>
      <c r="DU107" s="146"/>
      <c r="DV107" s="146"/>
      <c r="DW107" s="146"/>
      <c r="DX107" s="146"/>
      <c r="DY107" s="146"/>
      <c r="DZ107" s="146"/>
      <c r="EA107" s="146"/>
      <c r="EB107" s="146"/>
      <c r="EC107" s="146"/>
      <c r="ED107" s="146"/>
      <c r="EE107" s="146"/>
      <c r="EF107" s="146"/>
      <c r="EG107" s="146"/>
      <c r="EH107" s="146"/>
      <c r="EI107" s="146"/>
      <c r="EJ107" s="146"/>
      <c r="EK107" s="146"/>
      <c r="EL107" s="146"/>
      <c r="EM107" s="146"/>
      <c r="EN107" s="146"/>
      <c r="EO107" s="146"/>
      <c r="EP107" s="146"/>
      <c r="EQ107" s="146"/>
      <c r="ER107" s="146"/>
      <c r="ES107" s="146"/>
      <c r="ET107" s="146"/>
      <c r="EU107" s="146"/>
      <c r="EV107" s="146"/>
      <c r="EW107" s="146"/>
      <c r="EX107" s="146"/>
      <c r="EY107" s="146"/>
      <c r="EZ107" s="146"/>
      <c r="FA107" s="146"/>
      <c r="FB107" s="146"/>
      <c r="FC107" s="146"/>
      <c r="FD107" s="146"/>
      <c r="FE107" s="146"/>
      <c r="FF107" s="146"/>
      <c r="FG107" s="146"/>
      <c r="FH107" s="146"/>
      <c r="FI107" s="146"/>
      <c r="FJ107" s="146"/>
      <c r="FK107" s="146"/>
      <c r="FL107" s="146"/>
      <c r="FM107" s="146"/>
      <c r="FN107" s="146"/>
      <c r="FO107" s="146"/>
      <c r="FP107" s="146"/>
      <c r="FQ107" s="146"/>
      <c r="FR107" s="146"/>
      <c r="FS107" s="146"/>
      <c r="FT107" s="146"/>
      <c r="FU107" s="146"/>
      <c r="FV107" s="146"/>
      <c r="FW107" s="146"/>
      <c r="FX107" s="146"/>
      <c r="FY107" s="146"/>
      <c r="FZ107" s="146"/>
      <c r="GA107" s="146"/>
      <c r="GB107" s="146"/>
      <c r="GC107" s="146"/>
      <c r="GD107" s="146"/>
      <c r="GE107" s="146"/>
      <c r="GF107" s="146"/>
      <c r="GG107" s="146"/>
      <c r="GH107" s="146"/>
      <c r="GI107" s="146"/>
      <c r="GJ107" s="146"/>
      <c r="GK107" s="146"/>
      <c r="GL107" s="146"/>
      <c r="GM107" s="146"/>
      <c r="GN107" s="146"/>
      <c r="GO107" s="146"/>
      <c r="GP107" s="146"/>
      <c r="GQ107" s="146"/>
      <c r="GR107" s="146"/>
      <c r="GS107" s="146"/>
      <c r="GT107" s="146"/>
      <c r="GU107" s="146"/>
      <c r="GV107" s="146"/>
      <c r="GW107" s="146"/>
      <c r="GX107" s="146"/>
      <c r="GY107" s="146"/>
      <c r="GZ107" s="146"/>
      <c r="HA107" s="146"/>
      <c r="HB107" s="146"/>
      <c r="HC107" s="146"/>
      <c r="HD107" s="146"/>
      <c r="HE107" s="146"/>
      <c r="HF107" s="146"/>
      <c r="HG107" s="146"/>
      <c r="HH107" s="146"/>
      <c r="HI107" s="146"/>
      <c r="HJ107" s="146"/>
      <c r="HK107" s="146"/>
      <c r="HL107" s="146"/>
      <c r="HM107" s="146"/>
      <c r="HN107" s="146"/>
      <c r="HO107" s="146"/>
      <c r="HP107" s="146"/>
      <c r="HQ107" s="146"/>
      <c r="HR107" s="146"/>
      <c r="HS107" s="146"/>
      <c r="HT107" s="146"/>
      <c r="HU107" s="146"/>
      <c r="HV107" s="146"/>
      <c r="HW107" s="146"/>
      <c r="HX107" s="146"/>
      <c r="HY107" s="146"/>
      <c r="HZ107" s="146"/>
      <c r="IA107" s="146"/>
      <c r="IB107" s="146"/>
      <c r="IC107" s="146"/>
      <c r="ID107" s="146"/>
    </row>
    <row r="108" spans="1:238" s="154" customFormat="1" ht="88.2" x14ac:dyDescent="0.3">
      <c r="A108" s="557">
        <v>11700</v>
      </c>
      <c r="B108" s="543" t="s">
        <v>29</v>
      </c>
      <c r="C108" s="543" t="s">
        <v>964</v>
      </c>
      <c r="D108" s="558" t="s">
        <v>328</v>
      </c>
      <c r="E108" s="543" t="s">
        <v>256</v>
      </c>
      <c r="F108" s="558" t="s">
        <v>391</v>
      </c>
      <c r="G108" s="543" t="s">
        <v>393</v>
      </c>
      <c r="H108" s="571" t="s">
        <v>384</v>
      </c>
      <c r="I108" s="558">
        <v>4</v>
      </c>
      <c r="J108" s="558" t="s">
        <v>392</v>
      </c>
      <c r="K108" s="543" t="s">
        <v>390</v>
      </c>
      <c r="L108" s="572">
        <v>0</v>
      </c>
      <c r="M108" s="573">
        <v>1</v>
      </c>
      <c r="N108" s="543" t="s">
        <v>46</v>
      </c>
      <c r="O108" s="543" t="s">
        <v>68</v>
      </c>
      <c r="P108" s="543" t="s">
        <v>37</v>
      </c>
      <c r="Q108" s="543" t="s">
        <v>38</v>
      </c>
      <c r="R108" s="543" t="s">
        <v>219</v>
      </c>
      <c r="S108" s="543" t="s">
        <v>628</v>
      </c>
      <c r="T108" s="543" t="s">
        <v>99</v>
      </c>
      <c r="U108" s="558">
        <v>4</v>
      </c>
      <c r="V108" s="574" t="str">
        <f t="shared" si="55"/>
        <v>Informes Operaciones Reciprocas</v>
      </c>
      <c r="W108" s="575">
        <f t="shared" si="56"/>
        <v>0</v>
      </c>
      <c r="X108" s="576" t="s">
        <v>117</v>
      </c>
      <c r="Y108" s="577">
        <v>1</v>
      </c>
      <c r="Z108" s="576" t="s">
        <v>390</v>
      </c>
      <c r="AA108" s="572">
        <v>0</v>
      </c>
      <c r="AB108" s="908"/>
      <c r="AC108" s="913"/>
      <c r="AD108" s="562">
        <f t="shared" si="34"/>
        <v>0</v>
      </c>
      <c r="AE108" s="562" t="e">
        <f t="shared" si="35"/>
        <v>#DIV/0!</v>
      </c>
      <c r="AF108" s="562">
        <f t="shared" si="36"/>
        <v>0</v>
      </c>
      <c r="AG108" s="562" t="e">
        <f t="shared" si="37"/>
        <v>#DIV/0!</v>
      </c>
      <c r="AH108" s="569"/>
      <c r="AI108" s="577">
        <v>1</v>
      </c>
      <c r="AJ108" s="576" t="s">
        <v>390</v>
      </c>
      <c r="AK108" s="572">
        <v>0</v>
      </c>
      <c r="AL108" s="556"/>
      <c r="AM108" s="556"/>
      <c r="AN108" s="562">
        <f t="shared" si="38"/>
        <v>0</v>
      </c>
      <c r="AO108" s="562" t="e">
        <f t="shared" si="39"/>
        <v>#DIV/0!</v>
      </c>
      <c r="AP108" s="562">
        <f t="shared" si="40"/>
        <v>0</v>
      </c>
      <c r="AQ108" s="562" t="e">
        <f t="shared" si="41"/>
        <v>#DIV/0!</v>
      </c>
      <c r="AR108" s="562"/>
      <c r="AS108" s="577">
        <v>1</v>
      </c>
      <c r="AT108" s="576" t="s">
        <v>390</v>
      </c>
      <c r="AU108" s="572">
        <v>0</v>
      </c>
      <c r="AV108" s="556"/>
      <c r="AW108" s="556"/>
      <c r="AX108" s="562">
        <f t="shared" si="42"/>
        <v>0</v>
      </c>
      <c r="AY108" s="562" t="e">
        <f t="shared" si="43"/>
        <v>#DIV/0!</v>
      </c>
      <c r="AZ108" s="562">
        <f t="shared" si="44"/>
        <v>0</v>
      </c>
      <c r="BA108" s="562" t="e">
        <f t="shared" si="45"/>
        <v>#DIV/0!</v>
      </c>
      <c r="BB108" s="562"/>
      <c r="BC108" s="577">
        <v>1</v>
      </c>
      <c r="BD108" s="576" t="s">
        <v>390</v>
      </c>
      <c r="BE108" s="572">
        <v>0</v>
      </c>
      <c r="BF108" s="556"/>
      <c r="BG108" s="556"/>
      <c r="BH108" s="578">
        <f t="shared" si="57"/>
        <v>0</v>
      </c>
      <c r="BI108" s="578" t="e">
        <f t="shared" si="58"/>
        <v>#DIV/0!</v>
      </c>
      <c r="BJ108" s="578">
        <f t="shared" si="59"/>
        <v>0</v>
      </c>
      <c r="BK108" s="578" t="e">
        <f t="shared" si="60"/>
        <v>#DIV/0!</v>
      </c>
      <c r="BL108" s="578"/>
      <c r="BM108" s="615">
        <f t="shared" si="46"/>
        <v>0</v>
      </c>
      <c r="BN108" s="615" t="str">
        <f t="shared" si="47"/>
        <v>No Prog ni Ejec</v>
      </c>
      <c r="BO108" s="615">
        <f t="shared" si="48"/>
        <v>0</v>
      </c>
      <c r="BP108" s="615" t="str">
        <f t="shared" si="49"/>
        <v>No Prog ni Ejec</v>
      </c>
      <c r="BQ108" s="615">
        <f t="shared" si="50"/>
        <v>0</v>
      </c>
      <c r="BR108" s="615" t="str">
        <f t="shared" si="51"/>
        <v>No Prog ni Ejec</v>
      </c>
      <c r="BS108" s="615">
        <f t="shared" si="52"/>
        <v>0</v>
      </c>
      <c r="BT108" s="615" t="str">
        <f t="shared" si="53"/>
        <v>No Prog ni Ejec</v>
      </c>
      <c r="BU108" s="580">
        <f t="shared" si="54"/>
        <v>2.3333333333333335</v>
      </c>
      <c r="BV108" s="581" t="str">
        <f t="shared" si="148"/>
        <v>Informes Operaciones Reciprocas</v>
      </c>
      <c r="BW108" s="555">
        <f t="shared" si="33"/>
        <v>0</v>
      </c>
      <c r="BX108" s="556"/>
      <c r="BY108" s="556"/>
      <c r="BZ108" s="556"/>
      <c r="CA108" s="556"/>
      <c r="CB108" s="556"/>
      <c r="CC108" s="556"/>
      <c r="CD108" s="556"/>
      <c r="CE108" s="146"/>
      <c r="CF108" s="146"/>
      <c r="CG108" s="146"/>
      <c r="CH108" s="146"/>
      <c r="CI108" s="146"/>
      <c r="CJ108" s="146"/>
      <c r="CK108" s="146"/>
      <c r="CL108" s="146"/>
      <c r="CM108" s="146"/>
      <c r="CN108" s="146"/>
      <c r="CO108" s="146"/>
      <c r="CP108" s="146"/>
      <c r="CQ108" s="146"/>
      <c r="CR108" s="146"/>
      <c r="CS108" s="146"/>
      <c r="CT108" s="146"/>
      <c r="CU108" s="146"/>
      <c r="CV108" s="146"/>
      <c r="CW108" s="146"/>
      <c r="CX108" s="146"/>
      <c r="CY108" s="146"/>
      <c r="CZ108" s="146"/>
      <c r="DA108" s="146"/>
      <c r="DB108" s="146"/>
      <c r="DC108" s="146"/>
      <c r="DD108" s="146"/>
      <c r="DE108" s="146"/>
      <c r="DF108" s="146"/>
      <c r="DG108" s="146"/>
      <c r="DH108" s="146"/>
      <c r="DI108" s="146"/>
      <c r="DJ108" s="146"/>
      <c r="DK108" s="146"/>
      <c r="DL108" s="146"/>
      <c r="DM108" s="146"/>
      <c r="DN108" s="146"/>
      <c r="DO108" s="146"/>
      <c r="DP108" s="146"/>
      <c r="DQ108" s="146"/>
      <c r="DR108" s="146"/>
      <c r="DS108" s="146"/>
      <c r="DT108" s="146"/>
      <c r="DU108" s="146"/>
      <c r="DV108" s="146"/>
      <c r="DW108" s="146"/>
      <c r="DX108" s="146"/>
      <c r="DY108" s="146"/>
      <c r="DZ108" s="146"/>
      <c r="EA108" s="146"/>
      <c r="EB108" s="146"/>
      <c r="EC108" s="146"/>
      <c r="ED108" s="146"/>
      <c r="EE108" s="146"/>
      <c r="EF108" s="146"/>
      <c r="EG108" s="146"/>
      <c r="EH108" s="146"/>
      <c r="EI108" s="146"/>
      <c r="EJ108" s="146"/>
      <c r="EK108" s="146"/>
      <c r="EL108" s="146"/>
      <c r="EM108" s="146"/>
      <c r="EN108" s="146"/>
      <c r="EO108" s="146"/>
      <c r="EP108" s="146"/>
      <c r="EQ108" s="146"/>
      <c r="ER108" s="146"/>
      <c r="ES108" s="146"/>
      <c r="ET108" s="146"/>
      <c r="EU108" s="146"/>
      <c r="EV108" s="146"/>
      <c r="EW108" s="146"/>
      <c r="EX108" s="146"/>
      <c r="EY108" s="146"/>
      <c r="EZ108" s="146"/>
      <c r="FA108" s="146"/>
      <c r="FB108" s="146"/>
      <c r="FC108" s="146"/>
      <c r="FD108" s="146"/>
      <c r="FE108" s="146"/>
      <c r="FF108" s="146"/>
      <c r="FG108" s="146"/>
      <c r="FH108" s="146"/>
      <c r="FI108" s="146"/>
      <c r="FJ108" s="146"/>
      <c r="FK108" s="146"/>
      <c r="FL108" s="146"/>
      <c r="FM108" s="146"/>
      <c r="FN108" s="146"/>
      <c r="FO108" s="146"/>
      <c r="FP108" s="146"/>
      <c r="FQ108" s="146"/>
      <c r="FR108" s="146"/>
      <c r="FS108" s="146"/>
      <c r="FT108" s="146"/>
      <c r="FU108" s="146"/>
      <c r="FV108" s="146"/>
      <c r="FW108" s="146"/>
      <c r="FX108" s="146"/>
      <c r="FY108" s="146"/>
      <c r="FZ108" s="146"/>
      <c r="GA108" s="146"/>
      <c r="GB108" s="146"/>
      <c r="GC108" s="146"/>
      <c r="GD108" s="146"/>
      <c r="GE108" s="146"/>
      <c r="GF108" s="146"/>
      <c r="GG108" s="146"/>
      <c r="GH108" s="146"/>
      <c r="GI108" s="146"/>
      <c r="GJ108" s="146"/>
      <c r="GK108" s="146"/>
      <c r="GL108" s="146"/>
      <c r="GM108" s="146"/>
      <c r="GN108" s="146"/>
      <c r="GO108" s="146"/>
      <c r="GP108" s="146"/>
      <c r="GQ108" s="146"/>
      <c r="GR108" s="146"/>
      <c r="GS108" s="146"/>
      <c r="GT108" s="146"/>
      <c r="GU108" s="146"/>
      <c r="GV108" s="146"/>
      <c r="GW108" s="146"/>
      <c r="GX108" s="146"/>
      <c r="GY108" s="146"/>
      <c r="GZ108" s="146"/>
      <c r="HA108" s="146"/>
      <c r="HB108" s="146"/>
      <c r="HC108" s="146"/>
      <c r="HD108" s="146"/>
      <c r="HE108" s="146"/>
      <c r="HF108" s="146"/>
      <c r="HG108" s="146"/>
      <c r="HH108" s="146"/>
      <c r="HI108" s="146"/>
      <c r="HJ108" s="146"/>
      <c r="HK108" s="146"/>
      <c r="HL108" s="146"/>
      <c r="HM108" s="146"/>
      <c r="HN108" s="146"/>
      <c r="HO108" s="146"/>
      <c r="HP108" s="146"/>
      <c r="HQ108" s="146"/>
      <c r="HR108" s="146"/>
      <c r="HS108" s="146"/>
      <c r="HT108" s="146"/>
      <c r="HU108" s="146"/>
      <c r="HV108" s="146"/>
      <c r="HW108" s="146"/>
      <c r="HX108" s="146"/>
      <c r="HY108" s="146"/>
      <c r="HZ108" s="146"/>
      <c r="IA108" s="146"/>
      <c r="IB108" s="146"/>
      <c r="IC108" s="146"/>
      <c r="ID108" s="146"/>
    </row>
    <row r="109" spans="1:238" s="798" customFormat="1" ht="88.2" x14ac:dyDescent="0.3">
      <c r="A109" s="557">
        <v>11700</v>
      </c>
      <c r="B109" s="543" t="s">
        <v>29</v>
      </c>
      <c r="C109" s="543" t="s">
        <v>964</v>
      </c>
      <c r="D109" s="558" t="s">
        <v>328</v>
      </c>
      <c r="E109" s="543" t="s">
        <v>256</v>
      </c>
      <c r="F109" s="558" t="s">
        <v>394</v>
      </c>
      <c r="G109" s="543" t="s">
        <v>395</v>
      </c>
      <c r="H109" s="571" t="s">
        <v>123</v>
      </c>
      <c r="I109" s="578">
        <v>1</v>
      </c>
      <c r="J109" s="558" t="s">
        <v>396</v>
      </c>
      <c r="K109" s="576" t="s">
        <v>921</v>
      </c>
      <c r="L109" s="572">
        <v>0</v>
      </c>
      <c r="M109" s="573">
        <v>1</v>
      </c>
      <c r="N109" s="543" t="s">
        <v>46</v>
      </c>
      <c r="O109" s="543" t="s">
        <v>68</v>
      </c>
      <c r="P109" s="543" t="s">
        <v>37</v>
      </c>
      <c r="Q109" s="543" t="s">
        <v>38</v>
      </c>
      <c r="R109" s="543" t="s">
        <v>219</v>
      </c>
      <c r="S109" s="543" t="s">
        <v>398</v>
      </c>
      <c r="T109" s="543" t="s">
        <v>99</v>
      </c>
      <c r="U109" s="573">
        <v>1</v>
      </c>
      <c r="V109" s="574" t="str">
        <f t="shared" si="55"/>
        <v xml:space="preserve">Pago de las Cuentas de Cobro radicadas en el mes que cumplan con los requisitos exigidos debidamente aprobadas y soportadas por los supervisores de los contratos </v>
      </c>
      <c r="W109" s="575">
        <f t="shared" si="56"/>
        <v>0</v>
      </c>
      <c r="X109" s="576" t="s">
        <v>117</v>
      </c>
      <c r="Y109" s="578">
        <v>0.25</v>
      </c>
      <c r="Z109" s="591" t="str">
        <f>+V109</f>
        <v xml:space="preserve">Pago de las Cuentas de Cobro radicadas en el mes que cumplan con los requisitos exigidos debidamente aprobadas y soportadas por los supervisores de los contratos </v>
      </c>
      <c r="AA109" s="572">
        <v>0</v>
      </c>
      <c r="AB109" s="912"/>
      <c r="AC109" s="913"/>
      <c r="AD109" s="562">
        <f t="shared" si="34"/>
        <v>0</v>
      </c>
      <c r="AE109" s="562" t="e">
        <f t="shared" si="35"/>
        <v>#DIV/0!</v>
      </c>
      <c r="AF109" s="562">
        <f t="shared" si="36"/>
        <v>0</v>
      </c>
      <c r="AG109" s="562" t="e">
        <f t="shared" si="37"/>
        <v>#DIV/0!</v>
      </c>
      <c r="AH109" s="569"/>
      <c r="AI109" s="578">
        <v>0.25</v>
      </c>
      <c r="AJ109" s="591" t="str">
        <f>+V109</f>
        <v xml:space="preserve">Pago de las Cuentas de Cobro radicadas en el mes que cumplan con los requisitos exigidos debidamente aprobadas y soportadas por los supervisores de los contratos </v>
      </c>
      <c r="AK109" s="572">
        <v>0</v>
      </c>
      <c r="AL109" s="556"/>
      <c r="AM109" s="556"/>
      <c r="AN109" s="562">
        <f t="shared" si="38"/>
        <v>0</v>
      </c>
      <c r="AO109" s="562" t="e">
        <f t="shared" si="39"/>
        <v>#DIV/0!</v>
      </c>
      <c r="AP109" s="562">
        <f t="shared" si="40"/>
        <v>0</v>
      </c>
      <c r="AQ109" s="562" t="e">
        <f t="shared" si="41"/>
        <v>#DIV/0!</v>
      </c>
      <c r="AR109" s="562"/>
      <c r="AS109" s="578">
        <v>0.25</v>
      </c>
      <c r="AT109" s="591" t="str">
        <f>+V109</f>
        <v xml:space="preserve">Pago de las Cuentas de Cobro radicadas en el mes que cumplan con los requisitos exigidos debidamente aprobadas y soportadas por los supervisores de los contratos </v>
      </c>
      <c r="AU109" s="572">
        <v>0</v>
      </c>
      <c r="AV109" s="556"/>
      <c r="AW109" s="556"/>
      <c r="AX109" s="562">
        <f t="shared" si="42"/>
        <v>0</v>
      </c>
      <c r="AY109" s="562" t="e">
        <f t="shared" si="43"/>
        <v>#DIV/0!</v>
      </c>
      <c r="AZ109" s="562">
        <f t="shared" si="44"/>
        <v>0</v>
      </c>
      <c r="BA109" s="562" t="e">
        <f t="shared" si="45"/>
        <v>#DIV/0!</v>
      </c>
      <c r="BB109" s="562"/>
      <c r="BC109" s="578">
        <v>0.25</v>
      </c>
      <c r="BD109" s="591" t="str">
        <f>+V109</f>
        <v xml:space="preserve">Pago de las Cuentas de Cobro radicadas en el mes que cumplan con los requisitos exigidos debidamente aprobadas y soportadas por los supervisores de los contratos </v>
      </c>
      <c r="BE109" s="572">
        <v>0</v>
      </c>
      <c r="BF109" s="556"/>
      <c r="BG109" s="556"/>
      <c r="BH109" s="578">
        <f t="shared" si="57"/>
        <v>0</v>
      </c>
      <c r="BI109" s="578" t="e">
        <f t="shared" si="58"/>
        <v>#DIV/0!</v>
      </c>
      <c r="BJ109" s="578">
        <f t="shared" si="59"/>
        <v>0</v>
      </c>
      <c r="BK109" s="578" t="e">
        <f t="shared" si="60"/>
        <v>#DIV/0!</v>
      </c>
      <c r="BL109" s="578"/>
      <c r="BM109" s="615">
        <f t="shared" si="46"/>
        <v>0</v>
      </c>
      <c r="BN109" s="615" t="str">
        <f t="shared" si="47"/>
        <v>No Prog ni Ejec</v>
      </c>
      <c r="BO109" s="615">
        <f t="shared" si="48"/>
        <v>0</v>
      </c>
      <c r="BP109" s="615" t="str">
        <f t="shared" si="49"/>
        <v>No Prog ni Ejec</v>
      </c>
      <c r="BQ109" s="615">
        <f t="shared" si="50"/>
        <v>0</v>
      </c>
      <c r="BR109" s="615" t="str">
        <f t="shared" si="51"/>
        <v>No Prog ni Ejec</v>
      </c>
      <c r="BS109" s="615">
        <f t="shared" si="52"/>
        <v>0</v>
      </c>
      <c r="BT109" s="615" t="str">
        <f t="shared" si="53"/>
        <v>No Prog ni Ejec</v>
      </c>
      <c r="BU109" s="568">
        <f t="shared" si="54"/>
        <v>0.58333333333333337</v>
      </c>
      <c r="BV109" s="775" t="str">
        <f t="shared" si="148"/>
        <v xml:space="preserve">Pago de las Cuentas de Cobro radicadas en el mes que cumplan con los requisitos exigidos debidamente aprobadas y soportadas por los supervisores de los contratos </v>
      </c>
      <c r="BW109" s="555">
        <f t="shared" si="33"/>
        <v>0</v>
      </c>
      <c r="BX109" s="556"/>
      <c r="BY109" s="556"/>
      <c r="BZ109" s="556"/>
      <c r="CA109" s="556"/>
      <c r="CB109" s="556"/>
      <c r="CC109" s="556"/>
      <c r="CD109" s="556"/>
      <c r="CE109" s="767"/>
      <c r="CF109" s="767"/>
      <c r="CG109" s="767"/>
      <c r="CH109" s="767"/>
      <c r="CI109" s="767"/>
      <c r="CJ109" s="767"/>
      <c r="CK109" s="767"/>
      <c r="CL109" s="767"/>
      <c r="CM109" s="767"/>
      <c r="CN109" s="767"/>
      <c r="CO109" s="767"/>
      <c r="CP109" s="767"/>
      <c r="CQ109" s="767"/>
      <c r="CR109" s="767"/>
      <c r="CS109" s="767"/>
      <c r="CT109" s="767"/>
      <c r="CU109" s="767"/>
      <c r="CV109" s="767"/>
      <c r="CW109" s="767"/>
      <c r="CX109" s="767"/>
      <c r="CY109" s="767"/>
      <c r="CZ109" s="767"/>
      <c r="DA109" s="767"/>
      <c r="DB109" s="767"/>
      <c r="DC109" s="767"/>
      <c r="DD109" s="767"/>
      <c r="DE109" s="767"/>
      <c r="DF109" s="767"/>
      <c r="DG109" s="767"/>
      <c r="DH109" s="767"/>
      <c r="DI109" s="767"/>
      <c r="DJ109" s="767"/>
      <c r="DK109" s="767"/>
      <c r="DL109" s="767"/>
      <c r="DM109" s="767"/>
      <c r="DN109" s="767"/>
      <c r="DO109" s="767"/>
      <c r="DP109" s="767"/>
      <c r="DQ109" s="767"/>
      <c r="DR109" s="767"/>
      <c r="DS109" s="767"/>
      <c r="DT109" s="767"/>
      <c r="DU109" s="767"/>
      <c r="DV109" s="767"/>
      <c r="DW109" s="767"/>
      <c r="DX109" s="767"/>
      <c r="DY109" s="767"/>
      <c r="DZ109" s="767"/>
      <c r="EA109" s="767"/>
      <c r="EB109" s="767"/>
      <c r="EC109" s="767"/>
      <c r="ED109" s="767"/>
      <c r="EE109" s="767"/>
      <c r="EF109" s="767"/>
      <c r="EG109" s="767"/>
      <c r="EH109" s="767"/>
      <c r="EI109" s="767"/>
      <c r="EJ109" s="767"/>
      <c r="EK109" s="767"/>
      <c r="EL109" s="767"/>
      <c r="EM109" s="767"/>
      <c r="EN109" s="767"/>
      <c r="EO109" s="767"/>
      <c r="EP109" s="767"/>
      <c r="EQ109" s="767"/>
      <c r="ER109" s="767"/>
      <c r="ES109" s="767"/>
      <c r="ET109" s="767"/>
      <c r="EU109" s="767"/>
      <c r="EV109" s="767"/>
      <c r="EW109" s="767"/>
      <c r="EX109" s="767"/>
      <c r="EY109" s="767"/>
      <c r="EZ109" s="767"/>
      <c r="FA109" s="767"/>
      <c r="FB109" s="767"/>
      <c r="FC109" s="767"/>
      <c r="FD109" s="767"/>
      <c r="FE109" s="767"/>
      <c r="FF109" s="767"/>
      <c r="FG109" s="767"/>
      <c r="FH109" s="767"/>
      <c r="FI109" s="767"/>
      <c r="FJ109" s="767"/>
      <c r="FK109" s="767"/>
      <c r="FL109" s="767"/>
      <c r="FM109" s="767"/>
      <c r="FN109" s="767"/>
      <c r="FO109" s="767"/>
      <c r="FP109" s="767"/>
      <c r="FQ109" s="767"/>
      <c r="FR109" s="767"/>
      <c r="FS109" s="767"/>
      <c r="FT109" s="767"/>
      <c r="FU109" s="767"/>
      <c r="FV109" s="767"/>
      <c r="FW109" s="767"/>
      <c r="FX109" s="767"/>
      <c r="FY109" s="767"/>
      <c r="FZ109" s="767"/>
      <c r="GA109" s="767"/>
      <c r="GB109" s="767"/>
      <c r="GC109" s="767"/>
      <c r="GD109" s="767"/>
      <c r="GE109" s="767"/>
      <c r="GF109" s="767"/>
      <c r="GG109" s="767"/>
      <c r="GH109" s="767"/>
      <c r="GI109" s="767"/>
      <c r="GJ109" s="767"/>
      <c r="GK109" s="767"/>
      <c r="GL109" s="767"/>
      <c r="GM109" s="767"/>
      <c r="GN109" s="767"/>
      <c r="GO109" s="767"/>
      <c r="GP109" s="767"/>
      <c r="GQ109" s="767"/>
      <c r="GR109" s="767"/>
      <c r="GS109" s="767"/>
      <c r="GT109" s="767"/>
      <c r="GU109" s="767"/>
      <c r="GV109" s="767"/>
      <c r="GW109" s="767"/>
      <c r="GX109" s="767"/>
      <c r="GY109" s="767"/>
      <c r="GZ109" s="767"/>
      <c r="HA109" s="767"/>
      <c r="HB109" s="767"/>
      <c r="HC109" s="767"/>
      <c r="HD109" s="767"/>
      <c r="HE109" s="767"/>
      <c r="HF109" s="767"/>
      <c r="HG109" s="767"/>
      <c r="HH109" s="767"/>
      <c r="HI109" s="767"/>
      <c r="HJ109" s="767"/>
      <c r="HK109" s="767"/>
      <c r="HL109" s="767"/>
      <c r="HM109" s="767"/>
      <c r="HN109" s="767"/>
      <c r="HO109" s="767"/>
      <c r="HP109" s="767"/>
      <c r="HQ109" s="767"/>
      <c r="HR109" s="767"/>
      <c r="HS109" s="767"/>
      <c r="HT109" s="767"/>
      <c r="HU109" s="767"/>
      <c r="HV109" s="767"/>
      <c r="HW109" s="767"/>
      <c r="HX109" s="767"/>
      <c r="HY109" s="767"/>
      <c r="HZ109" s="767"/>
      <c r="IA109" s="767"/>
      <c r="IB109" s="767"/>
      <c r="IC109" s="767"/>
      <c r="ID109" s="767"/>
    </row>
    <row r="110" spans="1:238" s="156" customFormat="1" ht="88.2" x14ac:dyDescent="0.3">
      <c r="A110" s="557">
        <v>11700</v>
      </c>
      <c r="B110" s="543" t="s">
        <v>29</v>
      </c>
      <c r="C110" s="543" t="s">
        <v>964</v>
      </c>
      <c r="D110" s="558" t="s">
        <v>328</v>
      </c>
      <c r="E110" s="543" t="s">
        <v>256</v>
      </c>
      <c r="F110" s="558" t="s">
        <v>399</v>
      </c>
      <c r="G110" s="543" t="s">
        <v>400</v>
      </c>
      <c r="H110" s="571" t="s">
        <v>123</v>
      </c>
      <c r="I110" s="578">
        <v>1</v>
      </c>
      <c r="J110" s="558" t="s">
        <v>403</v>
      </c>
      <c r="K110" s="543" t="s">
        <v>922</v>
      </c>
      <c r="L110" s="572">
        <f>319126980-30000000</f>
        <v>289126980</v>
      </c>
      <c r="M110" s="573">
        <v>1</v>
      </c>
      <c r="N110" s="543" t="s">
        <v>51</v>
      </c>
      <c r="O110" s="543" t="s">
        <v>56</v>
      </c>
      <c r="P110" s="543" t="s">
        <v>37</v>
      </c>
      <c r="Q110" s="543" t="s">
        <v>40</v>
      </c>
      <c r="R110" s="543" t="s">
        <v>217</v>
      </c>
      <c r="S110" s="560" t="s">
        <v>923</v>
      </c>
      <c r="T110" s="543" t="s">
        <v>111</v>
      </c>
      <c r="U110" s="573">
        <v>1</v>
      </c>
      <c r="V110" s="574" t="str">
        <f t="shared" si="55"/>
        <v>Trámites  Precontractuales y Contractuales Adelantados de conformidad con Plan de Adquisiciones</v>
      </c>
      <c r="W110" s="575">
        <f t="shared" si="56"/>
        <v>289126980</v>
      </c>
      <c r="X110" s="587" t="s">
        <v>114</v>
      </c>
      <c r="Y110" s="578">
        <v>0.25</v>
      </c>
      <c r="Z110" s="591" t="str">
        <f>+V110</f>
        <v>Trámites  Precontractuales y Contractuales Adelantados de conformidad con Plan de Adquisiciones</v>
      </c>
      <c r="AA110" s="572">
        <f>+W110*Y110</f>
        <v>72281745</v>
      </c>
      <c r="AB110" s="936"/>
      <c r="AC110" s="913"/>
      <c r="AD110" s="562">
        <f t="shared" si="34"/>
        <v>0</v>
      </c>
      <c r="AE110" s="562">
        <f>+(AC110/AA110)</f>
        <v>0</v>
      </c>
      <c r="AF110" s="562">
        <f t="shared" si="36"/>
        <v>0</v>
      </c>
      <c r="AG110" s="562">
        <f t="shared" si="37"/>
        <v>0</v>
      </c>
      <c r="AH110" s="569"/>
      <c r="AI110" s="578">
        <v>0.25</v>
      </c>
      <c r="AJ110" s="591" t="str">
        <f>+V110</f>
        <v>Trámites  Precontractuales y Contractuales Adelantados de conformidad con Plan de Adquisiciones</v>
      </c>
      <c r="AK110" s="572">
        <f>+W110*AI110</f>
        <v>72281745</v>
      </c>
      <c r="AL110" s="556"/>
      <c r="AM110" s="556"/>
      <c r="AN110" s="562">
        <f t="shared" si="38"/>
        <v>0</v>
      </c>
      <c r="AO110" s="562">
        <f t="shared" si="39"/>
        <v>0</v>
      </c>
      <c r="AP110" s="562">
        <f t="shared" si="40"/>
        <v>0</v>
      </c>
      <c r="AQ110" s="562">
        <f t="shared" si="41"/>
        <v>0</v>
      </c>
      <c r="AR110" s="562"/>
      <c r="AS110" s="578">
        <v>0.25</v>
      </c>
      <c r="AT110" s="591" t="str">
        <f>+V110</f>
        <v>Trámites  Precontractuales y Contractuales Adelantados de conformidad con Plan de Adquisiciones</v>
      </c>
      <c r="AU110" s="572">
        <f>+W110*AS110</f>
        <v>72281745</v>
      </c>
      <c r="AV110" s="556"/>
      <c r="AW110" s="556"/>
      <c r="AX110" s="562">
        <f t="shared" si="42"/>
        <v>0</v>
      </c>
      <c r="AY110" s="562">
        <f t="shared" si="43"/>
        <v>0</v>
      </c>
      <c r="AZ110" s="562">
        <f t="shared" si="44"/>
        <v>0</v>
      </c>
      <c r="BA110" s="562">
        <f t="shared" si="45"/>
        <v>0</v>
      </c>
      <c r="BB110" s="562"/>
      <c r="BC110" s="578">
        <v>0.25</v>
      </c>
      <c r="BD110" s="591" t="str">
        <f>+V110</f>
        <v>Trámites  Precontractuales y Contractuales Adelantados de conformidad con Plan de Adquisiciones</v>
      </c>
      <c r="BE110" s="572">
        <f>+W110*BC110</f>
        <v>72281745</v>
      </c>
      <c r="BF110" s="556"/>
      <c r="BG110" s="556"/>
      <c r="BH110" s="578">
        <f t="shared" si="57"/>
        <v>0</v>
      </c>
      <c r="BI110" s="578">
        <f t="shared" si="58"/>
        <v>0</v>
      </c>
      <c r="BJ110" s="578">
        <f t="shared" si="59"/>
        <v>0</v>
      </c>
      <c r="BK110" s="578">
        <f t="shared" si="60"/>
        <v>0</v>
      </c>
      <c r="BL110" s="578"/>
      <c r="BM110" s="588">
        <f t="shared" si="46"/>
        <v>0</v>
      </c>
      <c r="BN110" s="588">
        <f t="shared" si="47"/>
        <v>0</v>
      </c>
      <c r="BO110" s="588">
        <f t="shared" si="48"/>
        <v>0</v>
      </c>
      <c r="BP110" s="588">
        <f t="shared" si="49"/>
        <v>0</v>
      </c>
      <c r="BQ110" s="588">
        <f t="shared" si="50"/>
        <v>0</v>
      </c>
      <c r="BR110" s="588">
        <f t="shared" si="51"/>
        <v>0</v>
      </c>
      <c r="BS110" s="588">
        <f t="shared" si="52"/>
        <v>0</v>
      </c>
      <c r="BT110" s="588">
        <f t="shared" si="53"/>
        <v>0</v>
      </c>
      <c r="BU110" s="568">
        <f t="shared" si="54"/>
        <v>0.58333333333333337</v>
      </c>
      <c r="BV110" s="581" t="str">
        <f>+V110</f>
        <v>Trámites  Precontractuales y Contractuales Adelantados de conformidad con Plan de Adquisiciones</v>
      </c>
      <c r="BW110" s="555">
        <f t="shared" si="33"/>
        <v>168657405</v>
      </c>
      <c r="BX110" s="556"/>
      <c r="BY110" s="556"/>
      <c r="BZ110" s="556"/>
      <c r="CA110" s="556"/>
      <c r="CB110" s="556"/>
      <c r="CC110" s="556"/>
      <c r="CD110" s="556"/>
      <c r="CE110" s="146"/>
      <c r="CF110" s="146"/>
      <c r="CG110" s="146"/>
      <c r="CH110" s="146"/>
      <c r="CI110" s="146"/>
      <c r="CJ110" s="146"/>
      <c r="CK110" s="146"/>
      <c r="CL110" s="146"/>
      <c r="CM110" s="146"/>
      <c r="CN110" s="146"/>
      <c r="CO110" s="146"/>
      <c r="CP110" s="146"/>
      <c r="CQ110" s="146"/>
      <c r="CR110" s="146"/>
      <c r="CS110" s="146"/>
      <c r="CT110" s="146"/>
      <c r="CU110" s="146"/>
      <c r="CV110" s="146"/>
      <c r="CW110" s="146"/>
      <c r="CX110" s="146"/>
      <c r="CY110" s="146"/>
      <c r="CZ110" s="146"/>
      <c r="DA110" s="146"/>
      <c r="DB110" s="146"/>
      <c r="DC110" s="146"/>
      <c r="DD110" s="146"/>
      <c r="DE110" s="146"/>
      <c r="DF110" s="146"/>
      <c r="DG110" s="146"/>
      <c r="DH110" s="146"/>
      <c r="DI110" s="146"/>
      <c r="DJ110" s="146"/>
      <c r="DK110" s="146"/>
      <c r="DL110" s="146"/>
      <c r="DM110" s="146"/>
      <c r="DN110" s="146"/>
      <c r="DO110" s="146"/>
      <c r="DP110" s="146"/>
      <c r="DQ110" s="146"/>
      <c r="DR110" s="146"/>
      <c r="DS110" s="146"/>
      <c r="DT110" s="146"/>
      <c r="DU110" s="146"/>
      <c r="DV110" s="146"/>
      <c r="DW110" s="146"/>
      <c r="DX110" s="146"/>
      <c r="DY110" s="146"/>
      <c r="DZ110" s="146"/>
      <c r="EA110" s="146"/>
      <c r="EB110" s="146"/>
      <c r="EC110" s="146"/>
      <c r="ED110" s="146"/>
      <c r="EE110" s="146"/>
      <c r="EF110" s="146"/>
      <c r="EG110" s="146"/>
      <c r="EH110" s="146"/>
      <c r="EI110" s="146"/>
      <c r="EJ110" s="146"/>
      <c r="EK110" s="146"/>
      <c r="EL110" s="146"/>
      <c r="EM110" s="146"/>
      <c r="EN110" s="146"/>
      <c r="EO110" s="146"/>
      <c r="EP110" s="146"/>
      <c r="EQ110" s="146"/>
      <c r="ER110" s="146"/>
      <c r="ES110" s="146"/>
      <c r="ET110" s="146"/>
      <c r="EU110" s="146"/>
      <c r="EV110" s="146"/>
      <c r="EW110" s="146"/>
      <c r="EX110" s="146"/>
      <c r="EY110" s="146"/>
      <c r="EZ110" s="146"/>
      <c r="FA110" s="146"/>
      <c r="FB110" s="146"/>
      <c r="FC110" s="146"/>
      <c r="FD110" s="146"/>
      <c r="FE110" s="146"/>
      <c r="FF110" s="146"/>
      <c r="FG110" s="146"/>
      <c r="FH110" s="146"/>
      <c r="FI110" s="146"/>
      <c r="FJ110" s="146"/>
      <c r="FK110" s="146"/>
      <c r="FL110" s="146"/>
      <c r="FM110" s="146"/>
      <c r="FN110" s="146"/>
      <c r="FO110" s="146"/>
      <c r="FP110" s="146"/>
      <c r="FQ110" s="146"/>
      <c r="FR110" s="146"/>
      <c r="FS110" s="146"/>
      <c r="FT110" s="146"/>
      <c r="FU110" s="146"/>
      <c r="FV110" s="146"/>
      <c r="FW110" s="146"/>
      <c r="FX110" s="146"/>
      <c r="FY110" s="146"/>
      <c r="FZ110" s="146"/>
      <c r="GA110" s="146"/>
      <c r="GB110" s="146"/>
      <c r="GC110" s="146"/>
      <c r="GD110" s="146"/>
      <c r="GE110" s="146"/>
      <c r="GF110" s="146"/>
      <c r="GG110" s="146"/>
      <c r="GH110" s="146"/>
      <c r="GI110" s="146"/>
      <c r="GJ110" s="146"/>
      <c r="GK110" s="146"/>
      <c r="GL110" s="146"/>
      <c r="GM110" s="146"/>
      <c r="GN110" s="146"/>
      <c r="GO110" s="146"/>
      <c r="GP110" s="146"/>
      <c r="GQ110" s="146"/>
      <c r="GR110" s="146"/>
      <c r="GS110" s="146"/>
      <c r="GT110" s="146"/>
      <c r="GU110" s="146"/>
      <c r="GV110" s="146"/>
      <c r="GW110" s="146"/>
      <c r="GX110" s="146"/>
      <c r="GY110" s="146"/>
      <c r="GZ110" s="146"/>
      <c r="HA110" s="146"/>
      <c r="HB110" s="146"/>
      <c r="HC110" s="146"/>
      <c r="HD110" s="146"/>
      <c r="HE110" s="146"/>
      <c r="HF110" s="146"/>
      <c r="HG110" s="146"/>
      <c r="HH110" s="146"/>
      <c r="HI110" s="146"/>
      <c r="HJ110" s="146"/>
      <c r="HK110" s="146"/>
      <c r="HL110" s="146"/>
      <c r="HM110" s="146"/>
      <c r="HN110" s="146"/>
      <c r="HO110" s="146"/>
      <c r="HP110" s="146"/>
      <c r="HQ110" s="146"/>
      <c r="HR110" s="146"/>
      <c r="HS110" s="146"/>
      <c r="HT110" s="146"/>
      <c r="HU110" s="146"/>
      <c r="HV110" s="146"/>
      <c r="HW110" s="146"/>
      <c r="HX110" s="146"/>
      <c r="HY110" s="146"/>
      <c r="HZ110" s="146"/>
      <c r="IA110" s="146"/>
      <c r="IB110" s="146"/>
      <c r="IC110" s="146"/>
      <c r="ID110" s="146"/>
    </row>
    <row r="111" spans="1:238" s="153" customFormat="1" ht="88.2" x14ac:dyDescent="0.3">
      <c r="A111" s="557">
        <v>11700</v>
      </c>
      <c r="B111" s="543" t="s">
        <v>29</v>
      </c>
      <c r="C111" s="543" t="s">
        <v>964</v>
      </c>
      <c r="D111" s="558" t="s">
        <v>328</v>
      </c>
      <c r="E111" s="543" t="s">
        <v>256</v>
      </c>
      <c r="F111" s="558" t="s">
        <v>401</v>
      </c>
      <c r="G111" s="543" t="s">
        <v>563</v>
      </c>
      <c r="H111" s="571" t="s">
        <v>123</v>
      </c>
      <c r="I111" s="578">
        <v>1</v>
      </c>
      <c r="J111" s="558" t="s">
        <v>404</v>
      </c>
      <c r="K111" s="543" t="s">
        <v>564</v>
      </c>
      <c r="L111" s="572">
        <v>0</v>
      </c>
      <c r="M111" s="573">
        <v>1</v>
      </c>
      <c r="N111" s="543" t="s">
        <v>51</v>
      </c>
      <c r="O111" s="543" t="s">
        <v>56</v>
      </c>
      <c r="P111" s="543" t="s">
        <v>37</v>
      </c>
      <c r="Q111" s="543" t="s">
        <v>40</v>
      </c>
      <c r="R111" s="543" t="s">
        <v>217</v>
      </c>
      <c r="S111" s="560" t="s">
        <v>924</v>
      </c>
      <c r="T111" s="543" t="s">
        <v>111</v>
      </c>
      <c r="U111" s="573">
        <v>1</v>
      </c>
      <c r="V111" s="574" t="str">
        <f t="shared" si="55"/>
        <v xml:space="preserve">No de Actos de cierre y/ o liquidaciones elaboradas / No. De Contratos terminados. </v>
      </c>
      <c r="W111" s="575">
        <f t="shared" si="56"/>
        <v>0</v>
      </c>
      <c r="X111" s="576" t="s">
        <v>117</v>
      </c>
      <c r="Y111" s="578">
        <v>0.25</v>
      </c>
      <c r="Z111" s="576" t="s">
        <v>564</v>
      </c>
      <c r="AA111" s="572">
        <v>0</v>
      </c>
      <c r="AB111" s="936"/>
      <c r="AC111" s="913"/>
      <c r="AD111" s="562">
        <f t="shared" si="34"/>
        <v>0</v>
      </c>
      <c r="AE111" s="562" t="e">
        <f t="shared" si="35"/>
        <v>#DIV/0!</v>
      </c>
      <c r="AF111" s="562">
        <f t="shared" si="36"/>
        <v>0</v>
      </c>
      <c r="AG111" s="562" t="e">
        <f t="shared" si="37"/>
        <v>#DIV/0!</v>
      </c>
      <c r="AH111" s="569"/>
      <c r="AI111" s="578">
        <v>0.25</v>
      </c>
      <c r="AJ111" s="576" t="s">
        <v>564</v>
      </c>
      <c r="AK111" s="572">
        <v>0</v>
      </c>
      <c r="AL111" s="556"/>
      <c r="AM111" s="556"/>
      <c r="AN111" s="562">
        <f t="shared" si="38"/>
        <v>0</v>
      </c>
      <c r="AO111" s="562" t="e">
        <f t="shared" si="39"/>
        <v>#DIV/0!</v>
      </c>
      <c r="AP111" s="562">
        <f t="shared" si="40"/>
        <v>0</v>
      </c>
      <c r="AQ111" s="562" t="e">
        <f t="shared" si="41"/>
        <v>#DIV/0!</v>
      </c>
      <c r="AR111" s="562"/>
      <c r="AS111" s="578">
        <v>0.25</v>
      </c>
      <c r="AT111" s="576" t="s">
        <v>564</v>
      </c>
      <c r="AU111" s="572">
        <v>0</v>
      </c>
      <c r="AV111" s="556"/>
      <c r="AW111" s="556"/>
      <c r="AX111" s="562">
        <f t="shared" si="42"/>
        <v>0</v>
      </c>
      <c r="AY111" s="562" t="e">
        <f t="shared" si="43"/>
        <v>#DIV/0!</v>
      </c>
      <c r="AZ111" s="562">
        <f t="shared" si="44"/>
        <v>0</v>
      </c>
      <c r="BA111" s="562" t="e">
        <f t="shared" si="45"/>
        <v>#DIV/0!</v>
      </c>
      <c r="BB111" s="562"/>
      <c r="BC111" s="578">
        <v>0.25</v>
      </c>
      <c r="BD111" s="576" t="s">
        <v>564</v>
      </c>
      <c r="BE111" s="572">
        <v>0</v>
      </c>
      <c r="BF111" s="556"/>
      <c r="BG111" s="556"/>
      <c r="BH111" s="578">
        <f t="shared" si="57"/>
        <v>0</v>
      </c>
      <c r="BI111" s="578" t="e">
        <f t="shared" si="58"/>
        <v>#DIV/0!</v>
      </c>
      <c r="BJ111" s="578">
        <f t="shared" si="59"/>
        <v>0</v>
      </c>
      <c r="BK111" s="578" t="e">
        <f t="shared" si="60"/>
        <v>#DIV/0!</v>
      </c>
      <c r="BL111" s="578"/>
      <c r="BM111" s="579">
        <f t="shared" si="46"/>
        <v>0</v>
      </c>
      <c r="BN111" s="579" t="str">
        <f t="shared" si="47"/>
        <v>No Prog ni Ejec</v>
      </c>
      <c r="BO111" s="579">
        <f t="shared" si="48"/>
        <v>0</v>
      </c>
      <c r="BP111" s="579" t="str">
        <f t="shared" si="49"/>
        <v>No Prog ni Ejec</v>
      </c>
      <c r="BQ111" s="579">
        <f t="shared" si="50"/>
        <v>0</v>
      </c>
      <c r="BR111" s="579" t="str">
        <f t="shared" si="51"/>
        <v>No Prog ni Ejec</v>
      </c>
      <c r="BS111" s="579">
        <f t="shared" si="52"/>
        <v>0</v>
      </c>
      <c r="BT111" s="579" t="str">
        <f t="shared" si="53"/>
        <v>No Prog ni Ejec</v>
      </c>
      <c r="BU111" s="568">
        <f t="shared" si="54"/>
        <v>0.58333333333333337</v>
      </c>
      <c r="BV111" s="581" t="str">
        <f t="shared" si="148"/>
        <v xml:space="preserve">No de Actos de cierre y/ o liquidaciones elaboradas / No. De Contratos terminados. </v>
      </c>
      <c r="BW111" s="555">
        <f t="shared" si="33"/>
        <v>0</v>
      </c>
      <c r="BX111" s="556"/>
      <c r="BY111" s="556"/>
      <c r="BZ111" s="556"/>
      <c r="CA111" s="556"/>
      <c r="CB111" s="556"/>
      <c r="CC111" s="556"/>
      <c r="CD111" s="556"/>
      <c r="CE111" s="146"/>
      <c r="CF111" s="146"/>
      <c r="CG111" s="146"/>
      <c r="CH111" s="146"/>
      <c r="CI111" s="146"/>
      <c r="CJ111" s="146"/>
      <c r="CK111" s="146"/>
      <c r="CL111" s="146"/>
      <c r="CM111" s="146"/>
      <c r="CN111" s="146"/>
      <c r="CO111" s="146"/>
      <c r="CP111" s="146"/>
      <c r="CQ111" s="146"/>
      <c r="CR111" s="146"/>
      <c r="CS111" s="146"/>
      <c r="CT111" s="146"/>
      <c r="CU111" s="146"/>
      <c r="CV111" s="146"/>
      <c r="CW111" s="146"/>
      <c r="CX111" s="146"/>
      <c r="CY111" s="146"/>
      <c r="CZ111" s="146"/>
      <c r="DA111" s="146"/>
      <c r="DB111" s="146"/>
      <c r="DC111" s="146"/>
      <c r="DD111" s="146"/>
      <c r="DE111" s="146"/>
      <c r="DF111" s="146"/>
      <c r="DG111" s="146"/>
      <c r="DH111" s="146"/>
      <c r="DI111" s="146"/>
      <c r="DJ111" s="146"/>
      <c r="DK111" s="146"/>
      <c r="DL111" s="146"/>
      <c r="DM111" s="146"/>
      <c r="DN111" s="146"/>
      <c r="DO111" s="146"/>
      <c r="DP111" s="146"/>
      <c r="DQ111" s="146"/>
      <c r="DR111" s="146"/>
      <c r="DS111" s="146"/>
      <c r="DT111" s="146"/>
      <c r="DU111" s="146"/>
      <c r="DV111" s="146"/>
      <c r="DW111" s="146"/>
      <c r="DX111" s="146"/>
      <c r="DY111" s="146"/>
      <c r="DZ111" s="146"/>
      <c r="EA111" s="146"/>
      <c r="EB111" s="146"/>
      <c r="EC111" s="146"/>
      <c r="ED111" s="146"/>
      <c r="EE111" s="146"/>
      <c r="EF111" s="146"/>
      <c r="EG111" s="146"/>
      <c r="EH111" s="146"/>
      <c r="EI111" s="146"/>
      <c r="EJ111" s="146"/>
      <c r="EK111" s="146"/>
      <c r="EL111" s="146"/>
      <c r="EM111" s="146"/>
      <c r="EN111" s="146"/>
      <c r="EO111" s="146"/>
      <c r="EP111" s="146"/>
      <c r="EQ111" s="146"/>
      <c r="ER111" s="146"/>
      <c r="ES111" s="146"/>
      <c r="ET111" s="146"/>
      <c r="EU111" s="146"/>
      <c r="EV111" s="146"/>
      <c r="EW111" s="146"/>
      <c r="EX111" s="146"/>
      <c r="EY111" s="146"/>
      <c r="EZ111" s="146"/>
      <c r="FA111" s="146"/>
      <c r="FB111" s="146"/>
      <c r="FC111" s="146"/>
      <c r="FD111" s="146"/>
      <c r="FE111" s="146"/>
      <c r="FF111" s="146"/>
      <c r="FG111" s="146"/>
      <c r="FH111" s="146"/>
      <c r="FI111" s="146"/>
      <c r="FJ111" s="146"/>
      <c r="FK111" s="146"/>
      <c r="FL111" s="146"/>
      <c r="FM111" s="146"/>
      <c r="FN111" s="146"/>
      <c r="FO111" s="146"/>
      <c r="FP111" s="146"/>
      <c r="FQ111" s="146"/>
      <c r="FR111" s="146"/>
      <c r="FS111" s="146"/>
      <c r="FT111" s="146"/>
      <c r="FU111" s="146"/>
      <c r="FV111" s="146"/>
      <c r="FW111" s="146"/>
      <c r="FX111" s="146"/>
      <c r="FY111" s="146"/>
      <c r="FZ111" s="146"/>
      <c r="GA111" s="146"/>
      <c r="GB111" s="146"/>
      <c r="GC111" s="146"/>
      <c r="GD111" s="146"/>
      <c r="GE111" s="146"/>
      <c r="GF111" s="146"/>
      <c r="GG111" s="146"/>
      <c r="GH111" s="146"/>
      <c r="GI111" s="146"/>
      <c r="GJ111" s="146"/>
      <c r="GK111" s="146"/>
      <c r="GL111" s="146"/>
      <c r="GM111" s="146"/>
      <c r="GN111" s="146"/>
      <c r="GO111" s="146"/>
      <c r="GP111" s="146"/>
      <c r="GQ111" s="146"/>
      <c r="GR111" s="146"/>
      <c r="GS111" s="146"/>
      <c r="GT111" s="146"/>
      <c r="GU111" s="146"/>
      <c r="GV111" s="146"/>
      <c r="GW111" s="146"/>
      <c r="GX111" s="146"/>
      <c r="GY111" s="146"/>
      <c r="GZ111" s="146"/>
      <c r="HA111" s="146"/>
      <c r="HB111" s="146"/>
      <c r="HC111" s="146"/>
      <c r="HD111" s="146"/>
      <c r="HE111" s="146"/>
      <c r="HF111" s="146"/>
      <c r="HG111" s="146"/>
      <c r="HH111" s="146"/>
      <c r="HI111" s="146"/>
      <c r="HJ111" s="146"/>
      <c r="HK111" s="146"/>
      <c r="HL111" s="146"/>
      <c r="HM111" s="146"/>
      <c r="HN111" s="146"/>
      <c r="HO111" s="146"/>
      <c r="HP111" s="146"/>
      <c r="HQ111" s="146"/>
      <c r="HR111" s="146"/>
      <c r="HS111" s="146"/>
      <c r="HT111" s="146"/>
      <c r="HU111" s="146"/>
      <c r="HV111" s="146"/>
      <c r="HW111" s="146"/>
      <c r="HX111" s="146"/>
      <c r="HY111" s="146"/>
      <c r="HZ111" s="146"/>
      <c r="IA111" s="146"/>
      <c r="IB111" s="146"/>
      <c r="IC111" s="146"/>
      <c r="ID111" s="146"/>
    </row>
    <row r="112" spans="1:238" s="159" customFormat="1" ht="88.2" x14ac:dyDescent="0.3">
      <c r="A112" s="689">
        <v>11700</v>
      </c>
      <c r="B112" s="690" t="s">
        <v>29</v>
      </c>
      <c r="C112" s="690" t="s">
        <v>964</v>
      </c>
      <c r="D112" s="691" t="s">
        <v>328</v>
      </c>
      <c r="E112" s="690" t="s">
        <v>256</v>
      </c>
      <c r="F112" s="691" t="s">
        <v>407</v>
      </c>
      <c r="G112" s="690" t="s">
        <v>661</v>
      </c>
      <c r="H112" s="737" t="s">
        <v>123</v>
      </c>
      <c r="I112" s="736">
        <v>1</v>
      </c>
      <c r="J112" s="691" t="s">
        <v>409</v>
      </c>
      <c r="K112" s="690" t="s">
        <v>925</v>
      </c>
      <c r="L112" s="899">
        <f>+L113+L115+L116</f>
        <v>307532568</v>
      </c>
      <c r="M112" s="695">
        <v>1</v>
      </c>
      <c r="N112" s="690" t="s">
        <v>45</v>
      </c>
      <c r="O112" s="690" t="s">
        <v>54</v>
      </c>
      <c r="P112" s="690" t="s">
        <v>37</v>
      </c>
      <c r="Q112" s="690" t="s">
        <v>38</v>
      </c>
      <c r="R112" s="690" t="s">
        <v>218</v>
      </c>
      <c r="S112" s="738" t="s">
        <v>1647</v>
      </c>
      <c r="T112" s="690" t="s">
        <v>104</v>
      </c>
      <c r="U112" s="739">
        <v>1</v>
      </c>
      <c r="V112" s="696" t="str">
        <f t="shared" si="55"/>
        <v>Realizar capacitación para fortalecer las competencias laborales de los funcionarios</v>
      </c>
      <c r="W112" s="697">
        <f t="shared" si="56"/>
        <v>307532568</v>
      </c>
      <c r="X112" s="711" t="s">
        <v>114</v>
      </c>
      <c r="Y112" s="699">
        <v>3</v>
      </c>
      <c r="Z112" s="700" t="str">
        <f>+V112</f>
        <v>Realizar capacitación para fortalecer las competencias laborales de los funcionarios</v>
      </c>
      <c r="AA112" s="694">
        <v>100000000</v>
      </c>
      <c r="AB112" s="937"/>
      <c r="AC112" s="938"/>
      <c r="AD112" s="701">
        <f t="shared" si="34"/>
        <v>0</v>
      </c>
      <c r="AE112" s="701">
        <f t="shared" si="35"/>
        <v>0</v>
      </c>
      <c r="AF112" s="701">
        <f t="shared" si="36"/>
        <v>0</v>
      </c>
      <c r="AG112" s="701">
        <f t="shared" si="37"/>
        <v>0</v>
      </c>
      <c r="AH112" s="702"/>
      <c r="AI112" s="699">
        <v>2</v>
      </c>
      <c r="AJ112" s="700" t="str">
        <f>+V112</f>
        <v>Realizar capacitación para fortalecer las competencias laborales de los funcionarios</v>
      </c>
      <c r="AK112" s="694">
        <v>100000000</v>
      </c>
      <c r="AL112" s="703"/>
      <c r="AM112" s="703"/>
      <c r="AN112" s="701">
        <f t="shared" si="38"/>
        <v>0</v>
      </c>
      <c r="AO112" s="701">
        <f t="shared" si="39"/>
        <v>0</v>
      </c>
      <c r="AP112" s="701">
        <f t="shared" si="40"/>
        <v>0</v>
      </c>
      <c r="AQ112" s="701">
        <f t="shared" si="41"/>
        <v>0</v>
      </c>
      <c r="AR112" s="701"/>
      <c r="AS112" s="739">
        <v>0</v>
      </c>
      <c r="AT112" s="700" t="str">
        <f>+V112</f>
        <v>Realizar capacitación para fortalecer las competencias laborales de los funcionarios</v>
      </c>
      <c r="AU112" s="694">
        <v>0</v>
      </c>
      <c r="AV112" s="692"/>
      <c r="AW112" s="704"/>
      <c r="AX112" s="701" t="e">
        <f t="shared" si="42"/>
        <v>#DIV/0!</v>
      </c>
      <c r="AY112" s="701" t="e">
        <f t="shared" si="43"/>
        <v>#DIV/0!</v>
      </c>
      <c r="AZ112" s="701">
        <f t="shared" si="44"/>
        <v>0</v>
      </c>
      <c r="BA112" s="701">
        <f t="shared" si="45"/>
        <v>0</v>
      </c>
      <c r="BB112" s="701"/>
      <c r="BC112" s="739">
        <v>1</v>
      </c>
      <c r="BD112" s="700" t="str">
        <f>+V112</f>
        <v>Realizar capacitación para fortalecer las competencias laborales de los funcionarios</v>
      </c>
      <c r="BE112" s="899">
        <f>+BE113+BE115+BE116</f>
        <v>307532568</v>
      </c>
      <c r="BF112" s="703"/>
      <c r="BG112" s="703"/>
      <c r="BH112" s="693">
        <f t="shared" si="57"/>
        <v>0</v>
      </c>
      <c r="BI112" s="693">
        <f t="shared" si="58"/>
        <v>0</v>
      </c>
      <c r="BJ112" s="693">
        <f t="shared" si="59"/>
        <v>0</v>
      </c>
      <c r="BK112" s="693">
        <f t="shared" si="60"/>
        <v>0</v>
      </c>
      <c r="BL112" s="693"/>
      <c r="BM112" s="705">
        <f t="shared" si="46"/>
        <v>0</v>
      </c>
      <c r="BN112" s="705">
        <f t="shared" si="47"/>
        <v>0</v>
      </c>
      <c r="BO112" s="705">
        <f t="shared" si="48"/>
        <v>0</v>
      </c>
      <c r="BP112" s="705">
        <f t="shared" si="49"/>
        <v>0</v>
      </c>
      <c r="BQ112" s="705" t="str">
        <f t="shared" si="50"/>
        <v>No Prog ni Ejec</v>
      </c>
      <c r="BR112" s="705" t="str">
        <f t="shared" si="51"/>
        <v>No Prog ni Ejec</v>
      </c>
      <c r="BS112" s="705">
        <f t="shared" si="52"/>
        <v>0</v>
      </c>
      <c r="BT112" s="705">
        <f t="shared" si="53"/>
        <v>0</v>
      </c>
      <c r="BU112" s="706">
        <f>+(Y112+AI112+(AS112/3))</f>
        <v>5</v>
      </c>
      <c r="BV112" s="707" t="str">
        <f t="shared" si="148"/>
        <v>Realizar capacitación para fortalecer las competencias laborales de los funcionarios</v>
      </c>
      <c r="BW112" s="708">
        <f t="shared" si="33"/>
        <v>200000000</v>
      </c>
      <c r="BX112" s="703"/>
      <c r="BY112" s="703"/>
      <c r="BZ112" s="703"/>
      <c r="CA112" s="703"/>
      <c r="CB112" s="703"/>
      <c r="CC112" s="703"/>
      <c r="CD112" s="703"/>
      <c r="CE112" s="146"/>
      <c r="CF112" s="146"/>
      <c r="CG112" s="146"/>
      <c r="CH112" s="146"/>
      <c r="CI112" s="146"/>
      <c r="CJ112" s="146"/>
      <c r="CK112" s="146"/>
      <c r="CL112" s="146"/>
      <c r="CM112" s="146"/>
      <c r="CN112" s="146"/>
      <c r="CO112" s="146"/>
      <c r="CP112" s="146"/>
      <c r="CQ112" s="146"/>
      <c r="CR112" s="146"/>
      <c r="CS112" s="146"/>
      <c r="CT112" s="146"/>
      <c r="CU112" s="146"/>
      <c r="CV112" s="146"/>
      <c r="CW112" s="146"/>
      <c r="CX112" s="146"/>
      <c r="CY112" s="146"/>
      <c r="CZ112" s="146"/>
      <c r="DA112" s="146"/>
      <c r="DB112" s="146"/>
      <c r="DC112" s="146"/>
      <c r="DD112" s="146"/>
      <c r="DE112" s="146"/>
      <c r="DF112" s="146"/>
      <c r="DG112" s="146"/>
      <c r="DH112" s="146"/>
      <c r="DI112" s="146"/>
      <c r="DJ112" s="146"/>
      <c r="DK112" s="146"/>
      <c r="DL112" s="146"/>
      <c r="DM112" s="146"/>
      <c r="DN112" s="146"/>
      <c r="DO112" s="146"/>
      <c r="DP112" s="146"/>
      <c r="DQ112" s="146"/>
      <c r="DR112" s="146"/>
      <c r="DS112" s="146"/>
      <c r="DT112" s="146"/>
      <c r="DU112" s="146"/>
      <c r="DV112" s="146"/>
      <c r="DW112" s="146"/>
      <c r="DX112" s="146"/>
      <c r="DY112" s="146"/>
      <c r="DZ112" s="146"/>
      <c r="EA112" s="146"/>
      <c r="EB112" s="146"/>
      <c r="EC112" s="146"/>
      <c r="ED112" s="146"/>
      <c r="EE112" s="146"/>
      <c r="EF112" s="146"/>
      <c r="EG112" s="146"/>
      <c r="EH112" s="146"/>
      <c r="EI112" s="146"/>
      <c r="EJ112" s="146"/>
      <c r="EK112" s="146"/>
      <c r="EL112" s="146"/>
      <c r="EM112" s="146"/>
      <c r="EN112" s="146"/>
      <c r="EO112" s="146"/>
      <c r="EP112" s="146"/>
      <c r="EQ112" s="146"/>
      <c r="ER112" s="146"/>
      <c r="ES112" s="146"/>
      <c r="ET112" s="146"/>
      <c r="EU112" s="146"/>
      <c r="EV112" s="146"/>
      <c r="EW112" s="146"/>
      <c r="EX112" s="146"/>
      <c r="EY112" s="146"/>
      <c r="EZ112" s="146"/>
      <c r="FA112" s="146"/>
      <c r="FB112" s="146"/>
      <c r="FC112" s="146"/>
      <c r="FD112" s="146"/>
      <c r="FE112" s="146"/>
      <c r="FF112" s="146"/>
      <c r="FG112" s="146"/>
      <c r="FH112" s="146"/>
      <c r="FI112" s="146"/>
      <c r="FJ112" s="146"/>
      <c r="FK112" s="146"/>
      <c r="FL112" s="146"/>
      <c r="FM112" s="146"/>
      <c r="FN112" s="146"/>
      <c r="FO112" s="146"/>
      <c r="FP112" s="146"/>
      <c r="FQ112" s="146"/>
      <c r="FR112" s="146"/>
      <c r="FS112" s="146"/>
      <c r="FT112" s="146"/>
      <c r="FU112" s="146"/>
      <c r="FV112" s="146"/>
      <c r="FW112" s="146"/>
      <c r="FX112" s="146"/>
      <c r="FY112" s="146"/>
      <c r="FZ112" s="146"/>
      <c r="GA112" s="146"/>
      <c r="GB112" s="146"/>
      <c r="GC112" s="146"/>
      <c r="GD112" s="146"/>
      <c r="GE112" s="146"/>
      <c r="GF112" s="146"/>
      <c r="GG112" s="146"/>
      <c r="GH112" s="146"/>
      <c r="GI112" s="146"/>
      <c r="GJ112" s="146"/>
      <c r="GK112" s="146"/>
      <c r="GL112" s="146"/>
      <c r="GM112" s="146"/>
      <c r="GN112" s="146"/>
      <c r="GO112" s="146"/>
      <c r="GP112" s="146"/>
      <c r="GQ112" s="146"/>
      <c r="GR112" s="146"/>
      <c r="GS112" s="146"/>
      <c r="GT112" s="146"/>
      <c r="GU112" s="146"/>
      <c r="GV112" s="146"/>
      <c r="GW112" s="146"/>
      <c r="GX112" s="146"/>
      <c r="GY112" s="146"/>
      <c r="GZ112" s="146"/>
      <c r="HA112" s="146"/>
      <c r="HB112" s="146"/>
      <c r="HC112" s="146"/>
      <c r="HD112" s="146"/>
      <c r="HE112" s="146"/>
      <c r="HF112" s="146"/>
      <c r="HG112" s="146"/>
      <c r="HH112" s="146"/>
      <c r="HI112" s="146"/>
      <c r="HJ112" s="146"/>
      <c r="HK112" s="146"/>
      <c r="HL112" s="146"/>
      <c r="HM112" s="146"/>
      <c r="HN112" s="146"/>
      <c r="HO112" s="146"/>
      <c r="HP112" s="146"/>
      <c r="HQ112" s="146"/>
      <c r="HR112" s="146"/>
      <c r="HS112" s="146"/>
      <c r="HT112" s="146"/>
      <c r="HU112" s="146"/>
      <c r="HV112" s="146"/>
      <c r="HW112" s="146"/>
      <c r="HX112" s="146"/>
      <c r="HY112" s="146"/>
      <c r="HZ112" s="146"/>
      <c r="IA112" s="146"/>
      <c r="IB112" s="146"/>
      <c r="IC112" s="146"/>
      <c r="ID112" s="146"/>
    </row>
    <row r="113" spans="1:238" s="58" customFormat="1" ht="140.25" customHeight="1" x14ac:dyDescent="0.3">
      <c r="A113" s="730">
        <v>11700</v>
      </c>
      <c r="B113" s="776" t="s">
        <v>29</v>
      </c>
      <c r="C113" s="776" t="s">
        <v>969</v>
      </c>
      <c r="D113" s="671" t="s">
        <v>328</v>
      </c>
      <c r="E113" s="776" t="s">
        <v>256</v>
      </c>
      <c r="F113" s="671" t="s">
        <v>409</v>
      </c>
      <c r="G113" s="801" t="s">
        <v>1417</v>
      </c>
      <c r="H113" s="802" t="s">
        <v>123</v>
      </c>
      <c r="I113" s="783">
        <v>1</v>
      </c>
      <c r="J113" s="1037" t="s">
        <v>1427</v>
      </c>
      <c r="K113" s="1034" t="s">
        <v>1430</v>
      </c>
      <c r="L113" s="1085">
        <v>40924370</v>
      </c>
      <c r="M113" s="1089">
        <v>1</v>
      </c>
      <c r="N113" s="1040" t="s">
        <v>45</v>
      </c>
      <c r="O113" s="1040" t="s">
        <v>54</v>
      </c>
      <c r="P113" s="1040" t="s">
        <v>37</v>
      </c>
      <c r="Q113" s="1040" t="s">
        <v>38</v>
      </c>
      <c r="R113" s="1040" t="s">
        <v>218</v>
      </c>
      <c r="S113" s="803" t="s">
        <v>1433</v>
      </c>
      <c r="T113" s="776" t="s">
        <v>104</v>
      </c>
      <c r="U113" s="783">
        <v>1</v>
      </c>
      <c r="V113" s="1082" t="str">
        <f>+K113</f>
        <v>Crear una cultura de aprendizaje continuo que permita identificar, generar y transferir los conocimientos adquiridos por sus servidores, con el fin de actualizar el saber técnico que requiere la ADRES, en cumplimiento de las competencias asignadas mediante los artículos 66 y 67 de la Ley 1753 de 2015 y los decretos que los reglamentan</v>
      </c>
      <c r="W113" s="1074">
        <f>+L113</f>
        <v>40924370</v>
      </c>
      <c r="X113" s="1077" t="s">
        <v>114</v>
      </c>
      <c r="Y113" s="804">
        <v>0</v>
      </c>
      <c r="Z113" s="1080" t="str">
        <f>+V113</f>
        <v>Crear una cultura de aprendizaje continuo que permita identificar, generar y transferir los conocimientos adquiridos por sus servidores, con el fin de actualizar el saber técnico que requiere la ADRES, en cumplimiento de las competencias asignadas mediante los artículos 66 y 67 de la Ley 1753 de 2015 y los decretos que los reglamentan</v>
      </c>
      <c r="AA113" s="1031">
        <v>0</v>
      </c>
      <c r="AB113" s="670"/>
      <c r="AC113" s="805"/>
      <c r="AD113" s="784" t="e">
        <f t="shared" ref="AD113:AD122" si="157">+(AB113/Y113)</f>
        <v>#DIV/0!</v>
      </c>
      <c r="AE113" s="1062" t="e">
        <f t="shared" ref="AE113:AE116" si="158">+(AC113/AA113)</f>
        <v>#DIV/0!</v>
      </c>
      <c r="AF113" s="784">
        <f t="shared" ref="AF113:AF122" si="159">+(AB113/U113)</f>
        <v>0</v>
      </c>
      <c r="AG113" s="1064">
        <f t="shared" ref="AG113:AG116" si="160">+(AC113/W113)</f>
        <v>0</v>
      </c>
      <c r="AH113" s="727"/>
      <c r="AI113" s="804">
        <v>0</v>
      </c>
      <c r="AJ113" s="1049" t="str">
        <f>+V113</f>
        <v>Crear una cultura de aprendizaje continuo que permita identificar, generar y transferir los conocimientos adquiridos por sus servidores, con el fin de actualizar el saber técnico que requiere la ADRES, en cumplimiento de las competencias asignadas mediante los artículos 66 y 67 de la Ley 1753 de 2015 y los decretos que los reglamentan</v>
      </c>
      <c r="AK113" s="1031">
        <v>0</v>
      </c>
      <c r="AL113" s="728"/>
      <c r="AM113" s="728"/>
      <c r="AN113" s="784" t="e">
        <f t="shared" ref="AN113:AN122" si="161">+(AL113/AI113)</f>
        <v>#DIV/0!</v>
      </c>
      <c r="AO113" s="1062" t="e">
        <f t="shared" ref="AO113:AO116" si="162">+(AM113/AK113)</f>
        <v>#DIV/0!</v>
      </c>
      <c r="AP113" s="784">
        <f t="shared" ref="AP113:AP122" si="163">+(AL113+AB113)/U113</f>
        <v>0</v>
      </c>
      <c r="AQ113" s="1062">
        <f t="shared" ref="AQ113:AQ116" si="164">+(AM113+AC113)/W113</f>
        <v>0</v>
      </c>
      <c r="AR113" s="784"/>
      <c r="AS113" s="804">
        <v>0</v>
      </c>
      <c r="AT113" s="1049" t="str">
        <f>+Z113</f>
        <v>Crear una cultura de aprendizaje continuo que permita identificar, generar y transferir los conocimientos adquiridos por sus servidores, con el fin de actualizar el saber técnico que requiere la ADRES, en cumplimiento de las competencias asignadas mediante los artículos 66 y 67 de la Ley 1753 de 2015 y los decretos que los reglamentan</v>
      </c>
      <c r="AU113" s="1031">
        <v>0</v>
      </c>
      <c r="AV113" s="670"/>
      <c r="AW113" s="805"/>
      <c r="AX113" s="784" t="e">
        <f t="shared" ref="AX113:AX122" si="165">+(AV113/AS113)</f>
        <v>#DIV/0!</v>
      </c>
      <c r="AY113" s="1062" t="e">
        <f t="shared" ref="AY113:AY116" si="166">+(AW113/AU113)</f>
        <v>#DIV/0!</v>
      </c>
      <c r="AZ113" s="784">
        <f t="shared" ref="AZ113:AZ122" si="167">+(AL113+AB113+AV113)/U113</f>
        <v>0</v>
      </c>
      <c r="BA113" s="1064">
        <f t="shared" ref="BA113:BA116" si="168">+(AM113+AC113+AW113)/W113</f>
        <v>0</v>
      </c>
      <c r="BB113" s="784"/>
      <c r="BC113" s="804">
        <v>1</v>
      </c>
      <c r="BD113" s="1049" t="str">
        <f>+V113</f>
        <v>Crear una cultura de aprendizaje continuo que permita identificar, generar y transferir los conocimientos adquiridos por sus servidores, con el fin de actualizar el saber técnico que requiere la ADRES, en cumplimiento de las competencias asignadas mediante los artículos 66 y 67 de la Ley 1753 de 2015 y los decretos que los reglamentan</v>
      </c>
      <c r="BE113" s="1031">
        <f>+W113</f>
        <v>40924370</v>
      </c>
      <c r="BF113" s="728"/>
      <c r="BG113" s="728"/>
      <c r="BH113" s="783">
        <f t="shared" ref="BH113:BH122" si="169">+(BF113/BC113)</f>
        <v>0</v>
      </c>
      <c r="BI113" s="1052">
        <f t="shared" ref="BI113:BI116" si="170">+(BG113/BE113)</f>
        <v>0</v>
      </c>
      <c r="BJ113" s="783">
        <f t="shared" ref="BJ113:BJ122" si="171">+(AL113+AB113+AV113+BF113)/U113</f>
        <v>0</v>
      </c>
      <c r="BK113" s="1054">
        <f t="shared" ref="BK113:BK116" si="172">+(AM113+AC113+AW113+BG113)/W113</f>
        <v>0</v>
      </c>
      <c r="BL113" s="783"/>
      <c r="BM113" s="806" t="str">
        <f t="shared" ref="BM113:BM122" si="173">IF(AND(Y113=0,AB113=0),"No Prog ni Ejec",IF(Y113=0,CONCATENATE("No Prog, Ejec=  ",AB113),AB113/Y113))</f>
        <v>No Prog ni Ejec</v>
      </c>
      <c r="BN113" s="1024" t="str">
        <f t="shared" ref="BN113:BN122" si="174">IF(AND(AA113=0,AC113=0),"No Prog ni Ejec",IF(AA113=0,CONCATENATE("No Prog, Ejec=  ",AC113),AC113/AA113))</f>
        <v>No Prog ni Ejec</v>
      </c>
      <c r="BO113" s="806" t="str">
        <f t="shared" ref="BO113:BO122" si="175">IF(AND(AI113=0,AL113=0),"No Prog ni Ejec",IF(AI113=0,CONCATENATE("No Prog, Ejec=  ",AL113),AL113/AI113))</f>
        <v>No Prog ni Ejec</v>
      </c>
      <c r="BP113" s="1024" t="str">
        <f t="shared" ref="BP113:BP122" si="176">IF(AND(AK113=0,AM113=0),"No Prog ni Ejec",IF(AK113=0,CONCATENATE("No Prog, Ejec=  ",AM113),AM113/AK113))</f>
        <v>No Prog ni Ejec</v>
      </c>
      <c r="BQ113" s="806" t="str">
        <f t="shared" ref="BQ113:BQ122" si="177">IF(AND(AS113=0,AV113=0),"No Prog ni Ejec",IF(AS113=0,CONCATENATE("No Prog, Ejec=  ",AV113),AV113/AS113))</f>
        <v>No Prog ni Ejec</v>
      </c>
      <c r="BR113" s="1024" t="str">
        <f t="shared" ref="BR113:BR122" si="178">IF(AND(AU113=0,AW113=0),"No Prog ni Ejec",IF(AU113=0,CONCATENATE("No Prog, Ejec=  ",AW113),AW113/AU113))</f>
        <v>No Prog ni Ejec</v>
      </c>
      <c r="BS113" s="806">
        <f t="shared" ref="BS113:BS122" si="179">IF(AND(BC113=0,BF113=0),"No Prog ni Ejec",IF(BC113=0,CONCATENATE("No Prog, Ejec=  ",BF113),BF113/BC113))</f>
        <v>0</v>
      </c>
      <c r="BT113" s="1024">
        <f t="shared" ref="BT113:BT122" si="180">IF(AND(BE113=0,BG113=0),"No Prog ni Ejec",IF(BE113=0,CONCATENATE("No Prog, Ejec=  ",BG113),BG113/BE113))</f>
        <v>0</v>
      </c>
      <c r="BU113" s="804">
        <f t="shared" ref="BU113:BU122" si="181">+(Y113+AI113+(AS113/3))</f>
        <v>0</v>
      </c>
      <c r="BV113" s="1026" t="str">
        <f t="shared" ref="BV113:BV116" si="182">+V113</f>
        <v>Crear una cultura de aprendizaje continuo que permita identificar, generar y transferir los conocimientos adquiridos por sus servidores, con el fin de actualizar el saber técnico que requiere la ADRES, en cumplimiento de las competencias asignadas mediante los artículos 66 y 67 de la Ley 1753 de 2015 y los decretos que los reglamentan</v>
      </c>
      <c r="BW113" s="1028">
        <f t="shared" ref="BW113:BW116" si="183">+(AA113+AK113+(AU113/3))</f>
        <v>0</v>
      </c>
      <c r="BX113" s="728"/>
      <c r="BY113" s="728"/>
      <c r="BZ113" s="728"/>
      <c r="CA113" s="728"/>
      <c r="CB113" s="728"/>
      <c r="CC113" s="728"/>
      <c r="CD113" s="728"/>
    </row>
    <row r="114" spans="1:238" s="58" customFormat="1" ht="100.8" x14ac:dyDescent="0.3">
      <c r="A114" s="730">
        <v>11700</v>
      </c>
      <c r="B114" s="776" t="s">
        <v>29</v>
      </c>
      <c r="C114" s="776" t="s">
        <v>969</v>
      </c>
      <c r="D114" s="671" t="s">
        <v>328</v>
      </c>
      <c r="E114" s="776" t="s">
        <v>256</v>
      </c>
      <c r="F114" s="671" t="s">
        <v>629</v>
      </c>
      <c r="G114" s="801" t="s">
        <v>1418</v>
      </c>
      <c r="H114" s="802" t="s">
        <v>123</v>
      </c>
      <c r="I114" s="783">
        <v>1</v>
      </c>
      <c r="J114" s="1039"/>
      <c r="K114" s="1036"/>
      <c r="L114" s="1085"/>
      <c r="M114" s="1090"/>
      <c r="N114" s="1042"/>
      <c r="O114" s="1042"/>
      <c r="P114" s="1042"/>
      <c r="Q114" s="1042"/>
      <c r="R114" s="1042"/>
      <c r="S114" s="803" t="s">
        <v>1433</v>
      </c>
      <c r="T114" s="776" t="s">
        <v>104</v>
      </c>
      <c r="U114" s="783">
        <v>1</v>
      </c>
      <c r="V114" s="1083"/>
      <c r="W114" s="1075"/>
      <c r="X114" s="1078"/>
      <c r="Y114" s="804">
        <v>0</v>
      </c>
      <c r="Z114" s="1081"/>
      <c r="AA114" s="1033"/>
      <c r="AB114" s="670"/>
      <c r="AC114" s="805"/>
      <c r="AD114" s="784" t="e">
        <f t="shared" si="157"/>
        <v>#DIV/0!</v>
      </c>
      <c r="AE114" s="1063"/>
      <c r="AF114" s="784">
        <f t="shared" si="159"/>
        <v>0</v>
      </c>
      <c r="AG114" s="1065"/>
      <c r="AH114" s="727"/>
      <c r="AI114" s="804">
        <v>0</v>
      </c>
      <c r="AJ114" s="1051"/>
      <c r="AK114" s="1033"/>
      <c r="AL114" s="728"/>
      <c r="AM114" s="728"/>
      <c r="AN114" s="784" t="e">
        <f t="shared" si="161"/>
        <v>#DIV/0!</v>
      </c>
      <c r="AO114" s="1063"/>
      <c r="AP114" s="784">
        <f t="shared" si="163"/>
        <v>0</v>
      </c>
      <c r="AQ114" s="1063"/>
      <c r="AR114" s="784"/>
      <c r="AS114" s="804">
        <v>0</v>
      </c>
      <c r="AT114" s="1051"/>
      <c r="AU114" s="1033"/>
      <c r="AV114" s="670"/>
      <c r="AW114" s="805"/>
      <c r="AX114" s="784" t="e">
        <f t="shared" si="165"/>
        <v>#DIV/0!</v>
      </c>
      <c r="AY114" s="1063"/>
      <c r="AZ114" s="784">
        <f t="shared" si="167"/>
        <v>0</v>
      </c>
      <c r="BA114" s="1065"/>
      <c r="BB114" s="784"/>
      <c r="BC114" s="804">
        <v>1</v>
      </c>
      <c r="BD114" s="1051"/>
      <c r="BE114" s="1033"/>
      <c r="BF114" s="728"/>
      <c r="BG114" s="728"/>
      <c r="BH114" s="783">
        <f t="shared" si="169"/>
        <v>0</v>
      </c>
      <c r="BI114" s="1053"/>
      <c r="BJ114" s="783">
        <f t="shared" si="171"/>
        <v>0</v>
      </c>
      <c r="BK114" s="1055"/>
      <c r="BL114" s="783"/>
      <c r="BM114" s="806" t="str">
        <f t="shared" si="173"/>
        <v>No Prog ni Ejec</v>
      </c>
      <c r="BN114" s="1025"/>
      <c r="BO114" s="806" t="str">
        <f t="shared" si="175"/>
        <v>No Prog ni Ejec</v>
      </c>
      <c r="BP114" s="1025"/>
      <c r="BQ114" s="806" t="str">
        <f t="shared" si="177"/>
        <v>No Prog ni Ejec</v>
      </c>
      <c r="BR114" s="1025"/>
      <c r="BS114" s="806">
        <f t="shared" si="179"/>
        <v>0</v>
      </c>
      <c r="BT114" s="1025"/>
      <c r="BU114" s="804">
        <f t="shared" si="181"/>
        <v>0</v>
      </c>
      <c r="BV114" s="1027"/>
      <c r="BW114" s="1029"/>
      <c r="BX114" s="728"/>
      <c r="BY114" s="728"/>
      <c r="BZ114" s="728"/>
      <c r="CA114" s="728"/>
      <c r="CB114" s="728"/>
      <c r="CC114" s="728"/>
      <c r="CD114" s="728"/>
    </row>
    <row r="115" spans="1:238" s="58" customFormat="1" ht="201.6" x14ac:dyDescent="0.3">
      <c r="A115" s="730">
        <v>11700</v>
      </c>
      <c r="B115" s="776" t="s">
        <v>29</v>
      </c>
      <c r="C115" s="776" t="s">
        <v>969</v>
      </c>
      <c r="D115" s="671" t="s">
        <v>328</v>
      </c>
      <c r="E115" s="776" t="s">
        <v>256</v>
      </c>
      <c r="F115" s="671" t="s">
        <v>1409</v>
      </c>
      <c r="G115" s="801" t="s">
        <v>1419</v>
      </c>
      <c r="H115" s="802" t="s">
        <v>123</v>
      </c>
      <c r="I115" s="783">
        <v>1</v>
      </c>
      <c r="J115" s="671" t="s">
        <v>1428</v>
      </c>
      <c r="K115" s="807" t="s">
        <v>1652</v>
      </c>
      <c r="L115" s="805">
        <v>42518998</v>
      </c>
      <c r="M115" s="785">
        <v>1</v>
      </c>
      <c r="N115" s="776" t="s">
        <v>45</v>
      </c>
      <c r="O115" s="776" t="s">
        <v>54</v>
      </c>
      <c r="P115" s="776" t="s">
        <v>37</v>
      </c>
      <c r="Q115" s="776" t="s">
        <v>38</v>
      </c>
      <c r="R115" s="776" t="s">
        <v>218</v>
      </c>
      <c r="S115" s="803" t="s">
        <v>1433</v>
      </c>
      <c r="T115" s="776" t="s">
        <v>104</v>
      </c>
      <c r="U115" s="783">
        <v>1</v>
      </c>
      <c r="V115" s="782" t="str">
        <f>+K115</f>
        <v>Derivado de la naturaleza y el  monto  de los recursos  manejados, pretendemos  generar competencias laborales en los servidores públicos,  en  especial  a los presentan las áreas  misionales Dirección de Gestión de los Recursos Financieros en Salud y estratégicos  Dirección de Gestión de Tecnológicas de Información y Comunicaciones,  enfocado con el objetivo de incrementar la efectividad en el ejercicio de sus funciones y la gestión pública, a través de las acciones de capacitación.</v>
      </c>
      <c r="W115" s="722">
        <f>+L115</f>
        <v>42518998</v>
      </c>
      <c r="X115" s="780" t="s">
        <v>114</v>
      </c>
      <c r="Y115" s="804">
        <v>0</v>
      </c>
      <c r="Z115" s="781" t="str">
        <f>+V115</f>
        <v>Derivado de la naturaleza y el  monto  de los recursos  manejados, pretendemos  generar competencias laborales en los servidores públicos,  en  especial  a los presentan las áreas  misionales Dirección de Gestión de los Recursos Financieros en Salud y estratégicos  Dirección de Gestión de Tecnológicas de Información y Comunicaciones,  enfocado con el objetivo de incrementar la efectividad en el ejercicio de sus funciones y la gestión pública, a través de las acciones de capacitación.</v>
      </c>
      <c r="AA115" s="583">
        <v>0</v>
      </c>
      <c r="AB115" s="670"/>
      <c r="AC115" s="805"/>
      <c r="AD115" s="784" t="e">
        <f t="shared" si="157"/>
        <v>#DIV/0!</v>
      </c>
      <c r="AE115" s="784" t="e">
        <f t="shared" si="158"/>
        <v>#DIV/0!</v>
      </c>
      <c r="AF115" s="784">
        <f t="shared" si="159"/>
        <v>0</v>
      </c>
      <c r="AG115" s="808">
        <f t="shared" si="160"/>
        <v>0</v>
      </c>
      <c r="AH115" s="727"/>
      <c r="AI115" s="804">
        <v>0</v>
      </c>
      <c r="AJ115" s="781" t="str">
        <f>+Z115</f>
        <v>Derivado de la naturaleza y el  monto  de los recursos  manejados, pretendemos  generar competencias laborales en los servidores públicos,  en  especial  a los presentan las áreas  misionales Dirección de Gestión de los Recursos Financieros en Salud y estratégicos  Dirección de Gestión de Tecnológicas de Información y Comunicaciones,  enfocado con el objetivo de incrementar la efectividad en el ejercicio de sus funciones y la gestión pública, a través de las acciones de capacitación.</v>
      </c>
      <c r="AK115" s="583">
        <v>0</v>
      </c>
      <c r="AL115" s="728"/>
      <c r="AM115" s="728"/>
      <c r="AN115" s="784" t="e">
        <f t="shared" si="161"/>
        <v>#DIV/0!</v>
      </c>
      <c r="AO115" s="784" t="e">
        <f t="shared" si="162"/>
        <v>#DIV/0!</v>
      </c>
      <c r="AP115" s="808">
        <f t="shared" si="163"/>
        <v>0</v>
      </c>
      <c r="AQ115" s="808">
        <f t="shared" si="164"/>
        <v>0</v>
      </c>
      <c r="AR115" s="784"/>
      <c r="AS115" s="804">
        <v>0</v>
      </c>
      <c r="AT115" s="781" t="str">
        <f>+V115</f>
        <v>Derivado de la naturaleza y el  monto  de los recursos  manejados, pretendemos  generar competencias laborales en los servidores públicos,  en  especial  a los presentan las áreas  misionales Dirección de Gestión de los Recursos Financieros en Salud y estratégicos  Dirección de Gestión de Tecnológicas de Información y Comunicaciones,  enfocado con el objetivo de incrementar la efectividad en el ejercicio de sus funciones y la gestión pública, a través de las acciones de capacitación.</v>
      </c>
      <c r="AU115" s="583">
        <v>0</v>
      </c>
      <c r="AV115" s="670"/>
      <c r="AW115" s="805"/>
      <c r="AX115" s="784" t="e">
        <f t="shared" si="165"/>
        <v>#DIV/0!</v>
      </c>
      <c r="AY115" s="784" t="e">
        <f t="shared" si="166"/>
        <v>#DIV/0!</v>
      </c>
      <c r="AZ115" s="784">
        <f t="shared" si="167"/>
        <v>0</v>
      </c>
      <c r="BA115" s="808">
        <f t="shared" si="168"/>
        <v>0</v>
      </c>
      <c r="BB115" s="784"/>
      <c r="BC115" s="804">
        <v>1</v>
      </c>
      <c r="BD115" s="781" t="str">
        <f>+V115</f>
        <v>Derivado de la naturaleza y el  monto  de los recursos  manejados, pretendemos  generar competencias laborales en los servidores públicos,  en  especial  a los presentan las áreas  misionales Dirección de Gestión de los Recursos Financieros en Salud y estratégicos  Dirección de Gestión de Tecnológicas de Información y Comunicaciones,  enfocado con el objetivo de incrementar la efectividad en el ejercicio de sus funciones y la gestión pública, a través de las acciones de capacitación.</v>
      </c>
      <c r="BE115" s="583">
        <f>+W115</f>
        <v>42518998</v>
      </c>
      <c r="BF115" s="728"/>
      <c r="BG115" s="728"/>
      <c r="BH115" s="783">
        <f t="shared" si="169"/>
        <v>0</v>
      </c>
      <c r="BI115" s="783">
        <f t="shared" si="170"/>
        <v>0</v>
      </c>
      <c r="BJ115" s="783">
        <f t="shared" si="171"/>
        <v>0</v>
      </c>
      <c r="BK115" s="809">
        <f t="shared" si="172"/>
        <v>0</v>
      </c>
      <c r="BL115" s="783"/>
      <c r="BM115" s="806" t="str">
        <f t="shared" si="173"/>
        <v>No Prog ni Ejec</v>
      </c>
      <c r="BN115" s="806" t="str">
        <f t="shared" si="174"/>
        <v>No Prog ni Ejec</v>
      </c>
      <c r="BO115" s="806" t="str">
        <f t="shared" si="175"/>
        <v>No Prog ni Ejec</v>
      </c>
      <c r="BP115" s="806" t="str">
        <f t="shared" si="176"/>
        <v>No Prog ni Ejec</v>
      </c>
      <c r="BQ115" s="806" t="str">
        <f t="shared" si="177"/>
        <v>No Prog ni Ejec</v>
      </c>
      <c r="BR115" s="806" t="str">
        <f t="shared" si="178"/>
        <v>No Prog ni Ejec</v>
      </c>
      <c r="BS115" s="806">
        <f t="shared" si="179"/>
        <v>0</v>
      </c>
      <c r="BT115" s="806">
        <f t="shared" si="180"/>
        <v>0</v>
      </c>
      <c r="BU115" s="804">
        <f t="shared" si="181"/>
        <v>0</v>
      </c>
      <c r="BV115" s="732" t="str">
        <f t="shared" si="182"/>
        <v>Derivado de la naturaleza y el  monto  de los recursos  manejados, pretendemos  generar competencias laborales en los servidores públicos,  en  especial  a los presentan las áreas  misionales Dirección de Gestión de los Recursos Financieros en Salud y estratégicos  Dirección de Gestión de Tecnológicas de Información y Comunicaciones,  enfocado con el objetivo de incrementar la efectividad en el ejercicio de sus funciones y la gestión pública, a través de las acciones de capacitación.</v>
      </c>
      <c r="BW115" s="810">
        <f t="shared" si="183"/>
        <v>0</v>
      </c>
      <c r="BX115" s="728"/>
      <c r="BY115" s="728"/>
      <c r="BZ115" s="728"/>
      <c r="CA115" s="728"/>
      <c r="CB115" s="728"/>
      <c r="CC115" s="728"/>
      <c r="CD115" s="728"/>
    </row>
    <row r="116" spans="1:238" s="58" customFormat="1" ht="88.2" x14ac:dyDescent="0.3">
      <c r="A116" s="730">
        <v>11700</v>
      </c>
      <c r="B116" s="776" t="s">
        <v>29</v>
      </c>
      <c r="C116" s="776" t="s">
        <v>969</v>
      </c>
      <c r="D116" s="671" t="s">
        <v>328</v>
      </c>
      <c r="E116" s="776" t="s">
        <v>256</v>
      </c>
      <c r="F116" s="671" t="s">
        <v>1410</v>
      </c>
      <c r="G116" s="801" t="s">
        <v>1420</v>
      </c>
      <c r="H116" s="802" t="s">
        <v>124</v>
      </c>
      <c r="I116" s="673">
        <v>1</v>
      </c>
      <c r="J116" s="1037" t="s">
        <v>1429</v>
      </c>
      <c r="K116" s="1086" t="s">
        <v>1431</v>
      </c>
      <c r="L116" s="1085">
        <v>224089200</v>
      </c>
      <c r="M116" s="785">
        <v>1</v>
      </c>
      <c r="N116" s="1040" t="s">
        <v>45</v>
      </c>
      <c r="O116" s="1040" t="s">
        <v>54</v>
      </c>
      <c r="P116" s="1040" t="s">
        <v>37</v>
      </c>
      <c r="Q116" s="1040" t="s">
        <v>38</v>
      </c>
      <c r="R116" s="1040" t="s">
        <v>218</v>
      </c>
      <c r="S116" s="803" t="s">
        <v>1432</v>
      </c>
      <c r="T116" s="776" t="s">
        <v>104</v>
      </c>
      <c r="U116" s="673">
        <v>1</v>
      </c>
      <c r="V116" s="1082" t="str">
        <f>+K116</f>
        <v>Contribuir al fortalecimiento de las competencias de los servidores públicos desde las dimensiones del Ser.</v>
      </c>
      <c r="W116" s="1074">
        <f>+L116</f>
        <v>224089200</v>
      </c>
      <c r="X116" s="1077" t="s">
        <v>114</v>
      </c>
      <c r="Y116" s="811">
        <v>0</v>
      </c>
      <c r="Z116" s="1049" t="str">
        <f>+V116</f>
        <v>Contribuir al fortalecimiento de las competencias de los servidores públicos desde las dimensiones del Ser.</v>
      </c>
      <c r="AA116" s="1031">
        <v>0</v>
      </c>
      <c r="AB116" s="670"/>
      <c r="AC116" s="805"/>
      <c r="AD116" s="784" t="e">
        <f t="shared" si="157"/>
        <v>#DIV/0!</v>
      </c>
      <c r="AE116" s="1062" t="e">
        <f t="shared" si="158"/>
        <v>#DIV/0!</v>
      </c>
      <c r="AF116" s="784">
        <f t="shared" si="159"/>
        <v>0</v>
      </c>
      <c r="AG116" s="1064">
        <f t="shared" si="160"/>
        <v>0</v>
      </c>
      <c r="AH116" s="727"/>
      <c r="AI116" s="811">
        <v>0</v>
      </c>
      <c r="AJ116" s="1049" t="str">
        <f>+Z116</f>
        <v>Contribuir al fortalecimiento de las competencias de los servidores públicos desde las dimensiones del Ser.</v>
      </c>
      <c r="AK116" s="1031">
        <v>0</v>
      </c>
      <c r="AL116" s="728"/>
      <c r="AM116" s="728"/>
      <c r="AN116" s="784" t="e">
        <f t="shared" si="161"/>
        <v>#DIV/0!</v>
      </c>
      <c r="AO116" s="1068" t="e">
        <f t="shared" si="162"/>
        <v>#DIV/0!</v>
      </c>
      <c r="AP116" s="808">
        <f t="shared" si="163"/>
        <v>0</v>
      </c>
      <c r="AQ116" s="1071">
        <f t="shared" si="164"/>
        <v>0</v>
      </c>
      <c r="AR116" s="784"/>
      <c r="AS116" s="811">
        <v>0</v>
      </c>
      <c r="AT116" s="1049" t="str">
        <f>+V116</f>
        <v>Contribuir al fortalecimiento de las competencias de los servidores públicos desde las dimensiones del Ser.</v>
      </c>
      <c r="AU116" s="1031">
        <v>0</v>
      </c>
      <c r="AV116" s="670"/>
      <c r="AW116" s="805"/>
      <c r="AX116" s="784" t="e">
        <f t="shared" si="165"/>
        <v>#DIV/0!</v>
      </c>
      <c r="AY116" s="1062" t="e">
        <f t="shared" si="166"/>
        <v>#DIV/0!</v>
      </c>
      <c r="AZ116" s="784">
        <f t="shared" si="167"/>
        <v>0</v>
      </c>
      <c r="BA116" s="1064">
        <f t="shared" si="168"/>
        <v>0</v>
      </c>
      <c r="BB116" s="784"/>
      <c r="BC116" s="811">
        <v>1</v>
      </c>
      <c r="BD116" s="1049" t="str">
        <f>+V116</f>
        <v>Contribuir al fortalecimiento de las competencias de los servidores públicos desde las dimensiones del Ser.</v>
      </c>
      <c r="BE116" s="1031">
        <f>+W116</f>
        <v>224089200</v>
      </c>
      <c r="BF116" s="728"/>
      <c r="BG116" s="728"/>
      <c r="BH116" s="783">
        <f t="shared" si="169"/>
        <v>0</v>
      </c>
      <c r="BI116" s="1056">
        <f t="shared" si="170"/>
        <v>0</v>
      </c>
      <c r="BJ116" s="783">
        <f t="shared" si="171"/>
        <v>0</v>
      </c>
      <c r="BK116" s="1059">
        <f t="shared" si="172"/>
        <v>0</v>
      </c>
      <c r="BL116" s="783"/>
      <c r="BM116" s="806" t="str">
        <f t="shared" si="173"/>
        <v>No Prog ni Ejec</v>
      </c>
      <c r="BN116" s="806" t="str">
        <f t="shared" si="174"/>
        <v>No Prog ni Ejec</v>
      </c>
      <c r="BO116" s="806" t="str">
        <f t="shared" si="175"/>
        <v>No Prog ni Ejec</v>
      </c>
      <c r="BP116" s="806" t="str">
        <f t="shared" si="176"/>
        <v>No Prog ni Ejec</v>
      </c>
      <c r="BQ116" s="806" t="str">
        <f t="shared" si="177"/>
        <v>No Prog ni Ejec</v>
      </c>
      <c r="BR116" s="806" t="str">
        <f t="shared" si="178"/>
        <v>No Prog ni Ejec</v>
      </c>
      <c r="BS116" s="806">
        <f t="shared" si="179"/>
        <v>0</v>
      </c>
      <c r="BT116" s="806">
        <f t="shared" si="180"/>
        <v>0</v>
      </c>
      <c r="BU116" s="811">
        <f t="shared" si="181"/>
        <v>0</v>
      </c>
      <c r="BV116" s="1026" t="str">
        <f t="shared" si="182"/>
        <v>Contribuir al fortalecimiento de las competencias de los servidores públicos desde las dimensiones del Ser.</v>
      </c>
      <c r="BW116" s="1031">
        <f t="shared" si="183"/>
        <v>0</v>
      </c>
      <c r="BX116" s="728"/>
      <c r="BY116" s="728"/>
      <c r="BZ116" s="728"/>
      <c r="CA116" s="728"/>
      <c r="CB116" s="728"/>
      <c r="CC116" s="728"/>
      <c r="CD116" s="728"/>
    </row>
    <row r="117" spans="1:238" s="58" customFormat="1" ht="88.2" x14ac:dyDescent="0.3">
      <c r="A117" s="730">
        <v>11700</v>
      </c>
      <c r="B117" s="776" t="s">
        <v>29</v>
      </c>
      <c r="C117" s="776" t="s">
        <v>969</v>
      </c>
      <c r="D117" s="671" t="s">
        <v>328</v>
      </c>
      <c r="E117" s="776" t="s">
        <v>256</v>
      </c>
      <c r="F117" s="671" t="s">
        <v>1411</v>
      </c>
      <c r="G117" s="801" t="s">
        <v>1421</v>
      </c>
      <c r="H117" s="802" t="s">
        <v>123</v>
      </c>
      <c r="I117" s="783">
        <v>1</v>
      </c>
      <c r="J117" s="1038"/>
      <c r="K117" s="1087"/>
      <c r="L117" s="1085"/>
      <c r="M117" s="785">
        <v>1</v>
      </c>
      <c r="N117" s="1041"/>
      <c r="O117" s="1041"/>
      <c r="P117" s="1041"/>
      <c r="Q117" s="1041"/>
      <c r="R117" s="1041"/>
      <c r="S117" s="803" t="s">
        <v>1433</v>
      </c>
      <c r="T117" s="776" t="s">
        <v>104</v>
      </c>
      <c r="U117" s="783">
        <v>1</v>
      </c>
      <c r="V117" s="1084"/>
      <c r="W117" s="1076"/>
      <c r="X117" s="1079"/>
      <c r="Y117" s="804">
        <v>0</v>
      </c>
      <c r="Z117" s="1050"/>
      <c r="AA117" s="1032"/>
      <c r="AB117" s="670"/>
      <c r="AC117" s="805"/>
      <c r="AD117" s="784" t="e">
        <f t="shared" si="157"/>
        <v>#DIV/0!</v>
      </c>
      <c r="AE117" s="1066"/>
      <c r="AF117" s="784">
        <f t="shared" si="159"/>
        <v>0</v>
      </c>
      <c r="AG117" s="1067"/>
      <c r="AH117" s="727"/>
      <c r="AI117" s="804">
        <v>0</v>
      </c>
      <c r="AJ117" s="1050"/>
      <c r="AK117" s="1032"/>
      <c r="AL117" s="728"/>
      <c r="AM117" s="728"/>
      <c r="AN117" s="784" t="e">
        <f t="shared" si="161"/>
        <v>#DIV/0!</v>
      </c>
      <c r="AO117" s="1069"/>
      <c r="AP117" s="808">
        <f t="shared" si="163"/>
        <v>0</v>
      </c>
      <c r="AQ117" s="1072"/>
      <c r="AR117" s="784"/>
      <c r="AS117" s="804">
        <v>0</v>
      </c>
      <c r="AT117" s="1050"/>
      <c r="AU117" s="1032"/>
      <c r="AV117" s="670"/>
      <c r="AW117" s="805"/>
      <c r="AX117" s="784" t="e">
        <f t="shared" si="165"/>
        <v>#DIV/0!</v>
      </c>
      <c r="AY117" s="1066"/>
      <c r="AZ117" s="784">
        <f t="shared" si="167"/>
        <v>0</v>
      </c>
      <c r="BA117" s="1067"/>
      <c r="BB117" s="784"/>
      <c r="BC117" s="804">
        <v>1</v>
      </c>
      <c r="BD117" s="1050"/>
      <c r="BE117" s="1032"/>
      <c r="BF117" s="728"/>
      <c r="BG117" s="728"/>
      <c r="BH117" s="783">
        <f t="shared" si="169"/>
        <v>0</v>
      </c>
      <c r="BI117" s="1057"/>
      <c r="BJ117" s="783">
        <f t="shared" si="171"/>
        <v>0</v>
      </c>
      <c r="BK117" s="1060"/>
      <c r="BL117" s="783"/>
      <c r="BM117" s="806" t="str">
        <f t="shared" si="173"/>
        <v>No Prog ni Ejec</v>
      </c>
      <c r="BN117" s="806" t="str">
        <f t="shared" si="174"/>
        <v>No Prog ni Ejec</v>
      </c>
      <c r="BO117" s="806" t="str">
        <f t="shared" si="175"/>
        <v>No Prog ni Ejec</v>
      </c>
      <c r="BP117" s="806" t="str">
        <f t="shared" si="176"/>
        <v>No Prog ni Ejec</v>
      </c>
      <c r="BQ117" s="806" t="str">
        <f t="shared" si="177"/>
        <v>No Prog ni Ejec</v>
      </c>
      <c r="BR117" s="806" t="str">
        <f t="shared" si="178"/>
        <v>No Prog ni Ejec</v>
      </c>
      <c r="BS117" s="806">
        <f t="shared" si="179"/>
        <v>0</v>
      </c>
      <c r="BT117" s="806" t="str">
        <f t="shared" si="180"/>
        <v>No Prog ni Ejec</v>
      </c>
      <c r="BU117" s="804">
        <f t="shared" si="181"/>
        <v>0</v>
      </c>
      <c r="BV117" s="1030"/>
      <c r="BW117" s="1032"/>
      <c r="BX117" s="728"/>
      <c r="BY117" s="728"/>
      <c r="BZ117" s="728"/>
      <c r="CA117" s="728"/>
      <c r="CB117" s="728"/>
      <c r="CC117" s="728"/>
      <c r="CD117" s="728"/>
    </row>
    <row r="118" spans="1:238" s="58" customFormat="1" ht="88.2" x14ac:dyDescent="0.3">
      <c r="A118" s="730">
        <v>11700</v>
      </c>
      <c r="B118" s="776" t="s">
        <v>29</v>
      </c>
      <c r="C118" s="776" t="s">
        <v>969</v>
      </c>
      <c r="D118" s="671" t="s">
        <v>328</v>
      </c>
      <c r="E118" s="776" t="s">
        <v>256</v>
      </c>
      <c r="F118" s="671" t="s">
        <v>1412</v>
      </c>
      <c r="G118" s="801" t="s">
        <v>1422</v>
      </c>
      <c r="H118" s="802" t="s">
        <v>123</v>
      </c>
      <c r="I118" s="783">
        <v>1</v>
      </c>
      <c r="J118" s="1038"/>
      <c r="K118" s="1087"/>
      <c r="L118" s="1085"/>
      <c r="M118" s="785">
        <v>1</v>
      </c>
      <c r="N118" s="1041"/>
      <c r="O118" s="1041"/>
      <c r="P118" s="1041"/>
      <c r="Q118" s="1041"/>
      <c r="R118" s="1041"/>
      <c r="S118" s="803" t="s">
        <v>1433</v>
      </c>
      <c r="T118" s="776" t="s">
        <v>104</v>
      </c>
      <c r="U118" s="783">
        <v>1</v>
      </c>
      <c r="V118" s="1084"/>
      <c r="W118" s="1076"/>
      <c r="X118" s="1079"/>
      <c r="Y118" s="804">
        <v>0</v>
      </c>
      <c r="Z118" s="1050"/>
      <c r="AA118" s="1032"/>
      <c r="AB118" s="670"/>
      <c r="AC118" s="805"/>
      <c r="AD118" s="784" t="e">
        <f t="shared" si="157"/>
        <v>#DIV/0!</v>
      </c>
      <c r="AE118" s="1066"/>
      <c r="AF118" s="784">
        <f t="shared" si="159"/>
        <v>0</v>
      </c>
      <c r="AG118" s="1067"/>
      <c r="AH118" s="727"/>
      <c r="AI118" s="804">
        <v>0</v>
      </c>
      <c r="AJ118" s="1050"/>
      <c r="AK118" s="1032"/>
      <c r="AL118" s="728"/>
      <c r="AM118" s="728"/>
      <c r="AN118" s="784" t="e">
        <f t="shared" si="161"/>
        <v>#DIV/0!</v>
      </c>
      <c r="AO118" s="1069"/>
      <c r="AP118" s="808">
        <f t="shared" si="163"/>
        <v>0</v>
      </c>
      <c r="AQ118" s="1072"/>
      <c r="AR118" s="784"/>
      <c r="AS118" s="804">
        <v>0</v>
      </c>
      <c r="AT118" s="1050"/>
      <c r="AU118" s="1032"/>
      <c r="AV118" s="670"/>
      <c r="AW118" s="805"/>
      <c r="AX118" s="784" t="e">
        <f t="shared" si="165"/>
        <v>#DIV/0!</v>
      </c>
      <c r="AY118" s="1066"/>
      <c r="AZ118" s="784">
        <f t="shared" si="167"/>
        <v>0</v>
      </c>
      <c r="BA118" s="1067"/>
      <c r="BB118" s="784"/>
      <c r="BC118" s="804">
        <v>1</v>
      </c>
      <c r="BD118" s="1050"/>
      <c r="BE118" s="1032"/>
      <c r="BF118" s="728"/>
      <c r="BG118" s="728"/>
      <c r="BH118" s="783">
        <f t="shared" si="169"/>
        <v>0</v>
      </c>
      <c r="BI118" s="1057"/>
      <c r="BJ118" s="783">
        <f t="shared" si="171"/>
        <v>0</v>
      </c>
      <c r="BK118" s="1060"/>
      <c r="BL118" s="783"/>
      <c r="BM118" s="806" t="str">
        <f t="shared" si="173"/>
        <v>No Prog ni Ejec</v>
      </c>
      <c r="BN118" s="806" t="str">
        <f t="shared" si="174"/>
        <v>No Prog ni Ejec</v>
      </c>
      <c r="BO118" s="806" t="str">
        <f t="shared" si="175"/>
        <v>No Prog ni Ejec</v>
      </c>
      <c r="BP118" s="806" t="str">
        <f t="shared" si="176"/>
        <v>No Prog ni Ejec</v>
      </c>
      <c r="BQ118" s="806" t="str">
        <f t="shared" si="177"/>
        <v>No Prog ni Ejec</v>
      </c>
      <c r="BR118" s="806" t="str">
        <f t="shared" si="178"/>
        <v>No Prog ni Ejec</v>
      </c>
      <c r="BS118" s="806">
        <f t="shared" si="179"/>
        <v>0</v>
      </c>
      <c r="BT118" s="806" t="str">
        <f t="shared" si="180"/>
        <v>No Prog ni Ejec</v>
      </c>
      <c r="BU118" s="804">
        <f t="shared" si="181"/>
        <v>0</v>
      </c>
      <c r="BV118" s="1030"/>
      <c r="BW118" s="1032"/>
      <c r="BX118" s="728"/>
      <c r="BY118" s="728"/>
      <c r="BZ118" s="728"/>
      <c r="CA118" s="728"/>
      <c r="CB118" s="728"/>
      <c r="CC118" s="728"/>
      <c r="CD118" s="728"/>
    </row>
    <row r="119" spans="1:238" s="58" customFormat="1" ht="88.2" x14ac:dyDescent="0.3">
      <c r="A119" s="730">
        <v>11700</v>
      </c>
      <c r="B119" s="776" t="s">
        <v>29</v>
      </c>
      <c r="C119" s="776" t="s">
        <v>969</v>
      </c>
      <c r="D119" s="671" t="s">
        <v>328</v>
      </c>
      <c r="E119" s="776" t="s">
        <v>256</v>
      </c>
      <c r="F119" s="671" t="s">
        <v>1413</v>
      </c>
      <c r="G119" s="801" t="s">
        <v>1423</v>
      </c>
      <c r="H119" s="802" t="s">
        <v>123</v>
      </c>
      <c r="I119" s="783">
        <v>1</v>
      </c>
      <c r="J119" s="1038"/>
      <c r="K119" s="1087"/>
      <c r="L119" s="1085"/>
      <c r="M119" s="785">
        <v>1</v>
      </c>
      <c r="N119" s="1041"/>
      <c r="O119" s="1041"/>
      <c r="P119" s="1041"/>
      <c r="Q119" s="1041"/>
      <c r="R119" s="1041"/>
      <c r="S119" s="803" t="s">
        <v>1433</v>
      </c>
      <c r="T119" s="776" t="s">
        <v>104</v>
      </c>
      <c r="U119" s="783">
        <v>1</v>
      </c>
      <c r="V119" s="1084"/>
      <c r="W119" s="1076"/>
      <c r="X119" s="1079"/>
      <c r="Y119" s="804">
        <v>0</v>
      </c>
      <c r="Z119" s="1050"/>
      <c r="AA119" s="1032"/>
      <c r="AB119" s="670"/>
      <c r="AC119" s="805"/>
      <c r="AD119" s="784" t="e">
        <f t="shared" si="157"/>
        <v>#DIV/0!</v>
      </c>
      <c r="AE119" s="1066"/>
      <c r="AF119" s="784">
        <f t="shared" si="159"/>
        <v>0</v>
      </c>
      <c r="AG119" s="1067"/>
      <c r="AH119" s="727"/>
      <c r="AI119" s="804">
        <v>0</v>
      </c>
      <c r="AJ119" s="1050"/>
      <c r="AK119" s="1032"/>
      <c r="AL119" s="728"/>
      <c r="AM119" s="728"/>
      <c r="AN119" s="784" t="e">
        <f t="shared" si="161"/>
        <v>#DIV/0!</v>
      </c>
      <c r="AO119" s="1069"/>
      <c r="AP119" s="808">
        <f t="shared" si="163"/>
        <v>0</v>
      </c>
      <c r="AQ119" s="1072"/>
      <c r="AR119" s="784"/>
      <c r="AS119" s="804">
        <v>0</v>
      </c>
      <c r="AT119" s="1050"/>
      <c r="AU119" s="1032"/>
      <c r="AV119" s="670"/>
      <c r="AW119" s="805"/>
      <c r="AX119" s="784" t="e">
        <f t="shared" si="165"/>
        <v>#DIV/0!</v>
      </c>
      <c r="AY119" s="1066"/>
      <c r="AZ119" s="784">
        <f t="shared" si="167"/>
        <v>0</v>
      </c>
      <c r="BA119" s="1067"/>
      <c r="BB119" s="784"/>
      <c r="BC119" s="804">
        <v>1</v>
      </c>
      <c r="BD119" s="1050"/>
      <c r="BE119" s="1032"/>
      <c r="BF119" s="728"/>
      <c r="BG119" s="728"/>
      <c r="BH119" s="783">
        <f t="shared" si="169"/>
        <v>0</v>
      </c>
      <c r="BI119" s="1057"/>
      <c r="BJ119" s="783">
        <f t="shared" si="171"/>
        <v>0</v>
      </c>
      <c r="BK119" s="1060"/>
      <c r="BL119" s="783"/>
      <c r="BM119" s="806" t="str">
        <f t="shared" si="173"/>
        <v>No Prog ni Ejec</v>
      </c>
      <c r="BN119" s="806" t="str">
        <f t="shared" si="174"/>
        <v>No Prog ni Ejec</v>
      </c>
      <c r="BO119" s="806" t="str">
        <f t="shared" si="175"/>
        <v>No Prog ni Ejec</v>
      </c>
      <c r="BP119" s="806" t="str">
        <f t="shared" si="176"/>
        <v>No Prog ni Ejec</v>
      </c>
      <c r="BQ119" s="806" t="str">
        <f t="shared" si="177"/>
        <v>No Prog ni Ejec</v>
      </c>
      <c r="BR119" s="806" t="str">
        <f t="shared" si="178"/>
        <v>No Prog ni Ejec</v>
      </c>
      <c r="BS119" s="806">
        <f t="shared" si="179"/>
        <v>0</v>
      </c>
      <c r="BT119" s="806" t="str">
        <f t="shared" si="180"/>
        <v>No Prog ni Ejec</v>
      </c>
      <c r="BU119" s="804">
        <f t="shared" si="181"/>
        <v>0</v>
      </c>
      <c r="BV119" s="1030"/>
      <c r="BW119" s="1032"/>
      <c r="BX119" s="728"/>
      <c r="BY119" s="728"/>
      <c r="BZ119" s="728"/>
      <c r="CA119" s="728"/>
      <c r="CB119" s="728"/>
      <c r="CC119" s="728"/>
      <c r="CD119" s="728"/>
    </row>
    <row r="120" spans="1:238" s="58" customFormat="1" ht="88.2" x14ac:dyDescent="0.3">
      <c r="A120" s="730">
        <v>11700</v>
      </c>
      <c r="B120" s="776" t="s">
        <v>29</v>
      </c>
      <c r="C120" s="776" t="s">
        <v>969</v>
      </c>
      <c r="D120" s="671" t="s">
        <v>328</v>
      </c>
      <c r="E120" s="776" t="s">
        <v>256</v>
      </c>
      <c r="F120" s="671" t="s">
        <v>1414</v>
      </c>
      <c r="G120" s="801" t="s">
        <v>1424</v>
      </c>
      <c r="H120" s="802" t="s">
        <v>123</v>
      </c>
      <c r="I120" s="783">
        <v>1</v>
      </c>
      <c r="J120" s="1038"/>
      <c r="K120" s="1087"/>
      <c r="L120" s="1085"/>
      <c r="M120" s="785">
        <v>1</v>
      </c>
      <c r="N120" s="1041"/>
      <c r="O120" s="1041"/>
      <c r="P120" s="1041"/>
      <c r="Q120" s="1041"/>
      <c r="R120" s="1041"/>
      <c r="S120" s="803" t="s">
        <v>1433</v>
      </c>
      <c r="T120" s="776" t="s">
        <v>104</v>
      </c>
      <c r="U120" s="783">
        <v>1</v>
      </c>
      <c r="V120" s="1084"/>
      <c r="W120" s="1076"/>
      <c r="X120" s="1079"/>
      <c r="Y120" s="804">
        <v>0</v>
      </c>
      <c r="Z120" s="1050"/>
      <c r="AA120" s="1032"/>
      <c r="AB120" s="670"/>
      <c r="AC120" s="805"/>
      <c r="AD120" s="784" t="e">
        <f t="shared" si="157"/>
        <v>#DIV/0!</v>
      </c>
      <c r="AE120" s="1066"/>
      <c r="AF120" s="784">
        <f t="shared" si="159"/>
        <v>0</v>
      </c>
      <c r="AG120" s="1067"/>
      <c r="AH120" s="727"/>
      <c r="AI120" s="804">
        <v>0</v>
      </c>
      <c r="AJ120" s="1050"/>
      <c r="AK120" s="1032"/>
      <c r="AL120" s="728"/>
      <c r="AM120" s="728"/>
      <c r="AN120" s="784" t="e">
        <f t="shared" si="161"/>
        <v>#DIV/0!</v>
      </c>
      <c r="AO120" s="1069"/>
      <c r="AP120" s="808">
        <f t="shared" si="163"/>
        <v>0</v>
      </c>
      <c r="AQ120" s="1072"/>
      <c r="AR120" s="784"/>
      <c r="AS120" s="804">
        <v>0</v>
      </c>
      <c r="AT120" s="1050"/>
      <c r="AU120" s="1032"/>
      <c r="AV120" s="670"/>
      <c r="AW120" s="805"/>
      <c r="AX120" s="784" t="e">
        <f t="shared" si="165"/>
        <v>#DIV/0!</v>
      </c>
      <c r="AY120" s="1066"/>
      <c r="AZ120" s="784">
        <f t="shared" si="167"/>
        <v>0</v>
      </c>
      <c r="BA120" s="1067"/>
      <c r="BB120" s="784"/>
      <c r="BC120" s="804">
        <v>1</v>
      </c>
      <c r="BD120" s="1050"/>
      <c r="BE120" s="1032"/>
      <c r="BF120" s="728"/>
      <c r="BG120" s="728"/>
      <c r="BH120" s="783">
        <f t="shared" si="169"/>
        <v>0</v>
      </c>
      <c r="BI120" s="1057"/>
      <c r="BJ120" s="783">
        <f t="shared" si="171"/>
        <v>0</v>
      </c>
      <c r="BK120" s="1060"/>
      <c r="BL120" s="783"/>
      <c r="BM120" s="806" t="str">
        <f t="shared" si="173"/>
        <v>No Prog ni Ejec</v>
      </c>
      <c r="BN120" s="806" t="str">
        <f t="shared" si="174"/>
        <v>No Prog ni Ejec</v>
      </c>
      <c r="BO120" s="806" t="str">
        <f t="shared" si="175"/>
        <v>No Prog ni Ejec</v>
      </c>
      <c r="BP120" s="806" t="str">
        <f t="shared" si="176"/>
        <v>No Prog ni Ejec</v>
      </c>
      <c r="BQ120" s="806" t="str">
        <f t="shared" si="177"/>
        <v>No Prog ni Ejec</v>
      </c>
      <c r="BR120" s="806" t="str">
        <f t="shared" si="178"/>
        <v>No Prog ni Ejec</v>
      </c>
      <c r="BS120" s="806">
        <f t="shared" si="179"/>
        <v>0</v>
      </c>
      <c r="BT120" s="806" t="str">
        <f t="shared" si="180"/>
        <v>No Prog ni Ejec</v>
      </c>
      <c r="BU120" s="804">
        <f t="shared" si="181"/>
        <v>0</v>
      </c>
      <c r="BV120" s="1030"/>
      <c r="BW120" s="1032"/>
      <c r="BX120" s="728"/>
      <c r="BY120" s="728"/>
      <c r="BZ120" s="728"/>
      <c r="CA120" s="728"/>
      <c r="CB120" s="728"/>
      <c r="CC120" s="728"/>
      <c r="CD120" s="728"/>
    </row>
    <row r="121" spans="1:238" s="58" customFormat="1" ht="88.2" x14ac:dyDescent="0.3">
      <c r="A121" s="730">
        <v>11700</v>
      </c>
      <c r="B121" s="776" t="s">
        <v>29</v>
      </c>
      <c r="C121" s="776" t="s">
        <v>969</v>
      </c>
      <c r="D121" s="671" t="s">
        <v>328</v>
      </c>
      <c r="E121" s="776" t="s">
        <v>256</v>
      </c>
      <c r="F121" s="671" t="s">
        <v>1415</v>
      </c>
      <c r="G121" s="801" t="s">
        <v>1425</v>
      </c>
      <c r="H121" s="802" t="s">
        <v>123</v>
      </c>
      <c r="I121" s="783">
        <v>1</v>
      </c>
      <c r="J121" s="1038"/>
      <c r="K121" s="1087"/>
      <c r="L121" s="1085"/>
      <c r="M121" s="785">
        <v>1</v>
      </c>
      <c r="N121" s="1041"/>
      <c r="O121" s="1041"/>
      <c r="P121" s="1041"/>
      <c r="Q121" s="1041"/>
      <c r="R121" s="1041"/>
      <c r="S121" s="803" t="s">
        <v>1433</v>
      </c>
      <c r="T121" s="776" t="s">
        <v>104</v>
      </c>
      <c r="U121" s="783">
        <v>1</v>
      </c>
      <c r="V121" s="1084"/>
      <c r="W121" s="1076"/>
      <c r="X121" s="1079"/>
      <c r="Y121" s="804">
        <v>0</v>
      </c>
      <c r="Z121" s="1050"/>
      <c r="AA121" s="1032"/>
      <c r="AB121" s="670"/>
      <c r="AC121" s="805"/>
      <c r="AD121" s="784" t="e">
        <f t="shared" si="157"/>
        <v>#DIV/0!</v>
      </c>
      <c r="AE121" s="1066"/>
      <c r="AF121" s="784">
        <f t="shared" si="159"/>
        <v>0</v>
      </c>
      <c r="AG121" s="1067"/>
      <c r="AH121" s="727"/>
      <c r="AI121" s="804">
        <v>0</v>
      </c>
      <c r="AJ121" s="1050"/>
      <c r="AK121" s="1032"/>
      <c r="AL121" s="728"/>
      <c r="AM121" s="728"/>
      <c r="AN121" s="784" t="e">
        <f t="shared" si="161"/>
        <v>#DIV/0!</v>
      </c>
      <c r="AO121" s="1069"/>
      <c r="AP121" s="808">
        <f t="shared" si="163"/>
        <v>0</v>
      </c>
      <c r="AQ121" s="1072"/>
      <c r="AR121" s="784"/>
      <c r="AS121" s="804">
        <v>0</v>
      </c>
      <c r="AT121" s="1050"/>
      <c r="AU121" s="1032"/>
      <c r="AV121" s="670"/>
      <c r="AW121" s="805"/>
      <c r="AX121" s="784" t="e">
        <f t="shared" si="165"/>
        <v>#DIV/0!</v>
      </c>
      <c r="AY121" s="1066"/>
      <c r="AZ121" s="784">
        <f t="shared" si="167"/>
        <v>0</v>
      </c>
      <c r="BA121" s="1067"/>
      <c r="BB121" s="784"/>
      <c r="BC121" s="804">
        <v>1</v>
      </c>
      <c r="BD121" s="1050"/>
      <c r="BE121" s="1032"/>
      <c r="BF121" s="728"/>
      <c r="BG121" s="728"/>
      <c r="BH121" s="783">
        <f t="shared" si="169"/>
        <v>0</v>
      </c>
      <c r="BI121" s="1057"/>
      <c r="BJ121" s="783">
        <f t="shared" si="171"/>
        <v>0</v>
      </c>
      <c r="BK121" s="1060"/>
      <c r="BL121" s="783"/>
      <c r="BM121" s="806" t="str">
        <f t="shared" si="173"/>
        <v>No Prog ni Ejec</v>
      </c>
      <c r="BN121" s="806" t="str">
        <f t="shared" si="174"/>
        <v>No Prog ni Ejec</v>
      </c>
      <c r="BO121" s="806" t="str">
        <f t="shared" si="175"/>
        <v>No Prog ni Ejec</v>
      </c>
      <c r="BP121" s="806" t="str">
        <f t="shared" si="176"/>
        <v>No Prog ni Ejec</v>
      </c>
      <c r="BQ121" s="806" t="str">
        <f t="shared" si="177"/>
        <v>No Prog ni Ejec</v>
      </c>
      <c r="BR121" s="806" t="str">
        <f t="shared" si="178"/>
        <v>No Prog ni Ejec</v>
      </c>
      <c r="BS121" s="806">
        <f t="shared" si="179"/>
        <v>0</v>
      </c>
      <c r="BT121" s="806" t="str">
        <f t="shared" si="180"/>
        <v>No Prog ni Ejec</v>
      </c>
      <c r="BU121" s="804">
        <f t="shared" si="181"/>
        <v>0</v>
      </c>
      <c r="BV121" s="1030"/>
      <c r="BW121" s="1032"/>
      <c r="BX121" s="728"/>
      <c r="BY121" s="728"/>
      <c r="BZ121" s="728"/>
      <c r="CA121" s="728"/>
      <c r="CB121" s="728"/>
      <c r="CC121" s="728"/>
      <c r="CD121" s="728"/>
    </row>
    <row r="122" spans="1:238" s="58" customFormat="1" ht="88.2" x14ac:dyDescent="0.3">
      <c r="A122" s="730">
        <v>11700</v>
      </c>
      <c r="B122" s="776" t="s">
        <v>29</v>
      </c>
      <c r="C122" s="776" t="s">
        <v>969</v>
      </c>
      <c r="D122" s="671" t="s">
        <v>328</v>
      </c>
      <c r="E122" s="776" t="s">
        <v>256</v>
      </c>
      <c r="F122" s="671" t="s">
        <v>1416</v>
      </c>
      <c r="G122" s="801" t="s">
        <v>1426</v>
      </c>
      <c r="H122" s="802" t="s">
        <v>123</v>
      </c>
      <c r="I122" s="783">
        <v>1</v>
      </c>
      <c r="J122" s="1039"/>
      <c r="K122" s="1088"/>
      <c r="L122" s="1085"/>
      <c r="M122" s="785">
        <v>1</v>
      </c>
      <c r="N122" s="1042"/>
      <c r="O122" s="1042"/>
      <c r="P122" s="1042"/>
      <c r="Q122" s="1042"/>
      <c r="R122" s="1042"/>
      <c r="S122" s="803" t="s">
        <v>1433</v>
      </c>
      <c r="T122" s="776" t="s">
        <v>104</v>
      </c>
      <c r="U122" s="783">
        <v>1</v>
      </c>
      <c r="V122" s="1083"/>
      <c r="W122" s="1075"/>
      <c r="X122" s="1078"/>
      <c r="Y122" s="804">
        <v>0</v>
      </c>
      <c r="Z122" s="1051"/>
      <c r="AA122" s="1033"/>
      <c r="AB122" s="670"/>
      <c r="AC122" s="805"/>
      <c r="AD122" s="784" t="e">
        <f t="shared" si="157"/>
        <v>#DIV/0!</v>
      </c>
      <c r="AE122" s="1063"/>
      <c r="AF122" s="784">
        <f t="shared" si="159"/>
        <v>0</v>
      </c>
      <c r="AG122" s="1065"/>
      <c r="AH122" s="727"/>
      <c r="AI122" s="804">
        <v>0</v>
      </c>
      <c r="AJ122" s="1051"/>
      <c r="AK122" s="1033"/>
      <c r="AL122" s="728"/>
      <c r="AM122" s="728"/>
      <c r="AN122" s="784" t="e">
        <f t="shared" si="161"/>
        <v>#DIV/0!</v>
      </c>
      <c r="AO122" s="1070"/>
      <c r="AP122" s="808">
        <f t="shared" si="163"/>
        <v>0</v>
      </c>
      <c r="AQ122" s="1073"/>
      <c r="AR122" s="784"/>
      <c r="AS122" s="804">
        <v>0</v>
      </c>
      <c r="AT122" s="1051"/>
      <c r="AU122" s="1033"/>
      <c r="AV122" s="670"/>
      <c r="AW122" s="805"/>
      <c r="AX122" s="784" t="e">
        <f t="shared" si="165"/>
        <v>#DIV/0!</v>
      </c>
      <c r="AY122" s="1063"/>
      <c r="AZ122" s="784">
        <f t="shared" si="167"/>
        <v>0</v>
      </c>
      <c r="BA122" s="1065"/>
      <c r="BB122" s="784"/>
      <c r="BC122" s="804">
        <v>1</v>
      </c>
      <c r="BD122" s="1051"/>
      <c r="BE122" s="1033"/>
      <c r="BF122" s="728"/>
      <c r="BG122" s="728"/>
      <c r="BH122" s="783">
        <f t="shared" si="169"/>
        <v>0</v>
      </c>
      <c r="BI122" s="1058"/>
      <c r="BJ122" s="783">
        <f t="shared" si="171"/>
        <v>0</v>
      </c>
      <c r="BK122" s="1061"/>
      <c r="BL122" s="783"/>
      <c r="BM122" s="806" t="str">
        <f t="shared" si="173"/>
        <v>No Prog ni Ejec</v>
      </c>
      <c r="BN122" s="806" t="str">
        <f t="shared" si="174"/>
        <v>No Prog ni Ejec</v>
      </c>
      <c r="BO122" s="806" t="str">
        <f t="shared" si="175"/>
        <v>No Prog ni Ejec</v>
      </c>
      <c r="BP122" s="806" t="str">
        <f t="shared" si="176"/>
        <v>No Prog ni Ejec</v>
      </c>
      <c r="BQ122" s="806" t="str">
        <f t="shared" si="177"/>
        <v>No Prog ni Ejec</v>
      </c>
      <c r="BR122" s="806" t="str">
        <f t="shared" si="178"/>
        <v>No Prog ni Ejec</v>
      </c>
      <c r="BS122" s="806">
        <f t="shared" si="179"/>
        <v>0</v>
      </c>
      <c r="BT122" s="806" t="str">
        <f t="shared" si="180"/>
        <v>No Prog ni Ejec</v>
      </c>
      <c r="BU122" s="804">
        <f t="shared" si="181"/>
        <v>0</v>
      </c>
      <c r="BV122" s="1027"/>
      <c r="BW122" s="1033"/>
      <c r="BX122" s="728"/>
      <c r="BY122" s="728"/>
      <c r="BZ122" s="728"/>
      <c r="CA122" s="728"/>
      <c r="CB122" s="728"/>
      <c r="CC122" s="728"/>
      <c r="CD122" s="728"/>
    </row>
    <row r="123" spans="1:238" s="156" customFormat="1" ht="88.2" x14ac:dyDescent="0.3">
      <c r="A123" s="689">
        <v>11700</v>
      </c>
      <c r="B123" s="690" t="s">
        <v>29</v>
      </c>
      <c r="C123" s="690" t="s">
        <v>964</v>
      </c>
      <c r="D123" s="691" t="s">
        <v>328</v>
      </c>
      <c r="E123" s="690" t="s">
        <v>256</v>
      </c>
      <c r="F123" s="691" t="s">
        <v>407</v>
      </c>
      <c r="G123" s="690" t="s">
        <v>662</v>
      </c>
      <c r="H123" s="692" t="s">
        <v>123</v>
      </c>
      <c r="I123" s="693">
        <v>1</v>
      </c>
      <c r="J123" s="714" t="s">
        <v>629</v>
      </c>
      <c r="K123" s="690" t="s">
        <v>663</v>
      </c>
      <c r="L123" s="899">
        <f>SUM(L124:L136)</f>
        <v>485319714</v>
      </c>
      <c r="M123" s="695">
        <v>1</v>
      </c>
      <c r="N123" s="543" t="s">
        <v>45</v>
      </c>
      <c r="O123" s="543" t="s">
        <v>54</v>
      </c>
      <c r="P123" s="543" t="s">
        <v>37</v>
      </c>
      <c r="Q123" s="543" t="s">
        <v>38</v>
      </c>
      <c r="R123" s="543" t="s">
        <v>218</v>
      </c>
      <c r="S123" s="690" t="s">
        <v>411</v>
      </c>
      <c r="T123" s="690" t="s">
        <v>104</v>
      </c>
      <c r="U123" s="695">
        <v>1</v>
      </c>
      <c r="V123" s="696" t="str">
        <f t="shared" si="55"/>
        <v>Realizar actividades para fortalecer la calidad de vida de los servidores públicos de la entidad, así como el clima organizacional</v>
      </c>
      <c r="W123" s="697">
        <f t="shared" si="56"/>
        <v>485319714</v>
      </c>
      <c r="X123" s="698" t="s">
        <v>114</v>
      </c>
      <c r="Y123" s="693">
        <v>0.25</v>
      </c>
      <c r="Z123" s="711" t="s">
        <v>663</v>
      </c>
      <c r="AA123" s="694">
        <f>L123*Y123</f>
        <v>121329928.5</v>
      </c>
      <c r="AB123" s="939"/>
      <c r="AC123" s="938"/>
      <c r="AD123" s="701">
        <f t="shared" si="34"/>
        <v>0</v>
      </c>
      <c r="AE123" s="701">
        <f t="shared" si="35"/>
        <v>0</v>
      </c>
      <c r="AF123" s="701">
        <f t="shared" si="36"/>
        <v>0</v>
      </c>
      <c r="AG123" s="701">
        <f t="shared" si="37"/>
        <v>0</v>
      </c>
      <c r="AH123" s="702"/>
      <c r="AI123" s="693">
        <v>0.25</v>
      </c>
      <c r="AJ123" s="711" t="s">
        <v>663</v>
      </c>
      <c r="AK123" s="694">
        <v>112500000</v>
      </c>
      <c r="AL123" s="703"/>
      <c r="AM123" s="703"/>
      <c r="AN123" s="701">
        <f t="shared" si="38"/>
        <v>0</v>
      </c>
      <c r="AO123" s="701">
        <f t="shared" si="39"/>
        <v>0</v>
      </c>
      <c r="AP123" s="701">
        <f t="shared" si="40"/>
        <v>0</v>
      </c>
      <c r="AQ123" s="701">
        <f t="shared" si="41"/>
        <v>0</v>
      </c>
      <c r="AR123" s="701"/>
      <c r="AS123" s="693">
        <v>0.25</v>
      </c>
      <c r="AT123" s="711" t="s">
        <v>663</v>
      </c>
      <c r="AU123" s="899">
        <v>0</v>
      </c>
      <c r="AV123" s="709"/>
      <c r="AW123" s="704"/>
      <c r="AX123" s="701">
        <f t="shared" si="42"/>
        <v>0</v>
      </c>
      <c r="AY123" s="701" t="e">
        <f t="shared" si="43"/>
        <v>#DIV/0!</v>
      </c>
      <c r="AZ123" s="701">
        <f t="shared" si="44"/>
        <v>0</v>
      </c>
      <c r="BA123" s="701">
        <f t="shared" si="45"/>
        <v>0</v>
      </c>
      <c r="BB123" s="701"/>
      <c r="BC123" s="693">
        <v>0.25</v>
      </c>
      <c r="BD123" s="711" t="s">
        <v>663</v>
      </c>
      <c r="BE123" s="899">
        <f>+BE124+BE125+BE126+BE127+BE128+BE129+BE130+BE131+BE132+BE133+BE134+BE135+BE136</f>
        <v>485319714</v>
      </c>
      <c r="BF123" s="703"/>
      <c r="BG123" s="703"/>
      <c r="BH123" s="693">
        <f t="shared" si="57"/>
        <v>0</v>
      </c>
      <c r="BI123" s="693">
        <f t="shared" si="58"/>
        <v>0</v>
      </c>
      <c r="BJ123" s="693">
        <f t="shared" si="59"/>
        <v>0</v>
      </c>
      <c r="BK123" s="693">
        <f t="shared" si="60"/>
        <v>0</v>
      </c>
      <c r="BL123" s="693"/>
      <c r="BM123" s="712">
        <f t="shared" si="46"/>
        <v>0</v>
      </c>
      <c r="BN123" s="712">
        <f t="shared" si="47"/>
        <v>0</v>
      </c>
      <c r="BO123" s="712">
        <f t="shared" si="48"/>
        <v>0</v>
      </c>
      <c r="BP123" s="712">
        <f t="shared" si="49"/>
        <v>0</v>
      </c>
      <c r="BQ123" s="712">
        <f t="shared" si="50"/>
        <v>0</v>
      </c>
      <c r="BR123" s="712" t="str">
        <f t="shared" si="51"/>
        <v>No Prog ni Ejec</v>
      </c>
      <c r="BS123" s="712">
        <f t="shared" si="52"/>
        <v>0</v>
      </c>
      <c r="BT123" s="712">
        <f t="shared" si="53"/>
        <v>0</v>
      </c>
      <c r="BU123" s="713">
        <f t="shared" si="54"/>
        <v>0.58333333333333337</v>
      </c>
      <c r="BV123" s="707" t="str">
        <f t="shared" si="148"/>
        <v>Realizar actividades para fortalecer la calidad de vida de los servidores públicos de la entidad, así como el clima organizacional</v>
      </c>
      <c r="BW123" s="708">
        <f t="shared" si="33"/>
        <v>233829928.5</v>
      </c>
      <c r="BX123" s="703"/>
      <c r="BY123" s="703"/>
      <c r="BZ123" s="703"/>
      <c r="CA123" s="703"/>
      <c r="CB123" s="703"/>
      <c r="CC123" s="703"/>
      <c r="CD123" s="703"/>
      <c r="CE123" s="146"/>
      <c r="CF123" s="146"/>
      <c r="CG123" s="146"/>
      <c r="CH123" s="146"/>
      <c r="CI123" s="146"/>
      <c r="CJ123" s="146"/>
      <c r="CK123" s="146"/>
      <c r="CL123" s="146"/>
      <c r="CM123" s="146"/>
      <c r="CN123" s="146"/>
      <c r="CO123" s="146"/>
      <c r="CP123" s="146"/>
      <c r="CQ123" s="146"/>
      <c r="CR123" s="146"/>
      <c r="CS123" s="146"/>
      <c r="CT123" s="146"/>
      <c r="CU123" s="146"/>
      <c r="CV123" s="146"/>
      <c r="CW123" s="146"/>
      <c r="CX123" s="146"/>
      <c r="CY123" s="146"/>
      <c r="CZ123" s="146"/>
      <c r="DA123" s="146"/>
      <c r="DB123" s="146"/>
      <c r="DC123" s="146"/>
      <c r="DD123" s="146"/>
      <c r="DE123" s="146"/>
      <c r="DF123" s="146"/>
      <c r="DG123" s="146"/>
      <c r="DH123" s="146"/>
      <c r="DI123" s="146"/>
      <c r="DJ123" s="146"/>
      <c r="DK123" s="146"/>
      <c r="DL123" s="146"/>
      <c r="DM123" s="146"/>
      <c r="DN123" s="146"/>
      <c r="DO123" s="146"/>
      <c r="DP123" s="146"/>
      <c r="DQ123" s="146"/>
      <c r="DR123" s="146"/>
      <c r="DS123" s="146"/>
      <c r="DT123" s="146"/>
      <c r="DU123" s="146"/>
      <c r="DV123" s="146"/>
      <c r="DW123" s="146"/>
      <c r="DX123" s="146"/>
      <c r="DY123" s="146"/>
      <c r="DZ123" s="146"/>
      <c r="EA123" s="146"/>
      <c r="EB123" s="146"/>
      <c r="EC123" s="146"/>
      <c r="ED123" s="146"/>
      <c r="EE123" s="146"/>
      <c r="EF123" s="146"/>
      <c r="EG123" s="146"/>
      <c r="EH123" s="146"/>
      <c r="EI123" s="146"/>
      <c r="EJ123" s="146"/>
      <c r="EK123" s="146"/>
      <c r="EL123" s="146"/>
      <c r="EM123" s="146"/>
      <c r="EN123" s="146"/>
      <c r="EO123" s="146"/>
      <c r="EP123" s="146"/>
      <c r="EQ123" s="146"/>
      <c r="ER123" s="146"/>
      <c r="ES123" s="146"/>
      <c r="ET123" s="146"/>
      <c r="EU123" s="146"/>
      <c r="EV123" s="146"/>
      <c r="EW123" s="146"/>
      <c r="EX123" s="146"/>
      <c r="EY123" s="146"/>
      <c r="EZ123" s="146"/>
      <c r="FA123" s="146"/>
      <c r="FB123" s="146"/>
      <c r="FC123" s="146"/>
      <c r="FD123" s="146"/>
      <c r="FE123" s="146"/>
      <c r="FF123" s="146"/>
      <c r="FG123" s="146"/>
      <c r="FH123" s="146"/>
      <c r="FI123" s="146"/>
      <c r="FJ123" s="146"/>
      <c r="FK123" s="146"/>
      <c r="FL123" s="146"/>
      <c r="FM123" s="146"/>
      <c r="FN123" s="146"/>
      <c r="FO123" s="146"/>
      <c r="FP123" s="146"/>
      <c r="FQ123" s="146"/>
      <c r="FR123" s="146"/>
      <c r="FS123" s="146"/>
      <c r="FT123" s="146"/>
      <c r="FU123" s="146"/>
      <c r="FV123" s="146"/>
      <c r="FW123" s="146"/>
      <c r="FX123" s="146"/>
      <c r="FY123" s="146"/>
      <c r="FZ123" s="146"/>
      <c r="GA123" s="146"/>
      <c r="GB123" s="146"/>
      <c r="GC123" s="146"/>
      <c r="GD123" s="146"/>
      <c r="GE123" s="146"/>
      <c r="GF123" s="146"/>
      <c r="GG123" s="146"/>
      <c r="GH123" s="146"/>
      <c r="GI123" s="146"/>
      <c r="GJ123" s="146"/>
      <c r="GK123" s="146"/>
      <c r="GL123" s="146"/>
      <c r="GM123" s="146"/>
      <c r="GN123" s="146"/>
      <c r="GO123" s="146"/>
      <c r="GP123" s="146"/>
      <c r="GQ123" s="146"/>
      <c r="GR123" s="146"/>
      <c r="GS123" s="146"/>
      <c r="GT123" s="146"/>
      <c r="GU123" s="146"/>
      <c r="GV123" s="146"/>
      <c r="GW123" s="146"/>
      <c r="GX123" s="146"/>
      <c r="GY123" s="146"/>
      <c r="GZ123" s="146"/>
      <c r="HA123" s="146"/>
      <c r="HB123" s="146"/>
      <c r="HC123" s="146"/>
      <c r="HD123" s="146"/>
      <c r="HE123" s="146"/>
      <c r="HF123" s="146"/>
      <c r="HG123" s="146"/>
      <c r="HH123" s="146"/>
      <c r="HI123" s="146"/>
      <c r="HJ123" s="146"/>
      <c r="HK123" s="146"/>
      <c r="HL123" s="146"/>
      <c r="HM123" s="146"/>
      <c r="HN123" s="146"/>
      <c r="HO123" s="146"/>
      <c r="HP123" s="146"/>
      <c r="HQ123" s="146"/>
      <c r="HR123" s="146"/>
      <c r="HS123" s="146"/>
      <c r="HT123" s="146"/>
      <c r="HU123" s="146"/>
      <c r="HV123" s="146"/>
      <c r="HW123" s="146"/>
      <c r="HX123" s="146"/>
      <c r="HY123" s="146"/>
      <c r="HZ123" s="146"/>
      <c r="IA123" s="146"/>
      <c r="IB123" s="146"/>
      <c r="IC123" s="146"/>
      <c r="ID123" s="146"/>
    </row>
    <row r="124" spans="1:238" s="58" customFormat="1" ht="151.19999999999999" x14ac:dyDescent="0.3">
      <c r="A124" s="730">
        <v>11700</v>
      </c>
      <c r="B124" s="776" t="s">
        <v>29</v>
      </c>
      <c r="C124" s="776" t="s">
        <v>1434</v>
      </c>
      <c r="D124" s="671" t="s">
        <v>328</v>
      </c>
      <c r="E124" s="776" t="s">
        <v>256</v>
      </c>
      <c r="F124" s="671" t="s">
        <v>1478</v>
      </c>
      <c r="G124" s="801" t="s">
        <v>1436</v>
      </c>
      <c r="H124" s="802" t="s">
        <v>123</v>
      </c>
      <c r="I124" s="783">
        <v>1</v>
      </c>
      <c r="J124" s="671" t="s">
        <v>1467</v>
      </c>
      <c r="K124" s="779" t="s">
        <v>1446</v>
      </c>
      <c r="L124" s="805">
        <v>53157037</v>
      </c>
      <c r="M124" s="785">
        <v>1</v>
      </c>
      <c r="N124" s="776" t="s">
        <v>45</v>
      </c>
      <c r="O124" s="776" t="s">
        <v>54</v>
      </c>
      <c r="P124" s="776" t="s">
        <v>37</v>
      </c>
      <c r="Q124" s="776" t="s">
        <v>38</v>
      </c>
      <c r="R124" s="776" t="s">
        <v>218</v>
      </c>
      <c r="S124" s="803" t="s">
        <v>1653</v>
      </c>
      <c r="T124" s="776" t="s">
        <v>104</v>
      </c>
      <c r="U124" s="783">
        <v>1</v>
      </c>
      <c r="V124" s="782" t="str">
        <f t="shared" ref="V124:V136" si="184">+K124</f>
        <v xml:space="preserve">
Promover la actividad física regular y un estilo de vida saludable, así como, el fortalecimiento de los lazos de unión de los servidores públicos y sus familias, a través del desarrollo de programas deportivos dispuestos por la Caja de Compensación Familiar, el Instituto Distrital de Recreación y Deporte y el Departamento Administrativo de la Función Pública (DAFP).</v>
      </c>
      <c r="W124" s="722">
        <f t="shared" ref="W124:W136" si="185">+L124</f>
        <v>53157037</v>
      </c>
      <c r="X124" s="780" t="s">
        <v>114</v>
      </c>
      <c r="Y124" s="804">
        <v>0</v>
      </c>
      <c r="Z124" s="780" t="str">
        <f>+K124</f>
        <v xml:space="preserve">
Promover la actividad física regular y un estilo de vida saludable, así como, el fortalecimiento de los lazos de unión de los servidores públicos y sus familias, a través del desarrollo de programas deportivos dispuestos por la Caja de Compensación Familiar, el Instituto Distrital de Recreación y Deporte y el Departamento Administrativo de la Función Pública (DAFP).</v>
      </c>
      <c r="AA124" s="583">
        <v>0</v>
      </c>
      <c r="AB124" s="812"/>
      <c r="AC124" s="805"/>
      <c r="AD124" s="784" t="e">
        <f t="shared" ref="AD124:AD136" si="186">+(AB124/Y124)</f>
        <v>#DIV/0!</v>
      </c>
      <c r="AE124" s="784" t="e">
        <f t="shared" ref="AE124:AE136" si="187">+(AC124/AA124)</f>
        <v>#DIV/0!</v>
      </c>
      <c r="AF124" s="784">
        <f t="shared" ref="AF124:AF136" si="188">+(AB124/U124)</f>
        <v>0</v>
      </c>
      <c r="AG124" s="784">
        <f t="shared" ref="AG124:AG136" si="189">+(AC124/W124)</f>
        <v>0</v>
      </c>
      <c r="AH124" s="727"/>
      <c r="AI124" s="804">
        <v>0</v>
      </c>
      <c r="AJ124" s="781" t="str">
        <f>+V124</f>
        <v xml:space="preserve">
Promover la actividad física regular y un estilo de vida saludable, así como, el fortalecimiento de los lazos de unión de los servidores públicos y sus familias, a través del desarrollo de programas deportivos dispuestos por la Caja de Compensación Familiar, el Instituto Distrital de Recreación y Deporte y el Departamento Administrativo de la Función Pública (DAFP).</v>
      </c>
      <c r="AK124" s="583">
        <v>0</v>
      </c>
      <c r="AL124" s="728"/>
      <c r="AM124" s="728"/>
      <c r="AN124" s="784" t="e">
        <f t="shared" ref="AN124:AN136" si="190">+(AL124/AI124)</f>
        <v>#DIV/0!</v>
      </c>
      <c r="AO124" s="784" t="e">
        <f t="shared" ref="AO124:AO136" si="191">+(AM124/AK124)</f>
        <v>#DIV/0!</v>
      </c>
      <c r="AP124" s="784">
        <f t="shared" ref="AP124:AP136" si="192">+(AL124+AB124)/U124</f>
        <v>0</v>
      </c>
      <c r="AQ124" s="784">
        <f t="shared" ref="AQ124:AQ136" si="193">+(AM124+AC124)/W124</f>
        <v>0</v>
      </c>
      <c r="AR124" s="784"/>
      <c r="AS124" s="804">
        <v>0</v>
      </c>
      <c r="AT124" s="781" t="str">
        <f>+V124</f>
        <v xml:space="preserve">
Promover la actividad física regular y un estilo de vida saludable, así como, el fortalecimiento de los lazos de unión de los servidores públicos y sus familias, a través del desarrollo de programas deportivos dispuestos por la Caja de Compensación Familiar, el Instituto Distrital de Recreación y Deporte y el Departamento Administrativo de la Función Pública (DAFP).</v>
      </c>
      <c r="AU124" s="583">
        <v>0</v>
      </c>
      <c r="AV124" s="812"/>
      <c r="AW124" s="805"/>
      <c r="AX124" s="784" t="e">
        <f t="shared" ref="AX124:AX136" si="194">+(AV124/AS124)</f>
        <v>#DIV/0!</v>
      </c>
      <c r="AY124" s="784" t="e">
        <f t="shared" ref="AY124:AY136" si="195">+(AW124/AU124)</f>
        <v>#DIV/0!</v>
      </c>
      <c r="AZ124" s="784">
        <f t="shared" ref="AZ124:AZ136" si="196">+(AL124+AB124+AV124)/U124</f>
        <v>0</v>
      </c>
      <c r="BA124" s="784">
        <f t="shared" ref="BA124:BA136" si="197">+(AM124+AC124+AW124)/W124</f>
        <v>0</v>
      </c>
      <c r="BB124" s="784"/>
      <c r="BC124" s="804">
        <v>1</v>
      </c>
      <c r="BD124" s="781" t="str">
        <f>+V124</f>
        <v xml:space="preserve">
Promover la actividad física regular y un estilo de vida saludable, así como, el fortalecimiento de los lazos de unión de los servidores públicos y sus familias, a través del desarrollo de programas deportivos dispuestos por la Caja de Compensación Familiar, el Instituto Distrital de Recreación y Deporte y el Departamento Administrativo de la Función Pública (DAFP).</v>
      </c>
      <c r="BE124" s="583">
        <f>+W124</f>
        <v>53157037</v>
      </c>
      <c r="BF124" s="728"/>
      <c r="BG124" s="728"/>
      <c r="BH124" s="783">
        <f t="shared" ref="BH124:BH136" si="198">+(BF124/BC124)</f>
        <v>0</v>
      </c>
      <c r="BI124" s="783">
        <f t="shared" ref="BI124:BI136" si="199">+(BG124/BE124)</f>
        <v>0</v>
      </c>
      <c r="BJ124" s="783">
        <f t="shared" ref="BJ124:BJ136" si="200">+(AL124+AB124+AV124+BF124)/U124</f>
        <v>0</v>
      </c>
      <c r="BK124" s="783">
        <f t="shared" ref="BK124:BK136" si="201">+(AM124+AC124+AW124+BG124)/W124</f>
        <v>0</v>
      </c>
      <c r="BL124" s="809"/>
      <c r="BM124" s="786" t="str">
        <f t="shared" ref="BM124:BM136" si="202">IF(AND(Y124=0,AB124=0),"No Prog ni Ejec",IF(Y124=0,CONCATENATE("No Prog, Ejec=  ",AB124),AB124/Y124))</f>
        <v>No Prog ni Ejec</v>
      </c>
      <c r="BN124" s="786" t="str">
        <f t="shared" ref="BN124:BN136" si="203">IF(AND(AA124=0,AC124=0),"No Prog ni Ejec",IF(AA124=0,CONCATENATE("No Prog, Ejec=  ",AC124),AC124/AA124))</f>
        <v>No Prog ni Ejec</v>
      </c>
      <c r="BO124" s="786" t="str">
        <f t="shared" ref="BO124:BO136" si="204">IF(AND(AI124=0,AL124=0),"No Prog ni Ejec",IF(AI124=0,CONCATENATE("No Prog, Ejec=  ",AL124),AL124/AI124))</f>
        <v>No Prog ni Ejec</v>
      </c>
      <c r="BP124" s="786" t="str">
        <f t="shared" ref="BP124:BP136" si="205">IF(AND(AK124=0,AM124=0),"No Prog ni Ejec",IF(AK124=0,CONCATENATE("No Prog, Ejec=  ",AM124),AM124/AK124))</f>
        <v>No Prog ni Ejec</v>
      </c>
      <c r="BQ124" s="786" t="str">
        <f t="shared" ref="BQ124:BQ136" si="206">IF(AND(AS124=0,AV124=0),"No Prog ni Ejec",IF(AS124=0,CONCATENATE("No Prog, Ejec=  ",AV124),AV124/AS124))</f>
        <v>No Prog ni Ejec</v>
      </c>
      <c r="BR124" s="786" t="str">
        <f t="shared" ref="BR124:BR136" si="207">IF(AND(AU124=0,AW124=0),"No Prog ni Ejec",IF(AU124=0,CONCATENATE("No Prog, Ejec=  ",AW124),AW124/AU124))</f>
        <v>No Prog ni Ejec</v>
      </c>
      <c r="BS124" s="786">
        <f t="shared" ref="BS124:BS136" si="208">IF(AND(BC124=0,BF124=0),"No Prog ni Ejec",IF(BC124=0,CONCATENATE("No Prog, Ejec=  ",BF124),BF124/BC124))</f>
        <v>0</v>
      </c>
      <c r="BT124" s="786">
        <f t="shared" ref="BT124:BT136" si="209">IF(AND(BE124=0,BG124=0),"No Prog ni Ejec",IF(BE124=0,CONCATENATE("No Prog, Ejec=  ",BG124),BG124/BE124))</f>
        <v>0</v>
      </c>
      <c r="BU124" s="647">
        <f t="shared" ref="BU124:BU136" si="210">+(Y124+AI124+(AS124/3))</f>
        <v>0</v>
      </c>
      <c r="BV124" s="732" t="str">
        <f t="shared" ref="BV124:BV136" si="211">+V124</f>
        <v xml:space="preserve">
Promover la actividad física regular y un estilo de vida saludable, así como, el fortalecimiento de los lazos de unión de los servidores públicos y sus familias, a través del desarrollo de programas deportivos dispuestos por la Caja de Compensación Familiar, el Instituto Distrital de Recreación y Deporte y el Departamento Administrativo de la Función Pública (DAFP).</v>
      </c>
      <c r="BW124" s="733">
        <f t="shared" ref="BW124:BW136" si="212">+(AA124+AK124+(AU124/3))</f>
        <v>0</v>
      </c>
      <c r="BX124" s="728"/>
      <c r="BY124" s="728"/>
      <c r="BZ124" s="728"/>
      <c r="CA124" s="728"/>
      <c r="CB124" s="728"/>
      <c r="CC124" s="728"/>
      <c r="CD124" s="728"/>
    </row>
    <row r="125" spans="1:238" s="58" customFormat="1" ht="88.2" x14ac:dyDescent="0.3">
      <c r="A125" s="730">
        <v>11700</v>
      </c>
      <c r="B125" s="776" t="s">
        <v>29</v>
      </c>
      <c r="C125" s="776" t="s">
        <v>1434</v>
      </c>
      <c r="D125" s="671" t="s">
        <v>328</v>
      </c>
      <c r="E125" s="776" t="s">
        <v>256</v>
      </c>
      <c r="F125" s="671" t="s">
        <v>1479</v>
      </c>
      <c r="G125" s="801" t="s">
        <v>1437</v>
      </c>
      <c r="H125" s="802" t="s">
        <v>123</v>
      </c>
      <c r="I125" s="783">
        <v>1</v>
      </c>
      <c r="J125" s="671" t="s">
        <v>1468</v>
      </c>
      <c r="K125" s="779" t="s">
        <v>1447</v>
      </c>
      <c r="L125" s="805">
        <v>112842057</v>
      </c>
      <c r="M125" s="785">
        <v>1</v>
      </c>
      <c r="N125" s="776" t="s">
        <v>45</v>
      </c>
      <c r="O125" s="776" t="s">
        <v>54</v>
      </c>
      <c r="P125" s="776" t="s">
        <v>37</v>
      </c>
      <c r="Q125" s="776" t="s">
        <v>38</v>
      </c>
      <c r="R125" s="776" t="s">
        <v>218</v>
      </c>
      <c r="S125" s="803" t="s">
        <v>1654</v>
      </c>
      <c r="T125" s="776" t="s">
        <v>104</v>
      </c>
      <c r="U125" s="783">
        <v>1</v>
      </c>
      <c r="V125" s="782" t="str">
        <f t="shared" si="184"/>
        <v xml:space="preserve">
Crear un espacio de integración en las familias, fomentar un habito saludable y sensibilizar sobre el cuidado del medio ambiente.</v>
      </c>
      <c r="W125" s="722">
        <f t="shared" si="185"/>
        <v>112842057</v>
      </c>
      <c r="X125" s="780" t="s">
        <v>114</v>
      </c>
      <c r="Y125" s="804">
        <v>0</v>
      </c>
      <c r="Z125" s="780" t="str">
        <f t="shared" ref="Z125:Z135" si="213">+K125</f>
        <v xml:space="preserve">
Crear un espacio de integración en las familias, fomentar un habito saludable y sensibilizar sobre el cuidado del medio ambiente.</v>
      </c>
      <c r="AA125" s="583">
        <v>0</v>
      </c>
      <c r="AB125" s="812"/>
      <c r="AC125" s="805"/>
      <c r="AD125" s="784" t="e">
        <f t="shared" si="186"/>
        <v>#DIV/0!</v>
      </c>
      <c r="AE125" s="784" t="e">
        <f t="shared" si="187"/>
        <v>#DIV/0!</v>
      </c>
      <c r="AF125" s="784">
        <f t="shared" si="188"/>
        <v>0</v>
      </c>
      <c r="AG125" s="784">
        <f t="shared" si="189"/>
        <v>0</v>
      </c>
      <c r="AH125" s="727"/>
      <c r="AI125" s="804">
        <v>0</v>
      </c>
      <c r="AJ125" s="781" t="str">
        <f t="shared" ref="AJ125:AJ136" si="214">+V125</f>
        <v xml:space="preserve">
Crear un espacio de integración en las familias, fomentar un habito saludable y sensibilizar sobre el cuidado del medio ambiente.</v>
      </c>
      <c r="AK125" s="583">
        <v>0</v>
      </c>
      <c r="AL125" s="728"/>
      <c r="AM125" s="728"/>
      <c r="AN125" s="784" t="e">
        <f t="shared" si="190"/>
        <v>#DIV/0!</v>
      </c>
      <c r="AO125" s="784" t="e">
        <f t="shared" si="191"/>
        <v>#DIV/0!</v>
      </c>
      <c r="AP125" s="784">
        <f t="shared" si="192"/>
        <v>0</v>
      </c>
      <c r="AQ125" s="784">
        <f t="shared" si="193"/>
        <v>0</v>
      </c>
      <c r="AR125" s="784"/>
      <c r="AS125" s="804">
        <v>0</v>
      </c>
      <c r="AT125" s="781" t="str">
        <f t="shared" ref="AT125:AT136" si="215">+V125</f>
        <v xml:space="preserve">
Crear un espacio de integración en las familias, fomentar un habito saludable y sensibilizar sobre el cuidado del medio ambiente.</v>
      </c>
      <c r="AU125" s="583">
        <v>0</v>
      </c>
      <c r="AV125" s="812"/>
      <c r="AW125" s="805"/>
      <c r="AX125" s="784" t="e">
        <f t="shared" si="194"/>
        <v>#DIV/0!</v>
      </c>
      <c r="AY125" s="784" t="e">
        <f t="shared" si="195"/>
        <v>#DIV/0!</v>
      </c>
      <c r="AZ125" s="784">
        <f t="shared" si="196"/>
        <v>0</v>
      </c>
      <c r="BA125" s="784">
        <f t="shared" si="197"/>
        <v>0</v>
      </c>
      <c r="BB125" s="784"/>
      <c r="BC125" s="804">
        <v>1</v>
      </c>
      <c r="BD125" s="781" t="str">
        <f t="shared" ref="BD125:BD136" si="216">+V125</f>
        <v xml:space="preserve">
Crear un espacio de integración en las familias, fomentar un habito saludable y sensibilizar sobre el cuidado del medio ambiente.</v>
      </c>
      <c r="BE125" s="583">
        <f t="shared" ref="BE125:BE136" si="217">+W125</f>
        <v>112842057</v>
      </c>
      <c r="BF125" s="728"/>
      <c r="BG125" s="728"/>
      <c r="BH125" s="783">
        <f t="shared" si="198"/>
        <v>0</v>
      </c>
      <c r="BI125" s="783">
        <f t="shared" si="199"/>
        <v>0</v>
      </c>
      <c r="BJ125" s="783">
        <f t="shared" si="200"/>
        <v>0</v>
      </c>
      <c r="BK125" s="783">
        <f t="shared" si="201"/>
        <v>0</v>
      </c>
      <c r="BL125" s="809"/>
      <c r="BM125" s="786" t="str">
        <f t="shared" si="202"/>
        <v>No Prog ni Ejec</v>
      </c>
      <c r="BN125" s="786" t="str">
        <f t="shared" si="203"/>
        <v>No Prog ni Ejec</v>
      </c>
      <c r="BO125" s="786" t="str">
        <f t="shared" si="204"/>
        <v>No Prog ni Ejec</v>
      </c>
      <c r="BP125" s="786" t="str">
        <f t="shared" si="205"/>
        <v>No Prog ni Ejec</v>
      </c>
      <c r="BQ125" s="786" t="str">
        <f t="shared" si="206"/>
        <v>No Prog ni Ejec</v>
      </c>
      <c r="BR125" s="786" t="str">
        <f t="shared" si="207"/>
        <v>No Prog ni Ejec</v>
      </c>
      <c r="BS125" s="786">
        <f t="shared" si="208"/>
        <v>0</v>
      </c>
      <c r="BT125" s="786">
        <f t="shared" si="209"/>
        <v>0</v>
      </c>
      <c r="BU125" s="647">
        <f t="shared" si="210"/>
        <v>0</v>
      </c>
      <c r="BV125" s="732" t="str">
        <f t="shared" si="211"/>
        <v xml:space="preserve">
Crear un espacio de integración en las familias, fomentar un habito saludable y sensibilizar sobre el cuidado del medio ambiente.</v>
      </c>
      <c r="BW125" s="733">
        <f t="shared" si="212"/>
        <v>0</v>
      </c>
      <c r="BX125" s="728"/>
      <c r="BY125" s="728"/>
      <c r="BZ125" s="728"/>
      <c r="CA125" s="728"/>
      <c r="CB125" s="728"/>
      <c r="CC125" s="728"/>
      <c r="CD125" s="728"/>
    </row>
    <row r="126" spans="1:238" s="58" customFormat="1" ht="88.2" x14ac:dyDescent="0.3">
      <c r="A126" s="730">
        <v>11700</v>
      </c>
      <c r="B126" s="776" t="s">
        <v>29</v>
      </c>
      <c r="C126" s="776" t="s">
        <v>1434</v>
      </c>
      <c r="D126" s="671" t="s">
        <v>328</v>
      </c>
      <c r="E126" s="776" t="s">
        <v>256</v>
      </c>
      <c r="F126" s="671" t="s">
        <v>1480</v>
      </c>
      <c r="G126" s="801" t="s">
        <v>1438</v>
      </c>
      <c r="H126" s="802" t="s">
        <v>123</v>
      </c>
      <c r="I126" s="783">
        <v>1</v>
      </c>
      <c r="J126" s="671" t="s">
        <v>1469</v>
      </c>
      <c r="K126" s="779" t="s">
        <v>1448</v>
      </c>
      <c r="L126" s="805">
        <v>38312539</v>
      </c>
      <c r="M126" s="785">
        <v>1</v>
      </c>
      <c r="N126" s="776" t="s">
        <v>45</v>
      </c>
      <c r="O126" s="776" t="s">
        <v>54</v>
      </c>
      <c r="P126" s="776" t="s">
        <v>37</v>
      </c>
      <c r="Q126" s="776" t="s">
        <v>38</v>
      </c>
      <c r="R126" s="776" t="s">
        <v>218</v>
      </c>
      <c r="S126" s="803" t="s">
        <v>1655</v>
      </c>
      <c r="T126" s="776" t="s">
        <v>104</v>
      </c>
      <c r="U126" s="783">
        <v>1</v>
      </c>
      <c r="V126" s="782" t="str">
        <f t="shared" si="184"/>
        <v xml:space="preserve">
Ofrecer un espacio de diversión y sano esparcimiento a los hijos de los funcionarios de la Entidad con edades entre los 6 a 16 años.</v>
      </c>
      <c r="W126" s="722">
        <f t="shared" si="185"/>
        <v>38312539</v>
      </c>
      <c r="X126" s="780" t="s">
        <v>114</v>
      </c>
      <c r="Y126" s="804">
        <v>0</v>
      </c>
      <c r="Z126" s="780" t="str">
        <f t="shared" si="213"/>
        <v xml:space="preserve">
Ofrecer un espacio de diversión y sano esparcimiento a los hijos de los funcionarios de la Entidad con edades entre los 6 a 16 años.</v>
      </c>
      <c r="AA126" s="583">
        <v>0</v>
      </c>
      <c r="AB126" s="812"/>
      <c r="AC126" s="805"/>
      <c r="AD126" s="784" t="e">
        <f t="shared" si="186"/>
        <v>#DIV/0!</v>
      </c>
      <c r="AE126" s="784" t="e">
        <f t="shared" si="187"/>
        <v>#DIV/0!</v>
      </c>
      <c r="AF126" s="784">
        <f t="shared" si="188"/>
        <v>0</v>
      </c>
      <c r="AG126" s="784">
        <f t="shared" si="189"/>
        <v>0</v>
      </c>
      <c r="AH126" s="727"/>
      <c r="AI126" s="804">
        <v>0</v>
      </c>
      <c r="AJ126" s="781" t="str">
        <f t="shared" si="214"/>
        <v xml:space="preserve">
Ofrecer un espacio de diversión y sano esparcimiento a los hijos de los funcionarios de la Entidad con edades entre los 6 a 16 años.</v>
      </c>
      <c r="AK126" s="583">
        <v>0</v>
      </c>
      <c r="AL126" s="728"/>
      <c r="AM126" s="728"/>
      <c r="AN126" s="784" t="e">
        <f t="shared" si="190"/>
        <v>#DIV/0!</v>
      </c>
      <c r="AO126" s="784" t="e">
        <f t="shared" si="191"/>
        <v>#DIV/0!</v>
      </c>
      <c r="AP126" s="784">
        <f t="shared" si="192"/>
        <v>0</v>
      </c>
      <c r="AQ126" s="784">
        <f t="shared" si="193"/>
        <v>0</v>
      </c>
      <c r="AR126" s="784"/>
      <c r="AS126" s="804">
        <v>0</v>
      </c>
      <c r="AT126" s="781" t="str">
        <f t="shared" si="215"/>
        <v xml:space="preserve">
Ofrecer un espacio de diversión y sano esparcimiento a los hijos de los funcionarios de la Entidad con edades entre los 6 a 16 años.</v>
      </c>
      <c r="AU126" s="583">
        <v>0</v>
      </c>
      <c r="AV126" s="812"/>
      <c r="AW126" s="805"/>
      <c r="AX126" s="784" t="e">
        <f t="shared" si="194"/>
        <v>#DIV/0!</v>
      </c>
      <c r="AY126" s="784" t="e">
        <f t="shared" si="195"/>
        <v>#DIV/0!</v>
      </c>
      <c r="AZ126" s="784">
        <f t="shared" si="196"/>
        <v>0</v>
      </c>
      <c r="BA126" s="784">
        <f t="shared" si="197"/>
        <v>0</v>
      </c>
      <c r="BB126" s="784"/>
      <c r="BC126" s="804">
        <v>1</v>
      </c>
      <c r="BD126" s="781" t="str">
        <f t="shared" si="216"/>
        <v xml:space="preserve">
Ofrecer un espacio de diversión y sano esparcimiento a los hijos de los funcionarios de la Entidad con edades entre los 6 a 16 años.</v>
      </c>
      <c r="BE126" s="583">
        <f t="shared" si="217"/>
        <v>38312539</v>
      </c>
      <c r="BF126" s="728"/>
      <c r="BG126" s="728"/>
      <c r="BH126" s="783">
        <f t="shared" si="198"/>
        <v>0</v>
      </c>
      <c r="BI126" s="783">
        <f t="shared" si="199"/>
        <v>0</v>
      </c>
      <c r="BJ126" s="783">
        <f t="shared" si="200"/>
        <v>0</v>
      </c>
      <c r="BK126" s="783">
        <f t="shared" si="201"/>
        <v>0</v>
      </c>
      <c r="BL126" s="809"/>
      <c r="BM126" s="786" t="str">
        <f t="shared" si="202"/>
        <v>No Prog ni Ejec</v>
      </c>
      <c r="BN126" s="786" t="str">
        <f t="shared" si="203"/>
        <v>No Prog ni Ejec</v>
      </c>
      <c r="BO126" s="786" t="str">
        <f t="shared" si="204"/>
        <v>No Prog ni Ejec</v>
      </c>
      <c r="BP126" s="786" t="str">
        <f t="shared" si="205"/>
        <v>No Prog ni Ejec</v>
      </c>
      <c r="BQ126" s="786" t="str">
        <f t="shared" si="206"/>
        <v>No Prog ni Ejec</v>
      </c>
      <c r="BR126" s="786" t="str">
        <f t="shared" si="207"/>
        <v>No Prog ni Ejec</v>
      </c>
      <c r="BS126" s="786">
        <f t="shared" si="208"/>
        <v>0</v>
      </c>
      <c r="BT126" s="786">
        <f t="shared" si="209"/>
        <v>0</v>
      </c>
      <c r="BU126" s="647">
        <f t="shared" si="210"/>
        <v>0</v>
      </c>
      <c r="BV126" s="732" t="str">
        <f t="shared" si="211"/>
        <v xml:space="preserve">
Ofrecer un espacio de diversión y sano esparcimiento a los hijos de los funcionarios de la Entidad con edades entre los 6 a 16 años.</v>
      </c>
      <c r="BW126" s="733">
        <f t="shared" si="212"/>
        <v>0</v>
      </c>
      <c r="BX126" s="728"/>
      <c r="BY126" s="728"/>
      <c r="BZ126" s="728"/>
      <c r="CA126" s="728"/>
      <c r="CB126" s="728"/>
      <c r="CC126" s="728"/>
      <c r="CD126" s="728"/>
    </row>
    <row r="127" spans="1:238" s="58" customFormat="1" ht="88.2" x14ac:dyDescent="0.3">
      <c r="A127" s="730">
        <v>11700</v>
      </c>
      <c r="B127" s="776" t="s">
        <v>29</v>
      </c>
      <c r="C127" s="776" t="s">
        <v>1434</v>
      </c>
      <c r="D127" s="671" t="s">
        <v>328</v>
      </c>
      <c r="E127" s="776" t="s">
        <v>256</v>
      </c>
      <c r="F127" s="671" t="s">
        <v>1481</v>
      </c>
      <c r="G127" s="801" t="s">
        <v>1439</v>
      </c>
      <c r="H127" s="802" t="s">
        <v>123</v>
      </c>
      <c r="I127" s="783">
        <v>1</v>
      </c>
      <c r="J127" s="671" t="s">
        <v>1470</v>
      </c>
      <c r="K127" s="779" t="s">
        <v>1449</v>
      </c>
      <c r="L127" s="805">
        <v>5517600</v>
      </c>
      <c r="M127" s="785">
        <v>1</v>
      </c>
      <c r="N127" s="776" t="s">
        <v>45</v>
      </c>
      <c r="O127" s="776" t="s">
        <v>54</v>
      </c>
      <c r="P127" s="776" t="s">
        <v>37</v>
      </c>
      <c r="Q127" s="776" t="s">
        <v>38</v>
      </c>
      <c r="R127" s="776" t="s">
        <v>218</v>
      </c>
      <c r="S127" s="803" t="s">
        <v>1459</v>
      </c>
      <c r="T127" s="776" t="s">
        <v>104</v>
      </c>
      <c r="U127" s="783">
        <v>1</v>
      </c>
      <c r="V127" s="782" t="str">
        <f t="shared" si="184"/>
        <v>Celebración el día del niño a los hijos de los funcionarios a través de actividades lúdicas y recreativas.</v>
      </c>
      <c r="W127" s="722">
        <f t="shared" si="185"/>
        <v>5517600</v>
      </c>
      <c r="X127" s="780" t="s">
        <v>114</v>
      </c>
      <c r="Y127" s="804">
        <v>0</v>
      </c>
      <c r="Z127" s="780" t="str">
        <f t="shared" si="213"/>
        <v>Celebración el día del niño a los hijos de los funcionarios a través de actividades lúdicas y recreativas.</v>
      </c>
      <c r="AA127" s="583">
        <v>0</v>
      </c>
      <c r="AB127" s="812"/>
      <c r="AC127" s="805"/>
      <c r="AD127" s="784" t="e">
        <f t="shared" si="186"/>
        <v>#DIV/0!</v>
      </c>
      <c r="AE127" s="784" t="e">
        <f t="shared" si="187"/>
        <v>#DIV/0!</v>
      </c>
      <c r="AF127" s="784">
        <f t="shared" si="188"/>
        <v>0</v>
      </c>
      <c r="AG127" s="784">
        <f t="shared" si="189"/>
        <v>0</v>
      </c>
      <c r="AH127" s="727"/>
      <c r="AI127" s="804">
        <v>0</v>
      </c>
      <c r="AJ127" s="781" t="str">
        <f t="shared" si="214"/>
        <v>Celebración el día del niño a los hijos de los funcionarios a través de actividades lúdicas y recreativas.</v>
      </c>
      <c r="AK127" s="583">
        <v>0</v>
      </c>
      <c r="AL127" s="728"/>
      <c r="AM127" s="728"/>
      <c r="AN127" s="784" t="e">
        <f t="shared" si="190"/>
        <v>#DIV/0!</v>
      </c>
      <c r="AO127" s="784" t="e">
        <f t="shared" si="191"/>
        <v>#DIV/0!</v>
      </c>
      <c r="AP127" s="784">
        <f t="shared" si="192"/>
        <v>0</v>
      </c>
      <c r="AQ127" s="784">
        <f t="shared" si="193"/>
        <v>0</v>
      </c>
      <c r="AR127" s="784"/>
      <c r="AS127" s="804">
        <v>0</v>
      </c>
      <c r="AT127" s="781" t="str">
        <f t="shared" si="215"/>
        <v>Celebración el día del niño a los hijos de los funcionarios a través de actividades lúdicas y recreativas.</v>
      </c>
      <c r="AU127" s="583">
        <v>0</v>
      </c>
      <c r="AV127" s="812"/>
      <c r="AW127" s="805"/>
      <c r="AX127" s="784" t="e">
        <f t="shared" si="194"/>
        <v>#DIV/0!</v>
      </c>
      <c r="AY127" s="784" t="e">
        <f t="shared" si="195"/>
        <v>#DIV/0!</v>
      </c>
      <c r="AZ127" s="784">
        <f t="shared" si="196"/>
        <v>0</v>
      </c>
      <c r="BA127" s="784">
        <f t="shared" si="197"/>
        <v>0</v>
      </c>
      <c r="BB127" s="784"/>
      <c r="BC127" s="804">
        <v>1</v>
      </c>
      <c r="BD127" s="781" t="str">
        <f t="shared" si="216"/>
        <v>Celebración el día del niño a los hijos de los funcionarios a través de actividades lúdicas y recreativas.</v>
      </c>
      <c r="BE127" s="583">
        <f t="shared" si="217"/>
        <v>5517600</v>
      </c>
      <c r="BF127" s="728"/>
      <c r="BG127" s="728"/>
      <c r="BH127" s="783">
        <f t="shared" si="198"/>
        <v>0</v>
      </c>
      <c r="BI127" s="783">
        <f t="shared" si="199"/>
        <v>0</v>
      </c>
      <c r="BJ127" s="783">
        <f t="shared" si="200"/>
        <v>0</v>
      </c>
      <c r="BK127" s="783">
        <f t="shared" si="201"/>
        <v>0</v>
      </c>
      <c r="BL127" s="809"/>
      <c r="BM127" s="786" t="str">
        <f t="shared" si="202"/>
        <v>No Prog ni Ejec</v>
      </c>
      <c r="BN127" s="786" t="str">
        <f t="shared" si="203"/>
        <v>No Prog ni Ejec</v>
      </c>
      <c r="BO127" s="786" t="str">
        <f t="shared" si="204"/>
        <v>No Prog ni Ejec</v>
      </c>
      <c r="BP127" s="786" t="str">
        <f t="shared" si="205"/>
        <v>No Prog ni Ejec</v>
      </c>
      <c r="BQ127" s="786" t="str">
        <f t="shared" si="206"/>
        <v>No Prog ni Ejec</v>
      </c>
      <c r="BR127" s="786" t="str">
        <f t="shared" si="207"/>
        <v>No Prog ni Ejec</v>
      </c>
      <c r="BS127" s="786">
        <f t="shared" si="208"/>
        <v>0</v>
      </c>
      <c r="BT127" s="786">
        <f t="shared" si="209"/>
        <v>0</v>
      </c>
      <c r="BU127" s="647">
        <f t="shared" si="210"/>
        <v>0</v>
      </c>
      <c r="BV127" s="732" t="str">
        <f t="shared" si="211"/>
        <v>Celebración el día del niño a los hijos de los funcionarios a través de actividades lúdicas y recreativas.</v>
      </c>
      <c r="BW127" s="733">
        <f t="shared" si="212"/>
        <v>0</v>
      </c>
      <c r="BX127" s="728"/>
      <c r="BY127" s="728"/>
      <c r="BZ127" s="728"/>
      <c r="CA127" s="728"/>
      <c r="CB127" s="728"/>
      <c r="CC127" s="728"/>
      <c r="CD127" s="728"/>
    </row>
    <row r="128" spans="1:238" s="58" customFormat="1" ht="88.2" x14ac:dyDescent="0.3">
      <c r="A128" s="730">
        <v>11700</v>
      </c>
      <c r="B128" s="776" t="s">
        <v>29</v>
      </c>
      <c r="C128" s="776" t="s">
        <v>1434</v>
      </c>
      <c r="D128" s="671" t="s">
        <v>328</v>
      </c>
      <c r="E128" s="776" t="s">
        <v>256</v>
      </c>
      <c r="F128" s="671" t="s">
        <v>1482</v>
      </c>
      <c r="G128" s="801" t="s">
        <v>1440</v>
      </c>
      <c r="H128" s="802" t="s">
        <v>123</v>
      </c>
      <c r="I128" s="783">
        <v>1</v>
      </c>
      <c r="J128" s="671" t="s">
        <v>1471</v>
      </c>
      <c r="K128" s="779" t="s">
        <v>1450</v>
      </c>
      <c r="L128" s="805">
        <v>50293528</v>
      </c>
      <c r="M128" s="785">
        <v>1</v>
      </c>
      <c r="N128" s="776" t="s">
        <v>45</v>
      </c>
      <c r="O128" s="776" t="s">
        <v>54</v>
      </c>
      <c r="P128" s="776" t="s">
        <v>37</v>
      </c>
      <c r="Q128" s="776" t="s">
        <v>38</v>
      </c>
      <c r="R128" s="776" t="s">
        <v>218</v>
      </c>
      <c r="S128" s="803" t="s">
        <v>1460</v>
      </c>
      <c r="T128" s="776" t="s">
        <v>104</v>
      </c>
      <c r="U128" s="783">
        <v>1</v>
      </c>
      <c r="V128" s="782" t="str">
        <f t="shared" si="184"/>
        <v>Crear espacios de encuentro entre los funcionares y su grupo familiar para fortalecer el equilibrio entre la vida familiar y laboral.</v>
      </c>
      <c r="W128" s="722">
        <f t="shared" si="185"/>
        <v>50293528</v>
      </c>
      <c r="X128" s="780" t="s">
        <v>114</v>
      </c>
      <c r="Y128" s="804">
        <v>0</v>
      </c>
      <c r="Z128" s="780" t="str">
        <f t="shared" si="213"/>
        <v>Crear espacios de encuentro entre los funcionares y su grupo familiar para fortalecer el equilibrio entre la vida familiar y laboral.</v>
      </c>
      <c r="AA128" s="583">
        <v>0</v>
      </c>
      <c r="AB128" s="812"/>
      <c r="AC128" s="805"/>
      <c r="AD128" s="784" t="e">
        <f t="shared" si="186"/>
        <v>#DIV/0!</v>
      </c>
      <c r="AE128" s="784" t="e">
        <f t="shared" si="187"/>
        <v>#DIV/0!</v>
      </c>
      <c r="AF128" s="784">
        <f t="shared" si="188"/>
        <v>0</v>
      </c>
      <c r="AG128" s="784">
        <f t="shared" si="189"/>
        <v>0</v>
      </c>
      <c r="AH128" s="727"/>
      <c r="AI128" s="804">
        <v>0</v>
      </c>
      <c r="AJ128" s="781" t="str">
        <f t="shared" si="214"/>
        <v>Crear espacios de encuentro entre los funcionares y su grupo familiar para fortalecer el equilibrio entre la vida familiar y laboral.</v>
      </c>
      <c r="AK128" s="583">
        <v>0</v>
      </c>
      <c r="AL128" s="728"/>
      <c r="AM128" s="728"/>
      <c r="AN128" s="784" t="e">
        <f t="shared" si="190"/>
        <v>#DIV/0!</v>
      </c>
      <c r="AO128" s="784" t="e">
        <f t="shared" si="191"/>
        <v>#DIV/0!</v>
      </c>
      <c r="AP128" s="784">
        <f t="shared" si="192"/>
        <v>0</v>
      </c>
      <c r="AQ128" s="784">
        <f t="shared" si="193"/>
        <v>0</v>
      </c>
      <c r="AR128" s="784"/>
      <c r="AS128" s="804">
        <v>0</v>
      </c>
      <c r="AT128" s="781" t="str">
        <f t="shared" si="215"/>
        <v>Crear espacios de encuentro entre los funcionares y su grupo familiar para fortalecer el equilibrio entre la vida familiar y laboral.</v>
      </c>
      <c r="AU128" s="583">
        <v>0</v>
      </c>
      <c r="AV128" s="812"/>
      <c r="AW128" s="805"/>
      <c r="AX128" s="784" t="e">
        <f t="shared" si="194"/>
        <v>#DIV/0!</v>
      </c>
      <c r="AY128" s="784" t="e">
        <f t="shared" si="195"/>
        <v>#DIV/0!</v>
      </c>
      <c r="AZ128" s="784">
        <f t="shared" si="196"/>
        <v>0</v>
      </c>
      <c r="BA128" s="784">
        <f t="shared" si="197"/>
        <v>0</v>
      </c>
      <c r="BB128" s="784"/>
      <c r="BC128" s="804">
        <v>1</v>
      </c>
      <c r="BD128" s="781" t="str">
        <f t="shared" si="216"/>
        <v>Crear espacios de encuentro entre los funcionares y su grupo familiar para fortalecer el equilibrio entre la vida familiar y laboral.</v>
      </c>
      <c r="BE128" s="583">
        <f t="shared" si="217"/>
        <v>50293528</v>
      </c>
      <c r="BF128" s="728"/>
      <c r="BG128" s="728"/>
      <c r="BH128" s="783">
        <f t="shared" si="198"/>
        <v>0</v>
      </c>
      <c r="BI128" s="783">
        <f t="shared" si="199"/>
        <v>0</v>
      </c>
      <c r="BJ128" s="783">
        <f t="shared" si="200"/>
        <v>0</v>
      </c>
      <c r="BK128" s="783">
        <f t="shared" si="201"/>
        <v>0</v>
      </c>
      <c r="BL128" s="809"/>
      <c r="BM128" s="786" t="str">
        <f t="shared" si="202"/>
        <v>No Prog ni Ejec</v>
      </c>
      <c r="BN128" s="786" t="str">
        <f t="shared" si="203"/>
        <v>No Prog ni Ejec</v>
      </c>
      <c r="BO128" s="786" t="str">
        <f t="shared" si="204"/>
        <v>No Prog ni Ejec</v>
      </c>
      <c r="BP128" s="786" t="str">
        <f t="shared" si="205"/>
        <v>No Prog ni Ejec</v>
      </c>
      <c r="BQ128" s="786" t="str">
        <f t="shared" si="206"/>
        <v>No Prog ni Ejec</v>
      </c>
      <c r="BR128" s="786" t="str">
        <f t="shared" si="207"/>
        <v>No Prog ni Ejec</v>
      </c>
      <c r="BS128" s="786">
        <f t="shared" si="208"/>
        <v>0</v>
      </c>
      <c r="BT128" s="786">
        <f t="shared" si="209"/>
        <v>0</v>
      </c>
      <c r="BU128" s="647">
        <f t="shared" si="210"/>
        <v>0</v>
      </c>
      <c r="BV128" s="732" t="str">
        <f t="shared" si="211"/>
        <v>Crear espacios de encuentro entre los funcionares y su grupo familiar para fortalecer el equilibrio entre la vida familiar y laboral.</v>
      </c>
      <c r="BW128" s="733">
        <f t="shared" si="212"/>
        <v>0</v>
      </c>
      <c r="BX128" s="728"/>
      <c r="BY128" s="728"/>
      <c r="BZ128" s="728"/>
      <c r="CA128" s="728"/>
      <c r="CB128" s="728"/>
      <c r="CC128" s="728"/>
      <c r="CD128" s="728"/>
    </row>
    <row r="129" spans="1:238" s="58" customFormat="1" ht="88.2" x14ac:dyDescent="0.3">
      <c r="A129" s="730">
        <v>11700</v>
      </c>
      <c r="B129" s="776" t="s">
        <v>29</v>
      </c>
      <c r="C129" s="776" t="s">
        <v>1434</v>
      </c>
      <c r="D129" s="671" t="s">
        <v>328</v>
      </c>
      <c r="E129" s="776" t="s">
        <v>256</v>
      </c>
      <c r="F129" s="671" t="s">
        <v>1483</v>
      </c>
      <c r="G129" s="801" t="s">
        <v>1441</v>
      </c>
      <c r="H129" s="802" t="s">
        <v>123</v>
      </c>
      <c r="I129" s="783">
        <v>1</v>
      </c>
      <c r="J129" s="671" t="s">
        <v>1472</v>
      </c>
      <c r="K129" s="779" t="s">
        <v>1451</v>
      </c>
      <c r="L129" s="805">
        <v>18920000</v>
      </c>
      <c r="M129" s="785">
        <v>1</v>
      </c>
      <c r="N129" s="776" t="s">
        <v>45</v>
      </c>
      <c r="O129" s="776" t="s">
        <v>54</v>
      </c>
      <c r="P129" s="776" t="s">
        <v>37</v>
      </c>
      <c r="Q129" s="776" t="s">
        <v>38</v>
      </c>
      <c r="R129" s="776" t="s">
        <v>218</v>
      </c>
      <c r="S129" s="803" t="s">
        <v>1461</v>
      </c>
      <c r="T129" s="776" t="s">
        <v>104</v>
      </c>
      <c r="U129" s="783">
        <v>1</v>
      </c>
      <c r="V129" s="782" t="str">
        <f t="shared" si="184"/>
        <v>Conmemorar el aniversario de la creación de la ADRES y fomentar el sentido de pertenencia de los funcionarios hacia la Entidad.</v>
      </c>
      <c r="W129" s="722">
        <f t="shared" si="185"/>
        <v>18920000</v>
      </c>
      <c r="X129" s="780" t="s">
        <v>114</v>
      </c>
      <c r="Y129" s="804">
        <v>0</v>
      </c>
      <c r="Z129" s="780" t="str">
        <f t="shared" si="213"/>
        <v>Conmemorar el aniversario de la creación de la ADRES y fomentar el sentido de pertenencia de los funcionarios hacia la Entidad.</v>
      </c>
      <c r="AA129" s="583">
        <v>0</v>
      </c>
      <c r="AB129" s="812"/>
      <c r="AC129" s="805"/>
      <c r="AD129" s="784" t="e">
        <f t="shared" si="186"/>
        <v>#DIV/0!</v>
      </c>
      <c r="AE129" s="784" t="e">
        <f t="shared" si="187"/>
        <v>#DIV/0!</v>
      </c>
      <c r="AF129" s="784">
        <f t="shared" si="188"/>
        <v>0</v>
      </c>
      <c r="AG129" s="784">
        <f t="shared" si="189"/>
        <v>0</v>
      </c>
      <c r="AH129" s="727"/>
      <c r="AI129" s="804">
        <v>0</v>
      </c>
      <c r="AJ129" s="781" t="str">
        <f t="shared" si="214"/>
        <v>Conmemorar el aniversario de la creación de la ADRES y fomentar el sentido de pertenencia de los funcionarios hacia la Entidad.</v>
      </c>
      <c r="AK129" s="583">
        <v>0</v>
      </c>
      <c r="AL129" s="728"/>
      <c r="AM129" s="728"/>
      <c r="AN129" s="784" t="e">
        <f t="shared" si="190"/>
        <v>#DIV/0!</v>
      </c>
      <c r="AO129" s="784" t="e">
        <f t="shared" si="191"/>
        <v>#DIV/0!</v>
      </c>
      <c r="AP129" s="784">
        <f t="shared" si="192"/>
        <v>0</v>
      </c>
      <c r="AQ129" s="784">
        <f t="shared" si="193"/>
        <v>0</v>
      </c>
      <c r="AR129" s="784"/>
      <c r="AS129" s="804">
        <v>0</v>
      </c>
      <c r="AT129" s="781" t="str">
        <f t="shared" si="215"/>
        <v>Conmemorar el aniversario de la creación de la ADRES y fomentar el sentido de pertenencia de los funcionarios hacia la Entidad.</v>
      </c>
      <c r="AU129" s="583">
        <v>0</v>
      </c>
      <c r="AV129" s="812"/>
      <c r="AW129" s="805"/>
      <c r="AX129" s="784" t="e">
        <f t="shared" si="194"/>
        <v>#DIV/0!</v>
      </c>
      <c r="AY129" s="784" t="e">
        <f t="shared" si="195"/>
        <v>#DIV/0!</v>
      </c>
      <c r="AZ129" s="784">
        <f t="shared" si="196"/>
        <v>0</v>
      </c>
      <c r="BA129" s="784">
        <f t="shared" si="197"/>
        <v>0</v>
      </c>
      <c r="BB129" s="784"/>
      <c r="BC129" s="804">
        <v>1</v>
      </c>
      <c r="BD129" s="781" t="str">
        <f t="shared" si="216"/>
        <v>Conmemorar el aniversario de la creación de la ADRES y fomentar el sentido de pertenencia de los funcionarios hacia la Entidad.</v>
      </c>
      <c r="BE129" s="583">
        <f t="shared" si="217"/>
        <v>18920000</v>
      </c>
      <c r="BF129" s="728"/>
      <c r="BG129" s="728"/>
      <c r="BH129" s="783">
        <f t="shared" si="198"/>
        <v>0</v>
      </c>
      <c r="BI129" s="783">
        <f t="shared" si="199"/>
        <v>0</v>
      </c>
      <c r="BJ129" s="783">
        <f t="shared" si="200"/>
        <v>0</v>
      </c>
      <c r="BK129" s="783">
        <f t="shared" si="201"/>
        <v>0</v>
      </c>
      <c r="BL129" s="809"/>
      <c r="BM129" s="786" t="str">
        <f t="shared" si="202"/>
        <v>No Prog ni Ejec</v>
      </c>
      <c r="BN129" s="786" t="str">
        <f t="shared" si="203"/>
        <v>No Prog ni Ejec</v>
      </c>
      <c r="BO129" s="786" t="str">
        <f t="shared" si="204"/>
        <v>No Prog ni Ejec</v>
      </c>
      <c r="BP129" s="786" t="str">
        <f t="shared" si="205"/>
        <v>No Prog ni Ejec</v>
      </c>
      <c r="BQ129" s="786" t="str">
        <f t="shared" si="206"/>
        <v>No Prog ni Ejec</v>
      </c>
      <c r="BR129" s="786" t="str">
        <f t="shared" si="207"/>
        <v>No Prog ni Ejec</v>
      </c>
      <c r="BS129" s="786">
        <f t="shared" si="208"/>
        <v>0</v>
      </c>
      <c r="BT129" s="786">
        <f t="shared" si="209"/>
        <v>0</v>
      </c>
      <c r="BU129" s="647">
        <f t="shared" si="210"/>
        <v>0</v>
      </c>
      <c r="BV129" s="732" t="str">
        <f t="shared" si="211"/>
        <v>Conmemorar el aniversario de la creación de la ADRES y fomentar el sentido de pertenencia de los funcionarios hacia la Entidad.</v>
      </c>
      <c r="BW129" s="733">
        <f t="shared" si="212"/>
        <v>0</v>
      </c>
      <c r="BX129" s="728"/>
      <c r="BY129" s="728"/>
      <c r="BZ129" s="728"/>
      <c r="CA129" s="728"/>
      <c r="CB129" s="728"/>
      <c r="CC129" s="728"/>
      <c r="CD129" s="728"/>
    </row>
    <row r="130" spans="1:238" s="58" customFormat="1" ht="126" x14ac:dyDescent="0.3">
      <c r="A130" s="730">
        <v>11700</v>
      </c>
      <c r="B130" s="776" t="s">
        <v>29</v>
      </c>
      <c r="C130" s="776" t="s">
        <v>1434</v>
      </c>
      <c r="D130" s="671" t="s">
        <v>328</v>
      </c>
      <c r="E130" s="776" t="s">
        <v>256</v>
      </c>
      <c r="F130" s="671" t="s">
        <v>1484</v>
      </c>
      <c r="G130" s="813" t="s">
        <v>1442</v>
      </c>
      <c r="H130" s="802" t="s">
        <v>123</v>
      </c>
      <c r="I130" s="783">
        <v>1</v>
      </c>
      <c r="J130" s="1037" t="s">
        <v>1473</v>
      </c>
      <c r="K130" s="1034" t="s">
        <v>1452</v>
      </c>
      <c r="L130" s="814">
        <v>31033625</v>
      </c>
      <c r="M130" s="785">
        <v>1</v>
      </c>
      <c r="N130" s="1040" t="s">
        <v>45</v>
      </c>
      <c r="O130" s="1040" t="s">
        <v>54</v>
      </c>
      <c r="P130" s="1040" t="s">
        <v>37</v>
      </c>
      <c r="Q130" s="1040" t="s">
        <v>38</v>
      </c>
      <c r="R130" s="1040" t="s">
        <v>218</v>
      </c>
      <c r="S130" s="803" t="s">
        <v>1462</v>
      </c>
      <c r="T130" s="776" t="s">
        <v>104</v>
      </c>
      <c r="U130" s="783">
        <v>1</v>
      </c>
      <c r="V130" s="1043" t="str">
        <f t="shared" si="184"/>
        <v>Promover actividades que contribuyan al desarrollo y fortalecimiento del ambiente laboral.</v>
      </c>
      <c r="W130" s="722">
        <f t="shared" si="185"/>
        <v>31033625</v>
      </c>
      <c r="X130" s="780" t="s">
        <v>114</v>
      </c>
      <c r="Y130" s="804">
        <v>0</v>
      </c>
      <c r="Z130" s="1046" t="str">
        <f t="shared" si="213"/>
        <v>Promover actividades que contribuyan al desarrollo y fortalecimiento del ambiente laboral.</v>
      </c>
      <c r="AA130" s="583">
        <v>0</v>
      </c>
      <c r="AB130" s="812"/>
      <c r="AC130" s="805"/>
      <c r="AD130" s="784" t="e">
        <f t="shared" si="186"/>
        <v>#DIV/0!</v>
      </c>
      <c r="AE130" s="784" t="e">
        <f t="shared" si="187"/>
        <v>#DIV/0!</v>
      </c>
      <c r="AF130" s="784">
        <f t="shared" si="188"/>
        <v>0</v>
      </c>
      <c r="AG130" s="784">
        <f t="shared" si="189"/>
        <v>0</v>
      </c>
      <c r="AH130" s="727"/>
      <c r="AI130" s="804">
        <v>0</v>
      </c>
      <c r="AJ130" s="1049" t="str">
        <f t="shared" si="214"/>
        <v>Promover actividades que contribuyan al desarrollo y fortalecimiento del ambiente laboral.</v>
      </c>
      <c r="AK130" s="583">
        <v>0</v>
      </c>
      <c r="AL130" s="728"/>
      <c r="AM130" s="728"/>
      <c r="AN130" s="784" t="e">
        <f t="shared" si="190"/>
        <v>#DIV/0!</v>
      </c>
      <c r="AO130" s="784" t="e">
        <f t="shared" si="191"/>
        <v>#DIV/0!</v>
      </c>
      <c r="AP130" s="784">
        <f t="shared" si="192"/>
        <v>0</v>
      </c>
      <c r="AQ130" s="784">
        <f t="shared" si="193"/>
        <v>0</v>
      </c>
      <c r="AR130" s="784"/>
      <c r="AS130" s="804">
        <v>0</v>
      </c>
      <c r="AT130" s="781" t="str">
        <f t="shared" si="215"/>
        <v>Promover actividades que contribuyan al desarrollo y fortalecimiento del ambiente laboral.</v>
      </c>
      <c r="AU130" s="583">
        <v>0</v>
      </c>
      <c r="AV130" s="812"/>
      <c r="AW130" s="805"/>
      <c r="AX130" s="784" t="e">
        <f t="shared" si="194"/>
        <v>#DIV/0!</v>
      </c>
      <c r="AY130" s="784" t="e">
        <f t="shared" si="195"/>
        <v>#DIV/0!</v>
      </c>
      <c r="AZ130" s="784">
        <f t="shared" si="196"/>
        <v>0</v>
      </c>
      <c r="BA130" s="784">
        <f t="shared" si="197"/>
        <v>0</v>
      </c>
      <c r="BB130" s="784"/>
      <c r="BC130" s="804">
        <v>1</v>
      </c>
      <c r="BD130" s="781" t="str">
        <f t="shared" si="216"/>
        <v>Promover actividades que contribuyan al desarrollo y fortalecimiento del ambiente laboral.</v>
      </c>
      <c r="BE130" s="583">
        <f t="shared" si="217"/>
        <v>31033625</v>
      </c>
      <c r="BF130" s="728"/>
      <c r="BG130" s="728"/>
      <c r="BH130" s="783">
        <f t="shared" si="198"/>
        <v>0</v>
      </c>
      <c r="BI130" s="783">
        <f t="shared" si="199"/>
        <v>0</v>
      </c>
      <c r="BJ130" s="783">
        <f t="shared" si="200"/>
        <v>0</v>
      </c>
      <c r="BK130" s="783">
        <f t="shared" si="201"/>
        <v>0</v>
      </c>
      <c r="BL130" s="809"/>
      <c r="BM130" s="786" t="str">
        <f t="shared" si="202"/>
        <v>No Prog ni Ejec</v>
      </c>
      <c r="BN130" s="786" t="str">
        <f t="shared" si="203"/>
        <v>No Prog ni Ejec</v>
      </c>
      <c r="BO130" s="786" t="str">
        <f t="shared" si="204"/>
        <v>No Prog ni Ejec</v>
      </c>
      <c r="BP130" s="786" t="str">
        <f t="shared" si="205"/>
        <v>No Prog ni Ejec</v>
      </c>
      <c r="BQ130" s="786" t="str">
        <f t="shared" si="206"/>
        <v>No Prog ni Ejec</v>
      </c>
      <c r="BR130" s="786" t="str">
        <f t="shared" si="207"/>
        <v>No Prog ni Ejec</v>
      </c>
      <c r="BS130" s="786">
        <f t="shared" si="208"/>
        <v>0</v>
      </c>
      <c r="BT130" s="786">
        <f t="shared" si="209"/>
        <v>0</v>
      </c>
      <c r="BU130" s="647">
        <f t="shared" si="210"/>
        <v>0</v>
      </c>
      <c r="BV130" s="732" t="str">
        <f t="shared" si="211"/>
        <v>Promover actividades que contribuyan al desarrollo y fortalecimiento del ambiente laboral.</v>
      </c>
      <c r="BW130" s="733">
        <f t="shared" si="212"/>
        <v>0</v>
      </c>
      <c r="BX130" s="728"/>
      <c r="BY130" s="728"/>
      <c r="BZ130" s="728"/>
      <c r="CA130" s="728"/>
      <c r="CB130" s="728"/>
      <c r="CC130" s="728"/>
      <c r="CD130" s="728"/>
    </row>
    <row r="131" spans="1:238" s="58" customFormat="1" ht="88.2" x14ac:dyDescent="0.3">
      <c r="A131" s="730">
        <v>11700</v>
      </c>
      <c r="B131" s="776" t="s">
        <v>29</v>
      </c>
      <c r="C131" s="776" t="s">
        <v>1434</v>
      </c>
      <c r="D131" s="671" t="s">
        <v>328</v>
      </c>
      <c r="E131" s="776" t="s">
        <v>256</v>
      </c>
      <c r="F131" s="671" t="s">
        <v>1485</v>
      </c>
      <c r="G131" s="815" t="s">
        <v>1443</v>
      </c>
      <c r="H131" s="802" t="s">
        <v>123</v>
      </c>
      <c r="I131" s="783">
        <v>1</v>
      </c>
      <c r="J131" s="1038"/>
      <c r="K131" s="1035"/>
      <c r="L131" s="805">
        <v>61947325</v>
      </c>
      <c r="M131" s="785">
        <v>1</v>
      </c>
      <c r="N131" s="1041"/>
      <c r="O131" s="1041"/>
      <c r="P131" s="1041"/>
      <c r="Q131" s="1041"/>
      <c r="R131" s="1041"/>
      <c r="S131" s="803" t="s">
        <v>1463</v>
      </c>
      <c r="T131" s="776" t="s">
        <v>104</v>
      </c>
      <c r="U131" s="783">
        <v>1</v>
      </c>
      <c r="V131" s="1044"/>
      <c r="W131" s="722">
        <f t="shared" si="185"/>
        <v>61947325</v>
      </c>
      <c r="X131" s="780" t="s">
        <v>114</v>
      </c>
      <c r="Y131" s="804">
        <v>0</v>
      </c>
      <c r="Z131" s="1047"/>
      <c r="AA131" s="583">
        <v>0</v>
      </c>
      <c r="AB131" s="812"/>
      <c r="AC131" s="805"/>
      <c r="AD131" s="784" t="e">
        <f t="shared" si="186"/>
        <v>#DIV/0!</v>
      </c>
      <c r="AE131" s="784" t="e">
        <f t="shared" si="187"/>
        <v>#DIV/0!</v>
      </c>
      <c r="AF131" s="784">
        <f t="shared" si="188"/>
        <v>0</v>
      </c>
      <c r="AG131" s="784">
        <f t="shared" si="189"/>
        <v>0</v>
      </c>
      <c r="AH131" s="727"/>
      <c r="AI131" s="804">
        <v>0</v>
      </c>
      <c r="AJ131" s="1050"/>
      <c r="AK131" s="583">
        <v>0</v>
      </c>
      <c r="AL131" s="728"/>
      <c r="AM131" s="728"/>
      <c r="AN131" s="784" t="e">
        <f t="shared" si="190"/>
        <v>#DIV/0!</v>
      </c>
      <c r="AO131" s="784" t="e">
        <f t="shared" si="191"/>
        <v>#DIV/0!</v>
      </c>
      <c r="AP131" s="784">
        <f t="shared" si="192"/>
        <v>0</v>
      </c>
      <c r="AQ131" s="784">
        <f t="shared" si="193"/>
        <v>0</v>
      </c>
      <c r="AR131" s="784"/>
      <c r="AS131" s="804">
        <v>0</v>
      </c>
      <c r="AT131" s="781">
        <f t="shared" si="215"/>
        <v>0</v>
      </c>
      <c r="AU131" s="583">
        <v>0</v>
      </c>
      <c r="AV131" s="812"/>
      <c r="AW131" s="805"/>
      <c r="AX131" s="784" t="e">
        <f t="shared" si="194"/>
        <v>#DIV/0!</v>
      </c>
      <c r="AY131" s="784" t="e">
        <f t="shared" si="195"/>
        <v>#DIV/0!</v>
      </c>
      <c r="AZ131" s="784">
        <f t="shared" si="196"/>
        <v>0</v>
      </c>
      <c r="BA131" s="784">
        <f t="shared" si="197"/>
        <v>0</v>
      </c>
      <c r="BB131" s="784"/>
      <c r="BC131" s="804">
        <v>1</v>
      </c>
      <c r="BD131" s="781">
        <f t="shared" si="216"/>
        <v>0</v>
      </c>
      <c r="BE131" s="583">
        <f t="shared" si="217"/>
        <v>61947325</v>
      </c>
      <c r="BF131" s="728"/>
      <c r="BG131" s="728"/>
      <c r="BH131" s="783">
        <f t="shared" si="198"/>
        <v>0</v>
      </c>
      <c r="BI131" s="783">
        <f t="shared" si="199"/>
        <v>0</v>
      </c>
      <c r="BJ131" s="783">
        <f t="shared" si="200"/>
        <v>0</v>
      </c>
      <c r="BK131" s="783">
        <f t="shared" si="201"/>
        <v>0</v>
      </c>
      <c r="BL131" s="809"/>
      <c r="BM131" s="786" t="str">
        <f t="shared" si="202"/>
        <v>No Prog ni Ejec</v>
      </c>
      <c r="BN131" s="786" t="str">
        <f t="shared" si="203"/>
        <v>No Prog ni Ejec</v>
      </c>
      <c r="BO131" s="786" t="str">
        <f t="shared" si="204"/>
        <v>No Prog ni Ejec</v>
      </c>
      <c r="BP131" s="786" t="str">
        <f t="shared" si="205"/>
        <v>No Prog ni Ejec</v>
      </c>
      <c r="BQ131" s="786" t="str">
        <f t="shared" si="206"/>
        <v>No Prog ni Ejec</v>
      </c>
      <c r="BR131" s="786" t="str">
        <f t="shared" si="207"/>
        <v>No Prog ni Ejec</v>
      </c>
      <c r="BS131" s="786">
        <f t="shared" si="208"/>
        <v>0</v>
      </c>
      <c r="BT131" s="786">
        <f t="shared" si="209"/>
        <v>0</v>
      </c>
      <c r="BU131" s="647">
        <f t="shared" si="210"/>
        <v>0</v>
      </c>
      <c r="BV131" s="732">
        <f t="shared" si="211"/>
        <v>0</v>
      </c>
      <c r="BW131" s="733">
        <f t="shared" si="212"/>
        <v>0</v>
      </c>
      <c r="BX131" s="728"/>
      <c r="BY131" s="728"/>
      <c r="BZ131" s="728"/>
      <c r="CA131" s="728"/>
      <c r="CB131" s="728"/>
      <c r="CC131" s="728"/>
      <c r="CD131" s="728"/>
    </row>
    <row r="132" spans="1:238" s="58" customFormat="1" ht="88.2" x14ac:dyDescent="0.3">
      <c r="A132" s="730">
        <v>11700</v>
      </c>
      <c r="B132" s="776" t="s">
        <v>29</v>
      </c>
      <c r="C132" s="776" t="s">
        <v>1434</v>
      </c>
      <c r="D132" s="671" t="s">
        <v>328</v>
      </c>
      <c r="E132" s="776" t="s">
        <v>256</v>
      </c>
      <c r="F132" s="671" t="s">
        <v>409</v>
      </c>
      <c r="G132" s="816" t="s">
        <v>1656</v>
      </c>
      <c r="H132" s="802" t="s">
        <v>123</v>
      </c>
      <c r="I132" s="783">
        <v>1</v>
      </c>
      <c r="J132" s="1039"/>
      <c r="K132" s="1036"/>
      <c r="L132" s="805">
        <v>10533600</v>
      </c>
      <c r="M132" s="785">
        <v>1</v>
      </c>
      <c r="N132" s="1042"/>
      <c r="O132" s="1042"/>
      <c r="P132" s="1042"/>
      <c r="Q132" s="1042"/>
      <c r="R132" s="1042"/>
      <c r="S132" s="803" t="s">
        <v>1464</v>
      </c>
      <c r="T132" s="776" t="s">
        <v>104</v>
      </c>
      <c r="U132" s="783">
        <v>1</v>
      </c>
      <c r="V132" s="1045"/>
      <c r="W132" s="722">
        <f t="shared" si="185"/>
        <v>10533600</v>
      </c>
      <c r="X132" s="780" t="s">
        <v>114</v>
      </c>
      <c r="Y132" s="804">
        <v>0</v>
      </c>
      <c r="Z132" s="1048"/>
      <c r="AA132" s="583">
        <v>0</v>
      </c>
      <c r="AB132" s="812"/>
      <c r="AC132" s="805"/>
      <c r="AD132" s="784" t="e">
        <f t="shared" si="186"/>
        <v>#DIV/0!</v>
      </c>
      <c r="AE132" s="784" t="e">
        <f t="shared" si="187"/>
        <v>#DIV/0!</v>
      </c>
      <c r="AF132" s="784">
        <f t="shared" si="188"/>
        <v>0</v>
      </c>
      <c r="AG132" s="784">
        <f t="shared" si="189"/>
        <v>0</v>
      </c>
      <c r="AH132" s="727"/>
      <c r="AI132" s="804">
        <v>0</v>
      </c>
      <c r="AJ132" s="1051"/>
      <c r="AK132" s="583">
        <v>0</v>
      </c>
      <c r="AL132" s="728"/>
      <c r="AM132" s="728"/>
      <c r="AN132" s="784" t="e">
        <f t="shared" si="190"/>
        <v>#DIV/0!</v>
      </c>
      <c r="AO132" s="784" t="e">
        <f t="shared" si="191"/>
        <v>#DIV/0!</v>
      </c>
      <c r="AP132" s="784">
        <f t="shared" si="192"/>
        <v>0</v>
      </c>
      <c r="AQ132" s="784">
        <f t="shared" si="193"/>
        <v>0</v>
      </c>
      <c r="AR132" s="784"/>
      <c r="AS132" s="804">
        <v>0</v>
      </c>
      <c r="AT132" s="781">
        <f t="shared" si="215"/>
        <v>0</v>
      </c>
      <c r="AU132" s="583">
        <v>0</v>
      </c>
      <c r="AV132" s="812"/>
      <c r="AW132" s="805"/>
      <c r="AX132" s="784" t="e">
        <f t="shared" si="194"/>
        <v>#DIV/0!</v>
      </c>
      <c r="AY132" s="784" t="e">
        <f t="shared" si="195"/>
        <v>#DIV/0!</v>
      </c>
      <c r="AZ132" s="784">
        <f t="shared" si="196"/>
        <v>0</v>
      </c>
      <c r="BA132" s="784">
        <f t="shared" si="197"/>
        <v>0</v>
      </c>
      <c r="BB132" s="784"/>
      <c r="BC132" s="804">
        <v>1</v>
      </c>
      <c r="BD132" s="781">
        <f t="shared" si="216"/>
        <v>0</v>
      </c>
      <c r="BE132" s="583">
        <f t="shared" si="217"/>
        <v>10533600</v>
      </c>
      <c r="BF132" s="728"/>
      <c r="BG132" s="728"/>
      <c r="BH132" s="783">
        <f t="shared" si="198"/>
        <v>0</v>
      </c>
      <c r="BI132" s="783">
        <f t="shared" si="199"/>
        <v>0</v>
      </c>
      <c r="BJ132" s="783">
        <f t="shared" si="200"/>
        <v>0</v>
      </c>
      <c r="BK132" s="783">
        <f t="shared" si="201"/>
        <v>0</v>
      </c>
      <c r="BL132" s="809"/>
      <c r="BM132" s="786" t="str">
        <f t="shared" si="202"/>
        <v>No Prog ni Ejec</v>
      </c>
      <c r="BN132" s="786" t="str">
        <f t="shared" si="203"/>
        <v>No Prog ni Ejec</v>
      </c>
      <c r="BO132" s="786" t="str">
        <f t="shared" si="204"/>
        <v>No Prog ni Ejec</v>
      </c>
      <c r="BP132" s="786" t="str">
        <f t="shared" si="205"/>
        <v>No Prog ni Ejec</v>
      </c>
      <c r="BQ132" s="786" t="str">
        <f t="shared" si="206"/>
        <v>No Prog ni Ejec</v>
      </c>
      <c r="BR132" s="786" t="str">
        <f t="shared" si="207"/>
        <v>No Prog ni Ejec</v>
      </c>
      <c r="BS132" s="786">
        <f t="shared" si="208"/>
        <v>0</v>
      </c>
      <c r="BT132" s="786">
        <f t="shared" si="209"/>
        <v>0</v>
      </c>
      <c r="BU132" s="647">
        <f t="shared" si="210"/>
        <v>0</v>
      </c>
      <c r="BV132" s="732">
        <f t="shared" si="211"/>
        <v>0</v>
      </c>
      <c r="BW132" s="733">
        <f t="shared" si="212"/>
        <v>0</v>
      </c>
      <c r="BX132" s="728"/>
      <c r="BY132" s="728"/>
      <c r="BZ132" s="728"/>
      <c r="CA132" s="728"/>
      <c r="CB132" s="728"/>
      <c r="CC132" s="728"/>
      <c r="CD132" s="728"/>
    </row>
    <row r="133" spans="1:238" s="58" customFormat="1" ht="88.2" x14ac:dyDescent="0.3">
      <c r="A133" s="730">
        <v>11700</v>
      </c>
      <c r="B133" s="776" t="s">
        <v>29</v>
      </c>
      <c r="C133" s="776" t="s">
        <v>1434</v>
      </c>
      <c r="D133" s="671" t="s">
        <v>328</v>
      </c>
      <c r="E133" s="776" t="s">
        <v>256</v>
      </c>
      <c r="F133" s="671" t="s">
        <v>1486</v>
      </c>
      <c r="G133" s="801" t="s">
        <v>1444</v>
      </c>
      <c r="H133" s="802" t="s">
        <v>123</v>
      </c>
      <c r="I133" s="783">
        <v>1</v>
      </c>
      <c r="J133" s="671" t="s">
        <v>1474</v>
      </c>
      <c r="K133" s="779" t="s">
        <v>1453</v>
      </c>
      <c r="L133" s="805">
        <v>10553600</v>
      </c>
      <c r="M133" s="785">
        <v>1</v>
      </c>
      <c r="N133" s="776" t="s">
        <v>45</v>
      </c>
      <c r="O133" s="776" t="s">
        <v>54</v>
      </c>
      <c r="P133" s="776" t="s">
        <v>37</v>
      </c>
      <c r="Q133" s="776" t="s">
        <v>38</v>
      </c>
      <c r="R133" s="776" t="s">
        <v>218</v>
      </c>
      <c r="S133" s="803" t="s">
        <v>1465</v>
      </c>
      <c r="T133" s="776" t="s">
        <v>104</v>
      </c>
      <c r="U133" s="783">
        <v>1</v>
      </c>
      <c r="V133" s="782" t="str">
        <f t="shared" si="184"/>
        <v>Proporcionar herramientas a los pre pensionados para una mejor adaptación a los cambios y transformaciones, el fortalecimiento de las relaciones con las personas y la interacción con su entorno.</v>
      </c>
      <c r="W133" s="722">
        <f t="shared" si="185"/>
        <v>10553600</v>
      </c>
      <c r="X133" s="780" t="s">
        <v>114</v>
      </c>
      <c r="Y133" s="804">
        <v>0</v>
      </c>
      <c r="Z133" s="780" t="str">
        <f t="shared" si="213"/>
        <v>Proporcionar herramientas a los pre pensionados para una mejor adaptación a los cambios y transformaciones, el fortalecimiento de las relaciones con las personas y la interacción con su entorno.</v>
      </c>
      <c r="AA133" s="583">
        <v>0</v>
      </c>
      <c r="AB133" s="812"/>
      <c r="AC133" s="805"/>
      <c r="AD133" s="784" t="e">
        <f t="shared" si="186"/>
        <v>#DIV/0!</v>
      </c>
      <c r="AE133" s="784" t="e">
        <f t="shared" si="187"/>
        <v>#DIV/0!</v>
      </c>
      <c r="AF133" s="784">
        <f t="shared" si="188"/>
        <v>0</v>
      </c>
      <c r="AG133" s="784">
        <f t="shared" si="189"/>
        <v>0</v>
      </c>
      <c r="AH133" s="727"/>
      <c r="AI133" s="804">
        <v>0</v>
      </c>
      <c r="AJ133" s="781" t="str">
        <f t="shared" si="214"/>
        <v>Proporcionar herramientas a los pre pensionados para una mejor adaptación a los cambios y transformaciones, el fortalecimiento de las relaciones con las personas y la interacción con su entorno.</v>
      </c>
      <c r="AK133" s="583">
        <v>0</v>
      </c>
      <c r="AL133" s="728"/>
      <c r="AM133" s="728"/>
      <c r="AN133" s="784" t="e">
        <f t="shared" si="190"/>
        <v>#DIV/0!</v>
      </c>
      <c r="AO133" s="784" t="e">
        <f t="shared" si="191"/>
        <v>#DIV/0!</v>
      </c>
      <c r="AP133" s="784">
        <f t="shared" si="192"/>
        <v>0</v>
      </c>
      <c r="AQ133" s="784">
        <f t="shared" si="193"/>
        <v>0</v>
      </c>
      <c r="AR133" s="784"/>
      <c r="AS133" s="804">
        <v>0</v>
      </c>
      <c r="AT133" s="781" t="str">
        <f t="shared" si="215"/>
        <v>Proporcionar herramientas a los pre pensionados para una mejor adaptación a los cambios y transformaciones, el fortalecimiento de las relaciones con las personas y la interacción con su entorno.</v>
      </c>
      <c r="AU133" s="583">
        <v>0</v>
      </c>
      <c r="AV133" s="812"/>
      <c r="AW133" s="805"/>
      <c r="AX133" s="784" t="e">
        <f t="shared" si="194"/>
        <v>#DIV/0!</v>
      </c>
      <c r="AY133" s="784" t="e">
        <f t="shared" si="195"/>
        <v>#DIV/0!</v>
      </c>
      <c r="AZ133" s="784">
        <f t="shared" si="196"/>
        <v>0</v>
      </c>
      <c r="BA133" s="784">
        <f t="shared" si="197"/>
        <v>0</v>
      </c>
      <c r="BB133" s="784"/>
      <c r="BC133" s="804">
        <v>1</v>
      </c>
      <c r="BD133" s="781" t="str">
        <f t="shared" si="216"/>
        <v>Proporcionar herramientas a los pre pensionados para una mejor adaptación a los cambios y transformaciones, el fortalecimiento de las relaciones con las personas y la interacción con su entorno.</v>
      </c>
      <c r="BE133" s="583">
        <f t="shared" si="217"/>
        <v>10553600</v>
      </c>
      <c r="BF133" s="728"/>
      <c r="BG133" s="728"/>
      <c r="BH133" s="783">
        <f t="shared" si="198"/>
        <v>0</v>
      </c>
      <c r="BI133" s="783">
        <f t="shared" si="199"/>
        <v>0</v>
      </c>
      <c r="BJ133" s="783">
        <f t="shared" si="200"/>
        <v>0</v>
      </c>
      <c r="BK133" s="783">
        <f t="shared" si="201"/>
        <v>0</v>
      </c>
      <c r="BL133" s="809"/>
      <c r="BM133" s="786" t="str">
        <f t="shared" si="202"/>
        <v>No Prog ni Ejec</v>
      </c>
      <c r="BN133" s="786" t="str">
        <f t="shared" si="203"/>
        <v>No Prog ni Ejec</v>
      </c>
      <c r="BO133" s="786" t="str">
        <f t="shared" si="204"/>
        <v>No Prog ni Ejec</v>
      </c>
      <c r="BP133" s="786" t="str">
        <f t="shared" si="205"/>
        <v>No Prog ni Ejec</v>
      </c>
      <c r="BQ133" s="786" t="str">
        <f t="shared" si="206"/>
        <v>No Prog ni Ejec</v>
      </c>
      <c r="BR133" s="786" t="str">
        <f t="shared" si="207"/>
        <v>No Prog ni Ejec</v>
      </c>
      <c r="BS133" s="786">
        <f t="shared" si="208"/>
        <v>0</v>
      </c>
      <c r="BT133" s="786">
        <f t="shared" si="209"/>
        <v>0</v>
      </c>
      <c r="BU133" s="647">
        <f t="shared" si="210"/>
        <v>0</v>
      </c>
      <c r="BV133" s="732" t="str">
        <f t="shared" si="211"/>
        <v>Proporcionar herramientas a los pre pensionados para una mejor adaptación a los cambios y transformaciones, el fortalecimiento de las relaciones con las personas y la interacción con su entorno.</v>
      </c>
      <c r="BW133" s="733">
        <f t="shared" si="212"/>
        <v>0</v>
      </c>
      <c r="BX133" s="728"/>
      <c r="BY133" s="728"/>
      <c r="BZ133" s="728"/>
      <c r="CA133" s="728"/>
      <c r="CB133" s="728"/>
      <c r="CC133" s="728"/>
      <c r="CD133" s="728"/>
    </row>
    <row r="134" spans="1:238" s="58" customFormat="1" ht="88.2" x14ac:dyDescent="0.3">
      <c r="A134" s="730">
        <v>11700</v>
      </c>
      <c r="B134" s="776" t="s">
        <v>29</v>
      </c>
      <c r="C134" s="776" t="s">
        <v>1434</v>
      </c>
      <c r="D134" s="671" t="s">
        <v>328</v>
      </c>
      <c r="E134" s="776" t="s">
        <v>256</v>
      </c>
      <c r="F134" s="671" t="s">
        <v>1487</v>
      </c>
      <c r="G134" s="801" t="s">
        <v>1445</v>
      </c>
      <c r="H134" s="802" t="s">
        <v>123</v>
      </c>
      <c r="I134" s="783">
        <v>1</v>
      </c>
      <c r="J134" s="671" t="s">
        <v>1475</v>
      </c>
      <c r="K134" s="779" t="s">
        <v>1454</v>
      </c>
      <c r="L134" s="805">
        <v>27308803</v>
      </c>
      <c r="M134" s="785">
        <v>1</v>
      </c>
      <c r="N134" s="776" t="s">
        <v>45</v>
      </c>
      <c r="O134" s="776" t="s">
        <v>54</v>
      </c>
      <c r="P134" s="776" t="s">
        <v>37</v>
      </c>
      <c r="Q134" s="776" t="s">
        <v>38</v>
      </c>
      <c r="R134" s="776" t="s">
        <v>218</v>
      </c>
      <c r="S134" s="803" t="s">
        <v>1466</v>
      </c>
      <c r="T134" s="776" t="s">
        <v>104</v>
      </c>
      <c r="U134" s="783">
        <v>1</v>
      </c>
      <c r="V134" s="782" t="str">
        <f t="shared" si="184"/>
        <v>Reconocer la labor y dedicación de los funcionarios en el 2018, además generar un espacio de integración para todos los equipos de trabajo.</v>
      </c>
      <c r="W134" s="722">
        <f t="shared" si="185"/>
        <v>27308803</v>
      </c>
      <c r="X134" s="780" t="s">
        <v>114</v>
      </c>
      <c r="Y134" s="804">
        <v>0</v>
      </c>
      <c r="Z134" s="780" t="str">
        <f t="shared" si="213"/>
        <v>Reconocer la labor y dedicación de los funcionarios en el 2018, además generar un espacio de integración para todos los equipos de trabajo.</v>
      </c>
      <c r="AA134" s="583">
        <v>0</v>
      </c>
      <c r="AB134" s="812"/>
      <c r="AC134" s="805"/>
      <c r="AD134" s="784" t="e">
        <f t="shared" si="186"/>
        <v>#DIV/0!</v>
      </c>
      <c r="AE134" s="784" t="e">
        <f t="shared" si="187"/>
        <v>#DIV/0!</v>
      </c>
      <c r="AF134" s="784">
        <f t="shared" si="188"/>
        <v>0</v>
      </c>
      <c r="AG134" s="784">
        <f t="shared" si="189"/>
        <v>0</v>
      </c>
      <c r="AH134" s="727"/>
      <c r="AI134" s="804">
        <v>0</v>
      </c>
      <c r="AJ134" s="781" t="str">
        <f t="shared" si="214"/>
        <v>Reconocer la labor y dedicación de los funcionarios en el 2018, además generar un espacio de integración para todos los equipos de trabajo.</v>
      </c>
      <c r="AK134" s="583">
        <v>0</v>
      </c>
      <c r="AL134" s="728"/>
      <c r="AM134" s="728"/>
      <c r="AN134" s="784" t="e">
        <f t="shared" si="190"/>
        <v>#DIV/0!</v>
      </c>
      <c r="AO134" s="784" t="e">
        <f t="shared" si="191"/>
        <v>#DIV/0!</v>
      </c>
      <c r="AP134" s="784">
        <f t="shared" si="192"/>
        <v>0</v>
      </c>
      <c r="AQ134" s="784">
        <f t="shared" si="193"/>
        <v>0</v>
      </c>
      <c r="AR134" s="784"/>
      <c r="AS134" s="804">
        <v>0</v>
      </c>
      <c r="AT134" s="781" t="str">
        <f t="shared" si="215"/>
        <v>Reconocer la labor y dedicación de los funcionarios en el 2018, además generar un espacio de integración para todos los equipos de trabajo.</v>
      </c>
      <c r="AU134" s="583">
        <v>0</v>
      </c>
      <c r="AV134" s="812"/>
      <c r="AW134" s="805"/>
      <c r="AX134" s="784" t="e">
        <f t="shared" si="194"/>
        <v>#DIV/0!</v>
      </c>
      <c r="AY134" s="784" t="e">
        <f t="shared" si="195"/>
        <v>#DIV/0!</v>
      </c>
      <c r="AZ134" s="784">
        <f t="shared" si="196"/>
        <v>0</v>
      </c>
      <c r="BA134" s="784">
        <f t="shared" si="197"/>
        <v>0</v>
      </c>
      <c r="BB134" s="784"/>
      <c r="BC134" s="804">
        <v>1</v>
      </c>
      <c r="BD134" s="781" t="str">
        <f t="shared" si="216"/>
        <v>Reconocer la labor y dedicación de los funcionarios en el 2018, además generar un espacio de integración para todos los equipos de trabajo.</v>
      </c>
      <c r="BE134" s="583">
        <f t="shared" si="217"/>
        <v>27308803</v>
      </c>
      <c r="BF134" s="728"/>
      <c r="BG134" s="728"/>
      <c r="BH134" s="783">
        <f t="shared" si="198"/>
        <v>0</v>
      </c>
      <c r="BI134" s="783">
        <f t="shared" si="199"/>
        <v>0</v>
      </c>
      <c r="BJ134" s="783">
        <f t="shared" si="200"/>
        <v>0</v>
      </c>
      <c r="BK134" s="783">
        <f t="shared" si="201"/>
        <v>0</v>
      </c>
      <c r="BL134" s="809"/>
      <c r="BM134" s="786" t="str">
        <f t="shared" si="202"/>
        <v>No Prog ni Ejec</v>
      </c>
      <c r="BN134" s="786" t="str">
        <f t="shared" si="203"/>
        <v>No Prog ni Ejec</v>
      </c>
      <c r="BO134" s="786" t="str">
        <f t="shared" si="204"/>
        <v>No Prog ni Ejec</v>
      </c>
      <c r="BP134" s="786" t="str">
        <f t="shared" si="205"/>
        <v>No Prog ni Ejec</v>
      </c>
      <c r="BQ134" s="786" t="str">
        <f t="shared" si="206"/>
        <v>No Prog ni Ejec</v>
      </c>
      <c r="BR134" s="786" t="str">
        <f t="shared" si="207"/>
        <v>No Prog ni Ejec</v>
      </c>
      <c r="BS134" s="786">
        <f t="shared" si="208"/>
        <v>0</v>
      </c>
      <c r="BT134" s="786">
        <f t="shared" si="209"/>
        <v>0</v>
      </c>
      <c r="BU134" s="647">
        <f t="shared" si="210"/>
        <v>0</v>
      </c>
      <c r="BV134" s="732" t="str">
        <f t="shared" si="211"/>
        <v>Reconocer la labor y dedicación de los funcionarios en el 2018, además generar un espacio de integración para todos los equipos de trabajo.</v>
      </c>
      <c r="BW134" s="733">
        <f t="shared" si="212"/>
        <v>0</v>
      </c>
      <c r="BX134" s="728"/>
      <c r="BY134" s="728"/>
      <c r="BZ134" s="728"/>
      <c r="CA134" s="728"/>
      <c r="CB134" s="728"/>
      <c r="CC134" s="728"/>
      <c r="CD134" s="728"/>
    </row>
    <row r="135" spans="1:238" s="58" customFormat="1" ht="113.4" x14ac:dyDescent="0.3">
      <c r="A135" s="730">
        <v>11700</v>
      </c>
      <c r="B135" s="776" t="s">
        <v>29</v>
      </c>
      <c r="C135" s="776" t="s">
        <v>1434</v>
      </c>
      <c r="D135" s="671" t="s">
        <v>328</v>
      </c>
      <c r="E135" s="776" t="s">
        <v>256</v>
      </c>
      <c r="F135" s="671" t="s">
        <v>1488</v>
      </c>
      <c r="G135" s="801" t="s">
        <v>1435</v>
      </c>
      <c r="H135" s="802" t="s">
        <v>124</v>
      </c>
      <c r="I135" s="673">
        <v>1</v>
      </c>
      <c r="J135" s="671" t="s">
        <v>1476</v>
      </c>
      <c r="K135" s="779" t="s">
        <v>1455</v>
      </c>
      <c r="L135" s="805">
        <v>14900000</v>
      </c>
      <c r="M135" s="785">
        <v>1</v>
      </c>
      <c r="N135" s="776" t="s">
        <v>45</v>
      </c>
      <c r="O135" s="776" t="s">
        <v>54</v>
      </c>
      <c r="P135" s="776" t="s">
        <v>37</v>
      </c>
      <c r="Q135" s="776" t="s">
        <v>38</v>
      </c>
      <c r="R135" s="776" t="s">
        <v>218</v>
      </c>
      <c r="S135" s="803" t="s">
        <v>1458</v>
      </c>
      <c r="T135" s="776" t="s">
        <v>104</v>
      </c>
      <c r="U135" s="783">
        <v>1</v>
      </c>
      <c r="V135" s="782" t="str">
        <f t="shared" si="184"/>
        <v>Premiación del mejor empleado de carrera y mejor de libre nombramiento y remoción, y premiación al mejor empleado de carrera por nivel (Gestor, Técnico administrativo y Auxiliar Administrativo) según la calificación obtenida en la evaluación del desempeño.</v>
      </c>
      <c r="W135" s="722">
        <f t="shared" si="185"/>
        <v>14900000</v>
      </c>
      <c r="X135" s="780" t="s">
        <v>114</v>
      </c>
      <c r="Y135" s="811">
        <v>0</v>
      </c>
      <c r="Z135" s="780" t="str">
        <f t="shared" si="213"/>
        <v>Premiación del mejor empleado de carrera y mejor de libre nombramiento y remoción, y premiación al mejor empleado de carrera por nivel (Gestor, Técnico administrativo y Auxiliar Administrativo) según la calificación obtenida en la evaluación del desempeño.</v>
      </c>
      <c r="AA135" s="583">
        <v>0</v>
      </c>
      <c r="AB135" s="812"/>
      <c r="AC135" s="805"/>
      <c r="AD135" s="784" t="e">
        <f t="shared" si="186"/>
        <v>#DIV/0!</v>
      </c>
      <c r="AE135" s="784" t="e">
        <f t="shared" si="187"/>
        <v>#DIV/0!</v>
      </c>
      <c r="AF135" s="784">
        <f t="shared" si="188"/>
        <v>0</v>
      </c>
      <c r="AG135" s="784">
        <f t="shared" si="189"/>
        <v>0</v>
      </c>
      <c r="AH135" s="727"/>
      <c r="AI135" s="811">
        <v>0</v>
      </c>
      <c r="AJ135" s="781" t="str">
        <f t="shared" si="214"/>
        <v>Premiación del mejor empleado de carrera y mejor de libre nombramiento y remoción, y premiación al mejor empleado de carrera por nivel (Gestor, Técnico administrativo y Auxiliar Administrativo) según la calificación obtenida en la evaluación del desempeño.</v>
      </c>
      <c r="AK135" s="583">
        <v>0</v>
      </c>
      <c r="AL135" s="728"/>
      <c r="AM135" s="728"/>
      <c r="AN135" s="784" t="e">
        <f t="shared" si="190"/>
        <v>#DIV/0!</v>
      </c>
      <c r="AO135" s="784" t="e">
        <f t="shared" si="191"/>
        <v>#DIV/0!</v>
      </c>
      <c r="AP135" s="784">
        <f t="shared" si="192"/>
        <v>0</v>
      </c>
      <c r="AQ135" s="784">
        <f t="shared" si="193"/>
        <v>0</v>
      </c>
      <c r="AR135" s="784"/>
      <c r="AS135" s="811">
        <v>0.01</v>
      </c>
      <c r="AT135" s="781" t="str">
        <f t="shared" si="215"/>
        <v>Premiación del mejor empleado de carrera y mejor de libre nombramiento y remoción, y premiación al mejor empleado de carrera por nivel (Gestor, Técnico administrativo y Auxiliar Administrativo) según la calificación obtenida en la evaluación del desempeño.</v>
      </c>
      <c r="AU135" s="583">
        <v>0</v>
      </c>
      <c r="AV135" s="812"/>
      <c r="AW135" s="805"/>
      <c r="AX135" s="784">
        <f t="shared" si="194"/>
        <v>0</v>
      </c>
      <c r="AY135" s="784" t="e">
        <f t="shared" si="195"/>
        <v>#DIV/0!</v>
      </c>
      <c r="AZ135" s="784">
        <f t="shared" si="196"/>
        <v>0</v>
      </c>
      <c r="BA135" s="784">
        <f t="shared" si="197"/>
        <v>0</v>
      </c>
      <c r="BB135" s="784"/>
      <c r="BC135" s="811">
        <v>1</v>
      </c>
      <c r="BD135" s="781" t="str">
        <f t="shared" si="216"/>
        <v>Premiación del mejor empleado de carrera y mejor de libre nombramiento y remoción, y premiación al mejor empleado de carrera por nivel (Gestor, Técnico administrativo y Auxiliar Administrativo) según la calificación obtenida en la evaluación del desempeño.</v>
      </c>
      <c r="BE135" s="583">
        <f t="shared" si="217"/>
        <v>14900000</v>
      </c>
      <c r="BF135" s="728"/>
      <c r="BG135" s="728"/>
      <c r="BH135" s="783">
        <f t="shared" si="198"/>
        <v>0</v>
      </c>
      <c r="BI135" s="783">
        <f t="shared" si="199"/>
        <v>0</v>
      </c>
      <c r="BJ135" s="783">
        <f t="shared" si="200"/>
        <v>0</v>
      </c>
      <c r="BK135" s="783">
        <f t="shared" si="201"/>
        <v>0</v>
      </c>
      <c r="BL135" s="809"/>
      <c r="BM135" s="786" t="str">
        <f t="shared" si="202"/>
        <v>No Prog ni Ejec</v>
      </c>
      <c r="BN135" s="786" t="str">
        <f t="shared" si="203"/>
        <v>No Prog ni Ejec</v>
      </c>
      <c r="BO135" s="786" t="str">
        <f t="shared" si="204"/>
        <v>No Prog ni Ejec</v>
      </c>
      <c r="BP135" s="786" t="str">
        <f t="shared" si="205"/>
        <v>No Prog ni Ejec</v>
      </c>
      <c r="BQ135" s="786">
        <f t="shared" si="206"/>
        <v>0</v>
      </c>
      <c r="BR135" s="786" t="str">
        <f t="shared" si="207"/>
        <v>No Prog ni Ejec</v>
      </c>
      <c r="BS135" s="786">
        <f t="shared" si="208"/>
        <v>0</v>
      </c>
      <c r="BT135" s="786">
        <f t="shared" si="209"/>
        <v>0</v>
      </c>
      <c r="BU135" s="817">
        <f t="shared" si="210"/>
        <v>3.3333333333333335E-3</v>
      </c>
      <c r="BV135" s="732" t="str">
        <f t="shared" si="211"/>
        <v>Premiación del mejor empleado de carrera y mejor de libre nombramiento y remoción, y premiación al mejor empleado de carrera por nivel (Gestor, Técnico administrativo y Auxiliar Administrativo) según la calificación obtenida en la evaluación del desempeño.</v>
      </c>
      <c r="BW135" s="733">
        <f t="shared" si="212"/>
        <v>0</v>
      </c>
      <c r="BX135" s="728"/>
      <c r="BY135" s="728"/>
      <c r="BZ135" s="728"/>
      <c r="CA135" s="728"/>
      <c r="CB135" s="728"/>
      <c r="CC135" s="728"/>
      <c r="CD135" s="728"/>
    </row>
    <row r="136" spans="1:238" s="58" customFormat="1" ht="88.2" x14ac:dyDescent="0.3">
      <c r="A136" s="730">
        <v>11700</v>
      </c>
      <c r="B136" s="776" t="s">
        <v>29</v>
      </c>
      <c r="C136" s="776" t="s">
        <v>1434</v>
      </c>
      <c r="D136" s="671" t="s">
        <v>328</v>
      </c>
      <c r="E136" s="776" t="s">
        <v>256</v>
      </c>
      <c r="F136" s="671" t="s">
        <v>1489</v>
      </c>
      <c r="G136" s="801" t="s">
        <v>1456</v>
      </c>
      <c r="H136" s="802" t="s">
        <v>123</v>
      </c>
      <c r="I136" s="783">
        <v>1</v>
      </c>
      <c r="J136" s="671" t="s">
        <v>1477</v>
      </c>
      <c r="K136" s="776" t="s">
        <v>1457</v>
      </c>
      <c r="L136" s="583">
        <v>50000000</v>
      </c>
      <c r="M136" s="785">
        <v>1</v>
      </c>
      <c r="N136" s="776" t="s">
        <v>45</v>
      </c>
      <c r="O136" s="776" t="s">
        <v>54</v>
      </c>
      <c r="P136" s="776" t="s">
        <v>37</v>
      </c>
      <c r="Q136" s="776" t="s">
        <v>38</v>
      </c>
      <c r="R136" s="776" t="s">
        <v>218</v>
      </c>
      <c r="S136" s="776" t="s">
        <v>379</v>
      </c>
      <c r="T136" s="776" t="s">
        <v>104</v>
      </c>
      <c r="U136" s="783">
        <v>1</v>
      </c>
      <c r="V136" s="782" t="str">
        <f t="shared" si="184"/>
        <v>Proporcionar otros incentivos a los funcionarios</v>
      </c>
      <c r="W136" s="722">
        <f t="shared" si="185"/>
        <v>50000000</v>
      </c>
      <c r="X136" s="780" t="s">
        <v>114</v>
      </c>
      <c r="Y136" s="783">
        <v>1</v>
      </c>
      <c r="Z136" s="780" t="str">
        <f>+K136</f>
        <v>Proporcionar otros incentivos a los funcionarios</v>
      </c>
      <c r="AA136" s="583">
        <v>0</v>
      </c>
      <c r="AB136" s="812"/>
      <c r="AC136" s="805"/>
      <c r="AD136" s="784">
        <f t="shared" si="186"/>
        <v>0</v>
      </c>
      <c r="AE136" s="784" t="e">
        <f t="shared" si="187"/>
        <v>#DIV/0!</v>
      </c>
      <c r="AF136" s="784">
        <f t="shared" si="188"/>
        <v>0</v>
      </c>
      <c r="AG136" s="784">
        <f t="shared" si="189"/>
        <v>0</v>
      </c>
      <c r="AH136" s="727"/>
      <c r="AI136" s="783">
        <v>0</v>
      </c>
      <c r="AJ136" s="781" t="str">
        <f t="shared" si="214"/>
        <v>Proporcionar otros incentivos a los funcionarios</v>
      </c>
      <c r="AK136" s="583">
        <v>0</v>
      </c>
      <c r="AL136" s="728"/>
      <c r="AM136" s="728"/>
      <c r="AN136" s="784" t="e">
        <f t="shared" si="190"/>
        <v>#DIV/0!</v>
      </c>
      <c r="AO136" s="784" t="e">
        <f t="shared" si="191"/>
        <v>#DIV/0!</v>
      </c>
      <c r="AP136" s="784">
        <f t="shared" si="192"/>
        <v>0</v>
      </c>
      <c r="AQ136" s="784">
        <f t="shared" si="193"/>
        <v>0</v>
      </c>
      <c r="AR136" s="784"/>
      <c r="AS136" s="804">
        <v>0</v>
      </c>
      <c r="AT136" s="781" t="str">
        <f t="shared" si="215"/>
        <v>Proporcionar otros incentivos a los funcionarios</v>
      </c>
      <c r="AU136" s="583">
        <v>0</v>
      </c>
      <c r="AV136" s="812"/>
      <c r="AW136" s="805"/>
      <c r="AX136" s="784" t="e">
        <f t="shared" si="194"/>
        <v>#DIV/0!</v>
      </c>
      <c r="AY136" s="784" t="e">
        <f t="shared" si="195"/>
        <v>#DIV/0!</v>
      </c>
      <c r="AZ136" s="784">
        <f t="shared" si="196"/>
        <v>0</v>
      </c>
      <c r="BA136" s="784">
        <f t="shared" si="197"/>
        <v>0</v>
      </c>
      <c r="BB136" s="784"/>
      <c r="BC136" s="783">
        <v>1</v>
      </c>
      <c r="BD136" s="781" t="str">
        <f t="shared" si="216"/>
        <v>Proporcionar otros incentivos a los funcionarios</v>
      </c>
      <c r="BE136" s="583">
        <f t="shared" si="217"/>
        <v>50000000</v>
      </c>
      <c r="BF136" s="728"/>
      <c r="BG136" s="728"/>
      <c r="BH136" s="783">
        <f t="shared" si="198"/>
        <v>0</v>
      </c>
      <c r="BI136" s="783">
        <f t="shared" si="199"/>
        <v>0</v>
      </c>
      <c r="BJ136" s="783">
        <f t="shared" si="200"/>
        <v>0</v>
      </c>
      <c r="BK136" s="783">
        <f t="shared" si="201"/>
        <v>0</v>
      </c>
      <c r="BL136" s="809"/>
      <c r="BM136" s="786">
        <f t="shared" si="202"/>
        <v>0</v>
      </c>
      <c r="BN136" s="786" t="str">
        <f t="shared" si="203"/>
        <v>No Prog ni Ejec</v>
      </c>
      <c r="BO136" s="786" t="str">
        <f t="shared" si="204"/>
        <v>No Prog ni Ejec</v>
      </c>
      <c r="BP136" s="786" t="str">
        <f t="shared" si="205"/>
        <v>No Prog ni Ejec</v>
      </c>
      <c r="BQ136" s="786" t="str">
        <f t="shared" si="206"/>
        <v>No Prog ni Ejec</v>
      </c>
      <c r="BR136" s="786" t="str">
        <f t="shared" si="207"/>
        <v>No Prog ni Ejec</v>
      </c>
      <c r="BS136" s="786">
        <f t="shared" si="208"/>
        <v>0</v>
      </c>
      <c r="BT136" s="786">
        <f t="shared" si="209"/>
        <v>0</v>
      </c>
      <c r="BU136" s="647">
        <f t="shared" si="210"/>
        <v>1</v>
      </c>
      <c r="BV136" s="732" t="str">
        <f t="shared" si="211"/>
        <v>Proporcionar otros incentivos a los funcionarios</v>
      </c>
      <c r="BW136" s="733">
        <f t="shared" si="212"/>
        <v>0</v>
      </c>
      <c r="BX136" s="728"/>
      <c r="BY136" s="728"/>
      <c r="BZ136" s="728"/>
      <c r="CA136" s="728"/>
      <c r="CB136" s="728"/>
      <c r="CC136" s="728"/>
      <c r="CD136" s="728"/>
    </row>
    <row r="137" spans="1:238" s="153" customFormat="1" ht="88.2" x14ac:dyDescent="0.3">
      <c r="A137" s="557">
        <v>11700</v>
      </c>
      <c r="B137" s="543" t="s">
        <v>29</v>
      </c>
      <c r="C137" s="543" t="s">
        <v>964</v>
      </c>
      <c r="D137" s="558" t="s">
        <v>328</v>
      </c>
      <c r="E137" s="543" t="s">
        <v>256</v>
      </c>
      <c r="F137" s="558" t="s">
        <v>412</v>
      </c>
      <c r="G137" s="543" t="s">
        <v>413</v>
      </c>
      <c r="H137" s="571" t="s">
        <v>123</v>
      </c>
      <c r="I137" s="578">
        <v>1</v>
      </c>
      <c r="J137" s="558" t="s">
        <v>416</v>
      </c>
      <c r="K137" s="543" t="s">
        <v>565</v>
      </c>
      <c r="L137" s="572">
        <f>6000000+1990560</f>
        <v>7990560</v>
      </c>
      <c r="M137" s="573">
        <v>1</v>
      </c>
      <c r="N137" s="543" t="s">
        <v>45</v>
      </c>
      <c r="O137" s="543" t="s">
        <v>54</v>
      </c>
      <c r="P137" s="543" t="s">
        <v>37</v>
      </c>
      <c r="Q137" s="543" t="s">
        <v>38</v>
      </c>
      <c r="R137" s="543" t="s">
        <v>218</v>
      </c>
      <c r="S137" s="543" t="s">
        <v>182</v>
      </c>
      <c r="T137" s="543" t="s">
        <v>104</v>
      </c>
      <c r="U137" s="573">
        <v>1</v>
      </c>
      <c r="V137" s="574" t="str">
        <f t="shared" si="55"/>
        <v>Realización de Exámenes de Salud Ocupacional (pre-ocupacionales, exámenes médicos post-ocupacionales y exámenes médicos post-incapacidad)</v>
      </c>
      <c r="W137" s="575">
        <f t="shared" si="56"/>
        <v>7990560</v>
      </c>
      <c r="X137" s="587" t="s">
        <v>114</v>
      </c>
      <c r="Y137" s="578">
        <v>0.25</v>
      </c>
      <c r="Z137" s="576" t="s">
        <v>565</v>
      </c>
      <c r="AA137" s="572">
        <f>+L137*Y137</f>
        <v>1997640</v>
      </c>
      <c r="AB137" s="940"/>
      <c r="AC137" s="941"/>
      <c r="AD137" s="562">
        <f t="shared" si="34"/>
        <v>0</v>
      </c>
      <c r="AE137" s="562">
        <f t="shared" si="35"/>
        <v>0</v>
      </c>
      <c r="AF137" s="562">
        <f t="shared" si="36"/>
        <v>0</v>
      </c>
      <c r="AG137" s="562">
        <f t="shared" si="37"/>
        <v>0</v>
      </c>
      <c r="AH137" s="569"/>
      <c r="AI137" s="578">
        <v>0.25</v>
      </c>
      <c r="AJ137" s="576" t="s">
        <v>565</v>
      </c>
      <c r="AK137" s="572">
        <v>1997640</v>
      </c>
      <c r="AL137" s="556"/>
      <c r="AM137" s="556"/>
      <c r="AN137" s="562">
        <f t="shared" si="38"/>
        <v>0</v>
      </c>
      <c r="AO137" s="562">
        <f t="shared" si="39"/>
        <v>0</v>
      </c>
      <c r="AP137" s="562">
        <f t="shared" si="40"/>
        <v>0</v>
      </c>
      <c r="AQ137" s="562">
        <f t="shared" si="41"/>
        <v>0</v>
      </c>
      <c r="AR137" s="562"/>
      <c r="AS137" s="578">
        <v>0.25</v>
      </c>
      <c r="AT137" s="576" t="s">
        <v>565</v>
      </c>
      <c r="AU137" s="572">
        <v>1997640</v>
      </c>
      <c r="AV137" s="571"/>
      <c r="AW137" s="632"/>
      <c r="AX137" s="562">
        <f t="shared" si="42"/>
        <v>0</v>
      </c>
      <c r="AY137" s="562">
        <f t="shared" si="43"/>
        <v>0</v>
      </c>
      <c r="AZ137" s="562">
        <f t="shared" si="44"/>
        <v>0</v>
      </c>
      <c r="BA137" s="562">
        <f t="shared" si="45"/>
        <v>0</v>
      </c>
      <c r="BB137" s="562"/>
      <c r="BC137" s="578">
        <v>0.25</v>
      </c>
      <c r="BD137" s="576" t="s">
        <v>565</v>
      </c>
      <c r="BE137" s="572">
        <v>1997640</v>
      </c>
      <c r="BF137" s="556"/>
      <c r="BG137" s="556"/>
      <c r="BH137" s="578">
        <f t="shared" si="57"/>
        <v>0</v>
      </c>
      <c r="BI137" s="578">
        <f t="shared" si="58"/>
        <v>0</v>
      </c>
      <c r="BJ137" s="578">
        <f t="shared" si="59"/>
        <v>0</v>
      </c>
      <c r="BK137" s="578">
        <f t="shared" si="60"/>
        <v>0</v>
      </c>
      <c r="BL137" s="578"/>
      <c r="BM137" s="579">
        <f t="shared" si="46"/>
        <v>0</v>
      </c>
      <c r="BN137" s="579">
        <f t="shared" si="47"/>
        <v>0</v>
      </c>
      <c r="BO137" s="579">
        <f t="shared" si="48"/>
        <v>0</v>
      </c>
      <c r="BP137" s="579">
        <f t="shared" si="49"/>
        <v>0</v>
      </c>
      <c r="BQ137" s="579">
        <f t="shared" si="50"/>
        <v>0</v>
      </c>
      <c r="BR137" s="579">
        <f t="shared" si="51"/>
        <v>0</v>
      </c>
      <c r="BS137" s="579">
        <f t="shared" si="52"/>
        <v>0</v>
      </c>
      <c r="BT137" s="579">
        <f t="shared" si="53"/>
        <v>0</v>
      </c>
      <c r="BU137" s="568">
        <f t="shared" si="54"/>
        <v>0.58333333333333337</v>
      </c>
      <c r="BV137" s="581" t="str">
        <f t="shared" si="148"/>
        <v>Realización de Exámenes de Salud Ocupacional (pre-ocupacionales, exámenes médicos post-ocupacionales y exámenes médicos post-incapacidad)</v>
      </c>
      <c r="BW137" s="555">
        <f t="shared" si="33"/>
        <v>4661160</v>
      </c>
      <c r="BX137" s="556"/>
      <c r="BY137" s="556"/>
      <c r="BZ137" s="556"/>
      <c r="CA137" s="556"/>
      <c r="CB137" s="556"/>
      <c r="CC137" s="556"/>
      <c r="CD137" s="556"/>
      <c r="CE137" s="146"/>
      <c r="CF137" s="146"/>
      <c r="CG137" s="146"/>
      <c r="CH137" s="146"/>
      <c r="CI137" s="146"/>
      <c r="CJ137" s="146"/>
      <c r="CK137" s="146"/>
      <c r="CL137" s="146"/>
      <c r="CM137" s="146"/>
      <c r="CN137" s="146"/>
      <c r="CO137" s="146"/>
      <c r="CP137" s="146"/>
      <c r="CQ137" s="146"/>
      <c r="CR137" s="146"/>
      <c r="CS137" s="146"/>
      <c r="CT137" s="146"/>
      <c r="CU137" s="146"/>
      <c r="CV137" s="146"/>
      <c r="CW137" s="146"/>
      <c r="CX137" s="146"/>
      <c r="CY137" s="146"/>
      <c r="CZ137" s="146"/>
      <c r="DA137" s="146"/>
      <c r="DB137" s="146"/>
      <c r="DC137" s="146"/>
      <c r="DD137" s="146"/>
      <c r="DE137" s="146"/>
      <c r="DF137" s="146"/>
      <c r="DG137" s="146"/>
      <c r="DH137" s="146"/>
      <c r="DI137" s="146"/>
      <c r="DJ137" s="146"/>
      <c r="DK137" s="146"/>
      <c r="DL137" s="146"/>
      <c r="DM137" s="146"/>
      <c r="DN137" s="146"/>
      <c r="DO137" s="146"/>
      <c r="DP137" s="146"/>
      <c r="DQ137" s="146"/>
      <c r="DR137" s="146"/>
      <c r="DS137" s="146"/>
      <c r="DT137" s="146"/>
      <c r="DU137" s="146"/>
      <c r="DV137" s="146"/>
      <c r="DW137" s="146"/>
      <c r="DX137" s="146"/>
      <c r="DY137" s="146"/>
      <c r="DZ137" s="146"/>
      <c r="EA137" s="146"/>
      <c r="EB137" s="146"/>
      <c r="EC137" s="146"/>
      <c r="ED137" s="146"/>
      <c r="EE137" s="146"/>
      <c r="EF137" s="146"/>
      <c r="EG137" s="146"/>
      <c r="EH137" s="146"/>
      <c r="EI137" s="146"/>
      <c r="EJ137" s="146"/>
      <c r="EK137" s="146"/>
      <c r="EL137" s="146"/>
      <c r="EM137" s="146"/>
      <c r="EN137" s="146"/>
      <c r="EO137" s="146"/>
      <c r="EP137" s="146"/>
      <c r="EQ137" s="146"/>
      <c r="ER137" s="146"/>
      <c r="ES137" s="146"/>
      <c r="ET137" s="146"/>
      <c r="EU137" s="146"/>
      <c r="EV137" s="146"/>
      <c r="EW137" s="146"/>
      <c r="EX137" s="146"/>
      <c r="EY137" s="146"/>
      <c r="EZ137" s="146"/>
      <c r="FA137" s="146"/>
      <c r="FB137" s="146"/>
      <c r="FC137" s="146"/>
      <c r="FD137" s="146"/>
      <c r="FE137" s="146"/>
      <c r="FF137" s="146"/>
      <c r="FG137" s="146"/>
      <c r="FH137" s="146"/>
      <c r="FI137" s="146"/>
      <c r="FJ137" s="146"/>
      <c r="FK137" s="146"/>
      <c r="FL137" s="146"/>
      <c r="FM137" s="146"/>
      <c r="FN137" s="146"/>
      <c r="FO137" s="146"/>
      <c r="FP137" s="146"/>
      <c r="FQ137" s="146"/>
      <c r="FR137" s="146"/>
      <c r="FS137" s="146"/>
      <c r="FT137" s="146"/>
      <c r="FU137" s="146"/>
      <c r="FV137" s="146"/>
      <c r="FW137" s="146"/>
      <c r="FX137" s="146"/>
      <c r="FY137" s="146"/>
      <c r="FZ137" s="146"/>
      <c r="GA137" s="146"/>
      <c r="GB137" s="146"/>
      <c r="GC137" s="146"/>
      <c r="GD137" s="146"/>
      <c r="GE137" s="146"/>
      <c r="GF137" s="146"/>
      <c r="GG137" s="146"/>
      <c r="GH137" s="146"/>
      <c r="GI137" s="146"/>
      <c r="GJ137" s="146"/>
      <c r="GK137" s="146"/>
      <c r="GL137" s="146"/>
      <c r="GM137" s="146"/>
      <c r="GN137" s="146"/>
      <c r="GO137" s="146"/>
      <c r="GP137" s="146"/>
      <c r="GQ137" s="146"/>
      <c r="GR137" s="146"/>
      <c r="GS137" s="146"/>
      <c r="GT137" s="146"/>
      <c r="GU137" s="146"/>
      <c r="GV137" s="146"/>
      <c r="GW137" s="146"/>
      <c r="GX137" s="146"/>
      <c r="GY137" s="146"/>
      <c r="GZ137" s="146"/>
      <c r="HA137" s="146"/>
      <c r="HB137" s="146"/>
      <c r="HC137" s="146"/>
      <c r="HD137" s="146"/>
      <c r="HE137" s="146"/>
      <c r="HF137" s="146"/>
      <c r="HG137" s="146"/>
      <c r="HH137" s="146"/>
      <c r="HI137" s="146"/>
      <c r="HJ137" s="146"/>
      <c r="HK137" s="146"/>
      <c r="HL137" s="146"/>
      <c r="HM137" s="146"/>
      <c r="HN137" s="146"/>
      <c r="HO137" s="146"/>
      <c r="HP137" s="146"/>
      <c r="HQ137" s="146"/>
      <c r="HR137" s="146"/>
      <c r="HS137" s="146"/>
      <c r="HT137" s="146"/>
      <c r="HU137" s="146"/>
      <c r="HV137" s="146"/>
      <c r="HW137" s="146"/>
      <c r="HX137" s="146"/>
      <c r="HY137" s="146"/>
      <c r="HZ137" s="146"/>
      <c r="IA137" s="146"/>
      <c r="IB137" s="146"/>
      <c r="IC137" s="146"/>
      <c r="ID137" s="146"/>
    </row>
    <row r="138" spans="1:238" s="156" customFormat="1" ht="88.2" x14ac:dyDescent="0.3">
      <c r="A138" s="557">
        <v>11700</v>
      </c>
      <c r="B138" s="543" t="s">
        <v>29</v>
      </c>
      <c r="C138" s="543" t="s">
        <v>964</v>
      </c>
      <c r="D138" s="558" t="s">
        <v>328</v>
      </c>
      <c r="E138" s="543" t="s">
        <v>256</v>
      </c>
      <c r="F138" s="558" t="s">
        <v>414</v>
      </c>
      <c r="G138" s="543" t="s">
        <v>408</v>
      </c>
      <c r="H138" s="571" t="s">
        <v>124</v>
      </c>
      <c r="I138" s="558">
        <v>12</v>
      </c>
      <c r="J138" s="558" t="s">
        <v>415</v>
      </c>
      <c r="K138" s="543" t="s">
        <v>417</v>
      </c>
      <c r="L138" s="572">
        <v>62099999.999999993</v>
      </c>
      <c r="M138" s="573">
        <v>1</v>
      </c>
      <c r="N138" s="543" t="s">
        <v>45</v>
      </c>
      <c r="O138" s="543" t="s">
        <v>54</v>
      </c>
      <c r="P138" s="543" t="s">
        <v>37</v>
      </c>
      <c r="Q138" s="543" t="s">
        <v>38</v>
      </c>
      <c r="R138" s="543" t="s">
        <v>218</v>
      </c>
      <c r="S138" s="543" t="s">
        <v>658</v>
      </c>
      <c r="T138" s="543" t="s">
        <v>104</v>
      </c>
      <c r="U138" s="558">
        <v>12</v>
      </c>
      <c r="V138" s="574" t="str">
        <f t="shared" si="55"/>
        <v>Generar y Liquidar Nomina ADRES</v>
      </c>
      <c r="W138" s="575">
        <f t="shared" si="56"/>
        <v>62099999.999999993</v>
      </c>
      <c r="X138" s="587" t="s">
        <v>114</v>
      </c>
      <c r="Y138" s="577">
        <v>3</v>
      </c>
      <c r="Z138" s="576" t="s">
        <v>417</v>
      </c>
      <c r="AA138" s="572">
        <v>15524999.999999998</v>
      </c>
      <c r="AB138" s="918"/>
      <c r="AC138" s="941"/>
      <c r="AD138" s="562">
        <f t="shared" si="34"/>
        <v>0</v>
      </c>
      <c r="AE138" s="562">
        <f t="shared" si="35"/>
        <v>0</v>
      </c>
      <c r="AF138" s="562">
        <f t="shared" si="36"/>
        <v>0</v>
      </c>
      <c r="AG138" s="562">
        <f t="shared" si="37"/>
        <v>0</v>
      </c>
      <c r="AH138" s="569"/>
      <c r="AI138" s="577">
        <v>3</v>
      </c>
      <c r="AJ138" s="576" t="s">
        <v>417</v>
      </c>
      <c r="AK138" s="572">
        <v>15524999.999999998</v>
      </c>
      <c r="AL138" s="556"/>
      <c r="AM138" s="556"/>
      <c r="AN138" s="562">
        <f t="shared" si="38"/>
        <v>0</v>
      </c>
      <c r="AO138" s="562">
        <f t="shared" si="39"/>
        <v>0</v>
      </c>
      <c r="AP138" s="562">
        <f t="shared" si="40"/>
        <v>0</v>
      </c>
      <c r="AQ138" s="562">
        <f t="shared" si="41"/>
        <v>0</v>
      </c>
      <c r="AR138" s="562"/>
      <c r="AS138" s="577">
        <v>3</v>
      </c>
      <c r="AT138" s="576" t="s">
        <v>417</v>
      </c>
      <c r="AU138" s="572">
        <v>15524999.999999998</v>
      </c>
      <c r="AV138" s="571"/>
      <c r="AW138" s="632"/>
      <c r="AX138" s="562">
        <f t="shared" si="42"/>
        <v>0</v>
      </c>
      <c r="AY138" s="562">
        <f t="shared" si="43"/>
        <v>0</v>
      </c>
      <c r="AZ138" s="562">
        <f t="shared" si="44"/>
        <v>0</v>
      </c>
      <c r="BA138" s="562">
        <f t="shared" si="45"/>
        <v>0</v>
      </c>
      <c r="BB138" s="562"/>
      <c r="BC138" s="577">
        <v>3</v>
      </c>
      <c r="BD138" s="576" t="s">
        <v>417</v>
      </c>
      <c r="BE138" s="572">
        <v>15524999.999999998</v>
      </c>
      <c r="BF138" s="556"/>
      <c r="BG138" s="556"/>
      <c r="BH138" s="578">
        <f t="shared" si="57"/>
        <v>0</v>
      </c>
      <c r="BI138" s="578">
        <f t="shared" si="58"/>
        <v>0</v>
      </c>
      <c r="BJ138" s="578">
        <f t="shared" si="59"/>
        <v>0</v>
      </c>
      <c r="BK138" s="578">
        <f t="shared" si="60"/>
        <v>0</v>
      </c>
      <c r="BL138" s="578"/>
      <c r="BM138" s="588">
        <f t="shared" si="46"/>
        <v>0</v>
      </c>
      <c r="BN138" s="588">
        <f t="shared" si="47"/>
        <v>0</v>
      </c>
      <c r="BO138" s="588">
        <f t="shared" si="48"/>
        <v>0</v>
      </c>
      <c r="BP138" s="588">
        <f t="shared" si="49"/>
        <v>0</v>
      </c>
      <c r="BQ138" s="588">
        <f t="shared" si="50"/>
        <v>0</v>
      </c>
      <c r="BR138" s="588">
        <f t="shared" si="51"/>
        <v>0</v>
      </c>
      <c r="BS138" s="588">
        <f t="shared" si="52"/>
        <v>0</v>
      </c>
      <c r="BT138" s="588">
        <f t="shared" si="53"/>
        <v>0</v>
      </c>
      <c r="BU138" s="580">
        <f t="shared" si="54"/>
        <v>7</v>
      </c>
      <c r="BV138" s="581" t="str">
        <f t="shared" si="148"/>
        <v>Generar y Liquidar Nomina ADRES</v>
      </c>
      <c r="BW138" s="555">
        <f t="shared" si="33"/>
        <v>36224999.999999993</v>
      </c>
      <c r="BX138" s="556"/>
      <c r="BY138" s="556"/>
      <c r="BZ138" s="556"/>
      <c r="CA138" s="556"/>
      <c r="CB138" s="556"/>
      <c r="CC138" s="556"/>
      <c r="CD138" s="556"/>
      <c r="CE138" s="146"/>
      <c r="CF138" s="146"/>
      <c r="CG138" s="146"/>
      <c r="CH138" s="146"/>
      <c r="CI138" s="146"/>
      <c r="CJ138" s="146"/>
      <c r="CK138" s="146"/>
      <c r="CL138" s="146"/>
      <c r="CM138" s="146"/>
      <c r="CN138" s="146"/>
      <c r="CO138" s="146"/>
      <c r="CP138" s="146"/>
      <c r="CQ138" s="146"/>
      <c r="CR138" s="146"/>
      <c r="CS138" s="146"/>
      <c r="CT138" s="146"/>
      <c r="CU138" s="146"/>
      <c r="CV138" s="146"/>
      <c r="CW138" s="146"/>
      <c r="CX138" s="146"/>
      <c r="CY138" s="146"/>
      <c r="CZ138" s="146"/>
      <c r="DA138" s="146"/>
      <c r="DB138" s="146"/>
      <c r="DC138" s="146"/>
      <c r="DD138" s="146"/>
      <c r="DE138" s="146"/>
      <c r="DF138" s="146"/>
      <c r="DG138" s="146"/>
      <c r="DH138" s="146"/>
      <c r="DI138" s="146"/>
      <c r="DJ138" s="146"/>
      <c r="DK138" s="146"/>
      <c r="DL138" s="146"/>
      <c r="DM138" s="146"/>
      <c r="DN138" s="146"/>
      <c r="DO138" s="146"/>
      <c r="DP138" s="146"/>
      <c r="DQ138" s="146"/>
      <c r="DR138" s="146"/>
      <c r="DS138" s="146"/>
      <c r="DT138" s="146"/>
      <c r="DU138" s="146"/>
      <c r="DV138" s="146"/>
      <c r="DW138" s="146"/>
      <c r="DX138" s="146"/>
      <c r="DY138" s="146"/>
      <c r="DZ138" s="146"/>
      <c r="EA138" s="146"/>
      <c r="EB138" s="146"/>
      <c r="EC138" s="146"/>
      <c r="ED138" s="146"/>
      <c r="EE138" s="146"/>
      <c r="EF138" s="146"/>
      <c r="EG138" s="146"/>
      <c r="EH138" s="146"/>
      <c r="EI138" s="146"/>
      <c r="EJ138" s="146"/>
      <c r="EK138" s="146"/>
      <c r="EL138" s="146"/>
      <c r="EM138" s="146"/>
      <c r="EN138" s="146"/>
      <c r="EO138" s="146"/>
      <c r="EP138" s="146"/>
      <c r="EQ138" s="146"/>
      <c r="ER138" s="146"/>
      <c r="ES138" s="146"/>
      <c r="ET138" s="146"/>
      <c r="EU138" s="146"/>
      <c r="EV138" s="146"/>
      <c r="EW138" s="146"/>
      <c r="EX138" s="146"/>
      <c r="EY138" s="146"/>
      <c r="EZ138" s="146"/>
      <c r="FA138" s="146"/>
      <c r="FB138" s="146"/>
      <c r="FC138" s="146"/>
      <c r="FD138" s="146"/>
      <c r="FE138" s="146"/>
      <c r="FF138" s="146"/>
      <c r="FG138" s="146"/>
      <c r="FH138" s="146"/>
      <c r="FI138" s="146"/>
      <c r="FJ138" s="146"/>
      <c r="FK138" s="146"/>
      <c r="FL138" s="146"/>
      <c r="FM138" s="146"/>
      <c r="FN138" s="146"/>
      <c r="FO138" s="146"/>
      <c r="FP138" s="146"/>
      <c r="FQ138" s="146"/>
      <c r="FR138" s="146"/>
      <c r="FS138" s="146"/>
      <c r="FT138" s="146"/>
      <c r="FU138" s="146"/>
      <c r="FV138" s="146"/>
      <c r="FW138" s="146"/>
      <c r="FX138" s="146"/>
      <c r="FY138" s="146"/>
      <c r="FZ138" s="146"/>
      <c r="GA138" s="146"/>
      <c r="GB138" s="146"/>
      <c r="GC138" s="146"/>
      <c r="GD138" s="146"/>
      <c r="GE138" s="146"/>
      <c r="GF138" s="146"/>
      <c r="GG138" s="146"/>
      <c r="GH138" s="146"/>
      <c r="GI138" s="146"/>
      <c r="GJ138" s="146"/>
      <c r="GK138" s="146"/>
      <c r="GL138" s="146"/>
      <c r="GM138" s="146"/>
      <c r="GN138" s="146"/>
      <c r="GO138" s="146"/>
      <c r="GP138" s="146"/>
      <c r="GQ138" s="146"/>
      <c r="GR138" s="146"/>
      <c r="GS138" s="146"/>
      <c r="GT138" s="146"/>
      <c r="GU138" s="146"/>
      <c r="GV138" s="146"/>
      <c r="GW138" s="146"/>
      <c r="GX138" s="146"/>
      <c r="GY138" s="146"/>
      <c r="GZ138" s="146"/>
      <c r="HA138" s="146"/>
      <c r="HB138" s="146"/>
      <c r="HC138" s="146"/>
      <c r="HD138" s="146"/>
      <c r="HE138" s="146"/>
      <c r="HF138" s="146"/>
      <c r="HG138" s="146"/>
      <c r="HH138" s="146"/>
      <c r="HI138" s="146"/>
      <c r="HJ138" s="146"/>
      <c r="HK138" s="146"/>
      <c r="HL138" s="146"/>
      <c r="HM138" s="146"/>
      <c r="HN138" s="146"/>
      <c r="HO138" s="146"/>
      <c r="HP138" s="146"/>
      <c r="HQ138" s="146"/>
      <c r="HR138" s="146"/>
      <c r="HS138" s="146"/>
      <c r="HT138" s="146"/>
      <c r="HU138" s="146"/>
      <c r="HV138" s="146"/>
      <c r="HW138" s="146"/>
      <c r="HX138" s="146"/>
      <c r="HY138" s="146"/>
      <c r="HZ138" s="146"/>
      <c r="IA138" s="146"/>
      <c r="IB138" s="146"/>
      <c r="IC138" s="146"/>
      <c r="ID138" s="146"/>
    </row>
    <row r="139" spans="1:238" s="799" customFormat="1" ht="88.2" x14ac:dyDescent="0.3">
      <c r="A139" s="557">
        <v>11700</v>
      </c>
      <c r="B139" s="543" t="s">
        <v>29</v>
      </c>
      <c r="C139" s="543" t="s">
        <v>964</v>
      </c>
      <c r="D139" s="558" t="s">
        <v>328</v>
      </c>
      <c r="E139" s="543" t="s">
        <v>256</v>
      </c>
      <c r="F139" s="558" t="s">
        <v>418</v>
      </c>
      <c r="G139" s="543" t="s">
        <v>824</v>
      </c>
      <c r="H139" s="571" t="s">
        <v>659</v>
      </c>
      <c r="I139" s="578">
        <v>1</v>
      </c>
      <c r="J139" s="558" t="s">
        <v>420</v>
      </c>
      <c r="K139" s="543" t="s">
        <v>825</v>
      </c>
      <c r="L139" s="572">
        <v>0</v>
      </c>
      <c r="M139" s="573">
        <v>1</v>
      </c>
      <c r="N139" s="543" t="s">
        <v>45</v>
      </c>
      <c r="O139" s="543" t="s">
        <v>54</v>
      </c>
      <c r="P139" s="543" t="s">
        <v>37</v>
      </c>
      <c r="Q139" s="543" t="s">
        <v>38</v>
      </c>
      <c r="R139" s="543" t="s">
        <v>218</v>
      </c>
      <c r="S139" s="543" t="s">
        <v>827</v>
      </c>
      <c r="T139" s="543" t="s">
        <v>104</v>
      </c>
      <c r="U139" s="578">
        <v>1</v>
      </c>
      <c r="V139" s="574" t="str">
        <f t="shared" si="55"/>
        <v>Consolidar, organizar y actualizar los expedientes de hojas de vida de los funcionarios de planta de la ADRES</v>
      </c>
      <c r="W139" s="575">
        <f t="shared" si="56"/>
        <v>0</v>
      </c>
      <c r="X139" s="576" t="s">
        <v>117</v>
      </c>
      <c r="Y139" s="578">
        <v>0.25</v>
      </c>
      <c r="Z139" s="576" t="s">
        <v>566</v>
      </c>
      <c r="AA139" s="572">
        <v>0</v>
      </c>
      <c r="AB139" s="919"/>
      <c r="AC139" s="941"/>
      <c r="AD139" s="562">
        <f t="shared" si="34"/>
        <v>0</v>
      </c>
      <c r="AE139" s="562" t="e">
        <f>+(AC139/AA139)</f>
        <v>#DIV/0!</v>
      </c>
      <c r="AF139" s="562">
        <f t="shared" si="36"/>
        <v>0</v>
      </c>
      <c r="AG139" s="562" t="e">
        <f>+(AC139/W139)</f>
        <v>#DIV/0!</v>
      </c>
      <c r="AH139" s="569"/>
      <c r="AI139" s="578">
        <v>0.25</v>
      </c>
      <c r="AJ139" s="576" t="s">
        <v>566</v>
      </c>
      <c r="AK139" s="572">
        <v>0</v>
      </c>
      <c r="AL139" s="556"/>
      <c r="AM139" s="556">
        <v>0</v>
      </c>
      <c r="AN139" s="562">
        <f t="shared" si="38"/>
        <v>0</v>
      </c>
      <c r="AO139" s="562" t="e">
        <f t="shared" si="39"/>
        <v>#DIV/0!</v>
      </c>
      <c r="AP139" s="562">
        <f t="shared" si="40"/>
        <v>0</v>
      </c>
      <c r="AQ139" s="562" t="e">
        <f t="shared" si="41"/>
        <v>#DIV/0!</v>
      </c>
      <c r="AR139" s="562"/>
      <c r="AS139" s="578">
        <v>0.25</v>
      </c>
      <c r="AT139" s="576" t="s">
        <v>566</v>
      </c>
      <c r="AU139" s="572">
        <v>0</v>
      </c>
      <c r="AV139" s="633"/>
      <c r="AW139" s="632"/>
      <c r="AX139" s="562">
        <f t="shared" si="42"/>
        <v>0</v>
      </c>
      <c r="AY139" s="562" t="e">
        <f>+(AW139/AU139)</f>
        <v>#DIV/0!</v>
      </c>
      <c r="AZ139" s="562">
        <f t="shared" si="44"/>
        <v>0</v>
      </c>
      <c r="BA139" s="562" t="e">
        <f t="shared" si="45"/>
        <v>#DIV/0!</v>
      </c>
      <c r="BB139" s="562"/>
      <c r="BC139" s="578">
        <v>0.25</v>
      </c>
      <c r="BD139" s="576" t="s">
        <v>566</v>
      </c>
      <c r="BE139" s="572">
        <v>0</v>
      </c>
      <c r="BF139" s="556"/>
      <c r="BG139" s="556"/>
      <c r="BH139" s="578">
        <f t="shared" si="57"/>
        <v>0</v>
      </c>
      <c r="BI139" s="578" t="e">
        <f t="shared" si="58"/>
        <v>#DIV/0!</v>
      </c>
      <c r="BJ139" s="578">
        <f t="shared" si="59"/>
        <v>0</v>
      </c>
      <c r="BK139" s="578" t="e">
        <f t="shared" si="60"/>
        <v>#DIV/0!</v>
      </c>
      <c r="BL139" s="578"/>
      <c r="BM139" s="634">
        <f t="shared" si="46"/>
        <v>0</v>
      </c>
      <c r="BN139" s="634" t="str">
        <f t="shared" si="47"/>
        <v>No Prog ni Ejec</v>
      </c>
      <c r="BO139" s="634">
        <f t="shared" si="48"/>
        <v>0</v>
      </c>
      <c r="BP139" s="634" t="str">
        <f t="shared" si="49"/>
        <v>No Prog ni Ejec</v>
      </c>
      <c r="BQ139" s="634">
        <f t="shared" si="50"/>
        <v>0</v>
      </c>
      <c r="BR139" s="634" t="str">
        <f t="shared" si="51"/>
        <v>No Prog ni Ejec</v>
      </c>
      <c r="BS139" s="634">
        <f t="shared" si="52"/>
        <v>0</v>
      </c>
      <c r="BT139" s="634" t="str">
        <f t="shared" si="53"/>
        <v>No Prog ni Ejec</v>
      </c>
      <c r="BU139" s="568">
        <f t="shared" si="54"/>
        <v>0.58333333333333337</v>
      </c>
      <c r="BV139" s="775" t="str">
        <f t="shared" si="148"/>
        <v>Consolidar, organizar y actualizar los expedientes de hojas de vida de los funcionarios de planta de la ADRES</v>
      </c>
      <c r="BW139" s="555">
        <f t="shared" si="33"/>
        <v>0</v>
      </c>
      <c r="BX139" s="556"/>
      <c r="BY139" s="556"/>
      <c r="BZ139" s="556"/>
      <c r="CA139" s="556"/>
      <c r="CB139" s="556"/>
      <c r="CC139" s="556"/>
      <c r="CD139" s="556"/>
      <c r="CE139" s="767"/>
      <c r="CF139" s="767"/>
      <c r="CG139" s="767"/>
      <c r="CH139" s="767"/>
      <c r="CI139" s="767"/>
      <c r="CJ139" s="767"/>
      <c r="CK139" s="767"/>
      <c r="CL139" s="767"/>
      <c r="CM139" s="767"/>
      <c r="CN139" s="767"/>
      <c r="CO139" s="767"/>
      <c r="CP139" s="767"/>
      <c r="CQ139" s="767"/>
      <c r="CR139" s="767"/>
      <c r="CS139" s="767"/>
      <c r="CT139" s="767"/>
      <c r="CU139" s="767"/>
      <c r="CV139" s="767"/>
      <c r="CW139" s="767"/>
      <c r="CX139" s="767"/>
      <c r="CY139" s="767"/>
      <c r="CZ139" s="767"/>
      <c r="DA139" s="767"/>
      <c r="DB139" s="767"/>
      <c r="DC139" s="767"/>
      <c r="DD139" s="767"/>
      <c r="DE139" s="767"/>
      <c r="DF139" s="767"/>
      <c r="DG139" s="767"/>
      <c r="DH139" s="767"/>
      <c r="DI139" s="767"/>
      <c r="DJ139" s="767"/>
      <c r="DK139" s="767"/>
      <c r="DL139" s="767"/>
      <c r="DM139" s="767"/>
      <c r="DN139" s="767"/>
      <c r="DO139" s="767"/>
      <c r="DP139" s="767"/>
      <c r="DQ139" s="767"/>
      <c r="DR139" s="767"/>
      <c r="DS139" s="767"/>
      <c r="DT139" s="767"/>
      <c r="DU139" s="767"/>
      <c r="DV139" s="767"/>
      <c r="DW139" s="767"/>
      <c r="DX139" s="767"/>
      <c r="DY139" s="767"/>
      <c r="DZ139" s="767"/>
      <c r="EA139" s="767"/>
      <c r="EB139" s="767"/>
      <c r="EC139" s="767"/>
      <c r="ED139" s="767"/>
      <c r="EE139" s="767"/>
      <c r="EF139" s="767"/>
      <c r="EG139" s="767"/>
      <c r="EH139" s="767"/>
      <c r="EI139" s="767"/>
      <c r="EJ139" s="767"/>
      <c r="EK139" s="767"/>
      <c r="EL139" s="767"/>
      <c r="EM139" s="767"/>
      <c r="EN139" s="767"/>
      <c r="EO139" s="767"/>
      <c r="EP139" s="767"/>
      <c r="EQ139" s="767"/>
      <c r="ER139" s="767"/>
      <c r="ES139" s="767"/>
      <c r="ET139" s="767"/>
      <c r="EU139" s="767"/>
      <c r="EV139" s="767"/>
      <c r="EW139" s="767"/>
      <c r="EX139" s="767"/>
      <c r="EY139" s="767"/>
      <c r="EZ139" s="767"/>
      <c r="FA139" s="767"/>
      <c r="FB139" s="767"/>
      <c r="FC139" s="767"/>
      <c r="FD139" s="767"/>
      <c r="FE139" s="767"/>
      <c r="FF139" s="767"/>
      <c r="FG139" s="767"/>
      <c r="FH139" s="767"/>
      <c r="FI139" s="767"/>
      <c r="FJ139" s="767"/>
      <c r="FK139" s="767"/>
      <c r="FL139" s="767"/>
      <c r="FM139" s="767"/>
      <c r="FN139" s="767"/>
      <c r="FO139" s="767"/>
      <c r="FP139" s="767"/>
      <c r="FQ139" s="767"/>
      <c r="FR139" s="767"/>
      <c r="FS139" s="767"/>
      <c r="FT139" s="767"/>
      <c r="FU139" s="767"/>
      <c r="FV139" s="767"/>
      <c r="FW139" s="767"/>
      <c r="FX139" s="767"/>
      <c r="FY139" s="767"/>
      <c r="FZ139" s="767"/>
      <c r="GA139" s="767"/>
      <c r="GB139" s="767"/>
      <c r="GC139" s="767"/>
      <c r="GD139" s="767"/>
      <c r="GE139" s="767"/>
      <c r="GF139" s="767"/>
      <c r="GG139" s="767"/>
      <c r="GH139" s="767"/>
      <c r="GI139" s="767"/>
      <c r="GJ139" s="767"/>
      <c r="GK139" s="767"/>
      <c r="GL139" s="767"/>
      <c r="GM139" s="767"/>
      <c r="GN139" s="767"/>
      <c r="GO139" s="767"/>
      <c r="GP139" s="767"/>
      <c r="GQ139" s="767"/>
      <c r="GR139" s="767"/>
      <c r="GS139" s="767"/>
      <c r="GT139" s="767"/>
      <c r="GU139" s="767"/>
      <c r="GV139" s="767"/>
      <c r="GW139" s="767"/>
      <c r="GX139" s="767"/>
      <c r="GY139" s="767"/>
      <c r="GZ139" s="767"/>
      <c r="HA139" s="767"/>
      <c r="HB139" s="767"/>
      <c r="HC139" s="767"/>
      <c r="HD139" s="767"/>
      <c r="HE139" s="767"/>
      <c r="HF139" s="767"/>
      <c r="HG139" s="767"/>
      <c r="HH139" s="767"/>
      <c r="HI139" s="767"/>
      <c r="HJ139" s="767"/>
      <c r="HK139" s="767"/>
      <c r="HL139" s="767"/>
      <c r="HM139" s="767"/>
      <c r="HN139" s="767"/>
      <c r="HO139" s="767"/>
      <c r="HP139" s="767"/>
      <c r="HQ139" s="767"/>
      <c r="HR139" s="767"/>
      <c r="HS139" s="767"/>
      <c r="HT139" s="767"/>
      <c r="HU139" s="767"/>
      <c r="HV139" s="767"/>
      <c r="HW139" s="767"/>
      <c r="HX139" s="767"/>
      <c r="HY139" s="767"/>
      <c r="HZ139" s="767"/>
      <c r="IA139" s="767"/>
      <c r="IB139" s="767"/>
      <c r="IC139" s="767"/>
      <c r="ID139" s="767"/>
    </row>
    <row r="140" spans="1:238" s="152" customFormat="1" ht="88.2" x14ac:dyDescent="0.3">
      <c r="A140" s="557">
        <v>11700</v>
      </c>
      <c r="B140" s="543" t="s">
        <v>29</v>
      </c>
      <c r="C140" s="543" t="s">
        <v>964</v>
      </c>
      <c r="D140" s="558" t="s">
        <v>328</v>
      </c>
      <c r="E140" s="543" t="s">
        <v>256</v>
      </c>
      <c r="F140" s="558" t="s">
        <v>418</v>
      </c>
      <c r="G140" s="543" t="s">
        <v>419</v>
      </c>
      <c r="H140" s="571" t="s">
        <v>659</v>
      </c>
      <c r="I140" s="578">
        <v>1</v>
      </c>
      <c r="J140" s="558" t="s">
        <v>630</v>
      </c>
      <c r="K140" s="543" t="s">
        <v>421</v>
      </c>
      <c r="L140" s="572">
        <v>0</v>
      </c>
      <c r="M140" s="573">
        <v>1</v>
      </c>
      <c r="N140" s="543" t="s">
        <v>45</v>
      </c>
      <c r="O140" s="543" t="s">
        <v>54</v>
      </c>
      <c r="P140" s="543" t="s">
        <v>37</v>
      </c>
      <c r="Q140" s="543" t="s">
        <v>38</v>
      </c>
      <c r="R140" s="543" t="s">
        <v>218</v>
      </c>
      <c r="S140" s="560" t="s">
        <v>891</v>
      </c>
      <c r="T140" s="543" t="s">
        <v>104</v>
      </c>
      <c r="U140" s="578">
        <v>1</v>
      </c>
      <c r="V140" s="574" t="str">
        <f t="shared" si="55"/>
        <v>Expedición de Certificaciones de Personal</v>
      </c>
      <c r="W140" s="575">
        <f t="shared" si="56"/>
        <v>0</v>
      </c>
      <c r="X140" s="587" t="s">
        <v>117</v>
      </c>
      <c r="Y140" s="578">
        <v>0.25</v>
      </c>
      <c r="Z140" s="576" t="s">
        <v>421</v>
      </c>
      <c r="AA140" s="572">
        <v>0</v>
      </c>
      <c r="AB140" s="919"/>
      <c r="AC140" s="941"/>
      <c r="AD140" s="562">
        <f t="shared" si="34"/>
        <v>0</v>
      </c>
      <c r="AE140" s="562" t="e">
        <f t="shared" si="35"/>
        <v>#DIV/0!</v>
      </c>
      <c r="AF140" s="562">
        <f t="shared" si="36"/>
        <v>0</v>
      </c>
      <c r="AG140" s="562" t="e">
        <f t="shared" si="37"/>
        <v>#DIV/0!</v>
      </c>
      <c r="AH140" s="569"/>
      <c r="AI140" s="578">
        <v>0.25</v>
      </c>
      <c r="AJ140" s="576" t="s">
        <v>421</v>
      </c>
      <c r="AK140" s="572">
        <v>0</v>
      </c>
      <c r="AL140" s="556"/>
      <c r="AM140" s="556"/>
      <c r="AN140" s="562">
        <f t="shared" si="38"/>
        <v>0</v>
      </c>
      <c r="AO140" s="562" t="e">
        <f t="shared" si="39"/>
        <v>#DIV/0!</v>
      </c>
      <c r="AP140" s="562">
        <f t="shared" si="40"/>
        <v>0</v>
      </c>
      <c r="AQ140" s="562" t="e">
        <f t="shared" si="41"/>
        <v>#DIV/0!</v>
      </c>
      <c r="AR140" s="562"/>
      <c r="AS140" s="578">
        <v>0.25</v>
      </c>
      <c r="AT140" s="576" t="s">
        <v>421</v>
      </c>
      <c r="AU140" s="572">
        <v>0</v>
      </c>
      <c r="AV140" s="633"/>
      <c r="AW140" s="632"/>
      <c r="AX140" s="562">
        <f t="shared" si="42"/>
        <v>0</v>
      </c>
      <c r="AY140" s="562" t="e">
        <f t="shared" si="43"/>
        <v>#DIV/0!</v>
      </c>
      <c r="AZ140" s="562">
        <f t="shared" si="44"/>
        <v>0</v>
      </c>
      <c r="BA140" s="562" t="e">
        <f t="shared" si="45"/>
        <v>#DIV/0!</v>
      </c>
      <c r="BB140" s="562"/>
      <c r="BC140" s="578">
        <v>0.25</v>
      </c>
      <c r="BD140" s="576" t="s">
        <v>421</v>
      </c>
      <c r="BE140" s="572">
        <v>0</v>
      </c>
      <c r="BF140" s="556"/>
      <c r="BG140" s="556"/>
      <c r="BH140" s="578">
        <f t="shared" si="57"/>
        <v>0</v>
      </c>
      <c r="BI140" s="578" t="e">
        <f t="shared" si="58"/>
        <v>#DIV/0!</v>
      </c>
      <c r="BJ140" s="578">
        <f t="shared" si="59"/>
        <v>0</v>
      </c>
      <c r="BK140" s="578" t="e">
        <f t="shared" si="60"/>
        <v>#DIV/0!</v>
      </c>
      <c r="BL140" s="578"/>
      <c r="BM140" s="634">
        <f t="shared" si="46"/>
        <v>0</v>
      </c>
      <c r="BN140" s="634" t="str">
        <f t="shared" si="47"/>
        <v>No Prog ni Ejec</v>
      </c>
      <c r="BO140" s="634">
        <f t="shared" si="48"/>
        <v>0</v>
      </c>
      <c r="BP140" s="634" t="str">
        <f t="shared" si="49"/>
        <v>No Prog ni Ejec</v>
      </c>
      <c r="BQ140" s="634">
        <f t="shared" si="50"/>
        <v>0</v>
      </c>
      <c r="BR140" s="634" t="str">
        <f t="shared" si="51"/>
        <v>No Prog ni Ejec</v>
      </c>
      <c r="BS140" s="634">
        <f t="shared" si="52"/>
        <v>0</v>
      </c>
      <c r="BT140" s="634" t="str">
        <f t="shared" si="53"/>
        <v>No Prog ni Ejec</v>
      </c>
      <c r="BU140" s="568">
        <f t="shared" si="54"/>
        <v>0.58333333333333337</v>
      </c>
      <c r="BV140" s="581" t="str">
        <f t="shared" si="148"/>
        <v>Expedición de Certificaciones de Personal</v>
      </c>
      <c r="BW140" s="555">
        <f t="shared" si="33"/>
        <v>0</v>
      </c>
      <c r="BX140" s="556"/>
      <c r="BY140" s="556"/>
      <c r="BZ140" s="556"/>
      <c r="CA140" s="556"/>
      <c r="CB140" s="556"/>
      <c r="CC140" s="556"/>
      <c r="CD140" s="556"/>
      <c r="CE140" s="146"/>
      <c r="CF140" s="146"/>
      <c r="CG140" s="146"/>
      <c r="CH140" s="146"/>
      <c r="CI140" s="146"/>
      <c r="CJ140" s="146"/>
      <c r="CK140" s="146"/>
      <c r="CL140" s="146"/>
      <c r="CM140" s="146"/>
      <c r="CN140" s="146"/>
      <c r="CO140" s="146"/>
      <c r="CP140" s="146"/>
      <c r="CQ140" s="146"/>
      <c r="CR140" s="146"/>
      <c r="CS140" s="146"/>
      <c r="CT140" s="146"/>
      <c r="CU140" s="146"/>
      <c r="CV140" s="146"/>
      <c r="CW140" s="146"/>
      <c r="CX140" s="146"/>
      <c r="CY140" s="146"/>
      <c r="CZ140" s="146"/>
      <c r="DA140" s="146"/>
      <c r="DB140" s="146"/>
      <c r="DC140" s="146"/>
      <c r="DD140" s="146"/>
      <c r="DE140" s="146"/>
      <c r="DF140" s="146"/>
      <c r="DG140" s="146"/>
      <c r="DH140" s="146"/>
      <c r="DI140" s="146"/>
      <c r="DJ140" s="146"/>
      <c r="DK140" s="146"/>
      <c r="DL140" s="146"/>
      <c r="DM140" s="146"/>
      <c r="DN140" s="146"/>
      <c r="DO140" s="146"/>
      <c r="DP140" s="146"/>
      <c r="DQ140" s="146"/>
      <c r="DR140" s="146"/>
      <c r="DS140" s="146"/>
      <c r="DT140" s="146"/>
      <c r="DU140" s="146"/>
      <c r="DV140" s="146"/>
      <c r="DW140" s="146"/>
      <c r="DX140" s="146"/>
      <c r="DY140" s="146"/>
      <c r="DZ140" s="146"/>
      <c r="EA140" s="146"/>
      <c r="EB140" s="146"/>
      <c r="EC140" s="146"/>
      <c r="ED140" s="146"/>
      <c r="EE140" s="146"/>
      <c r="EF140" s="146"/>
      <c r="EG140" s="146"/>
      <c r="EH140" s="146"/>
      <c r="EI140" s="146"/>
      <c r="EJ140" s="146"/>
      <c r="EK140" s="146"/>
      <c r="EL140" s="146"/>
      <c r="EM140" s="146"/>
      <c r="EN140" s="146"/>
      <c r="EO140" s="146"/>
      <c r="EP140" s="146"/>
      <c r="EQ140" s="146"/>
      <c r="ER140" s="146"/>
      <c r="ES140" s="146"/>
      <c r="ET140" s="146"/>
      <c r="EU140" s="146"/>
      <c r="EV140" s="146"/>
      <c r="EW140" s="146"/>
      <c r="EX140" s="146"/>
      <c r="EY140" s="146"/>
      <c r="EZ140" s="146"/>
      <c r="FA140" s="146"/>
      <c r="FB140" s="146"/>
      <c r="FC140" s="146"/>
      <c r="FD140" s="146"/>
      <c r="FE140" s="146"/>
      <c r="FF140" s="146"/>
      <c r="FG140" s="146"/>
      <c r="FH140" s="146"/>
      <c r="FI140" s="146"/>
      <c r="FJ140" s="146"/>
      <c r="FK140" s="146"/>
      <c r="FL140" s="146"/>
      <c r="FM140" s="146"/>
      <c r="FN140" s="146"/>
      <c r="FO140" s="146"/>
      <c r="FP140" s="146"/>
      <c r="FQ140" s="146"/>
      <c r="FR140" s="146"/>
      <c r="FS140" s="146"/>
      <c r="FT140" s="146"/>
      <c r="FU140" s="146"/>
      <c r="FV140" s="146"/>
      <c r="FW140" s="146"/>
      <c r="FX140" s="146"/>
      <c r="FY140" s="146"/>
      <c r="FZ140" s="146"/>
      <c r="GA140" s="146"/>
      <c r="GB140" s="146"/>
      <c r="GC140" s="146"/>
      <c r="GD140" s="146"/>
      <c r="GE140" s="146"/>
      <c r="GF140" s="146"/>
      <c r="GG140" s="146"/>
      <c r="GH140" s="146"/>
      <c r="GI140" s="146"/>
      <c r="GJ140" s="146"/>
      <c r="GK140" s="146"/>
      <c r="GL140" s="146"/>
      <c r="GM140" s="146"/>
      <c r="GN140" s="146"/>
      <c r="GO140" s="146"/>
      <c r="GP140" s="146"/>
      <c r="GQ140" s="146"/>
      <c r="GR140" s="146"/>
      <c r="GS140" s="146"/>
      <c r="GT140" s="146"/>
      <c r="GU140" s="146"/>
      <c r="GV140" s="146"/>
      <c r="GW140" s="146"/>
      <c r="GX140" s="146"/>
      <c r="GY140" s="146"/>
      <c r="GZ140" s="146"/>
      <c r="HA140" s="146"/>
      <c r="HB140" s="146"/>
      <c r="HC140" s="146"/>
      <c r="HD140" s="146"/>
      <c r="HE140" s="146"/>
      <c r="HF140" s="146"/>
      <c r="HG140" s="146"/>
      <c r="HH140" s="146"/>
      <c r="HI140" s="146"/>
      <c r="HJ140" s="146"/>
      <c r="HK140" s="146"/>
      <c r="HL140" s="146"/>
      <c r="HM140" s="146"/>
      <c r="HN140" s="146"/>
      <c r="HO140" s="146"/>
      <c r="HP140" s="146"/>
      <c r="HQ140" s="146"/>
      <c r="HR140" s="146"/>
      <c r="HS140" s="146"/>
      <c r="HT140" s="146"/>
      <c r="HU140" s="146"/>
      <c r="HV140" s="146"/>
      <c r="HW140" s="146"/>
      <c r="HX140" s="146"/>
      <c r="HY140" s="146"/>
      <c r="HZ140" s="146"/>
      <c r="IA140" s="146"/>
      <c r="IB140" s="146"/>
      <c r="IC140" s="146"/>
      <c r="ID140" s="146"/>
    </row>
    <row r="141" spans="1:238" s="155" customFormat="1" ht="88.2" x14ac:dyDescent="0.3">
      <c r="A141" s="557">
        <v>11700</v>
      </c>
      <c r="B141" s="543" t="s">
        <v>29</v>
      </c>
      <c r="C141" s="543" t="s">
        <v>964</v>
      </c>
      <c r="D141" s="558" t="s">
        <v>328</v>
      </c>
      <c r="E141" s="543" t="s">
        <v>256</v>
      </c>
      <c r="F141" s="558" t="s">
        <v>422</v>
      </c>
      <c r="G141" s="543" t="s">
        <v>755</v>
      </c>
      <c r="H141" s="571" t="s">
        <v>123</v>
      </c>
      <c r="I141" s="573">
        <v>1</v>
      </c>
      <c r="J141" s="558" t="s">
        <v>423</v>
      </c>
      <c r="K141" s="543" t="s">
        <v>756</v>
      </c>
      <c r="L141" s="572">
        <v>100000000</v>
      </c>
      <c r="M141" s="573">
        <v>1</v>
      </c>
      <c r="N141" s="543" t="s">
        <v>48</v>
      </c>
      <c r="O141" s="543" t="s">
        <v>68</v>
      </c>
      <c r="P141" s="543" t="s">
        <v>37</v>
      </c>
      <c r="Q141" s="543" t="s">
        <v>38</v>
      </c>
      <c r="R141" s="543" t="s">
        <v>229</v>
      </c>
      <c r="S141" s="543" t="s">
        <v>670</v>
      </c>
      <c r="T141" s="543" t="s">
        <v>99</v>
      </c>
      <c r="U141" s="578">
        <v>1</v>
      </c>
      <c r="V141" s="574" t="str">
        <f t="shared" si="55"/>
        <v>Publicación Actos Administrativos Diario Oficial y diario de amplia circulación</v>
      </c>
      <c r="W141" s="575">
        <f t="shared" si="56"/>
        <v>100000000</v>
      </c>
      <c r="X141" s="587" t="s">
        <v>114</v>
      </c>
      <c r="Y141" s="578">
        <v>0</v>
      </c>
      <c r="Z141" s="576" t="s">
        <v>424</v>
      </c>
      <c r="AA141" s="572">
        <v>0</v>
      </c>
      <c r="AB141" s="919"/>
      <c r="AC141" s="913"/>
      <c r="AD141" s="562" t="e">
        <f t="shared" si="34"/>
        <v>#DIV/0!</v>
      </c>
      <c r="AE141" s="562" t="e">
        <f t="shared" si="35"/>
        <v>#DIV/0!</v>
      </c>
      <c r="AF141" s="562">
        <f t="shared" si="36"/>
        <v>0</v>
      </c>
      <c r="AG141" s="562">
        <f>+(AC141/W141)</f>
        <v>0</v>
      </c>
      <c r="AH141" s="569"/>
      <c r="AI141" s="578">
        <v>0.5</v>
      </c>
      <c r="AJ141" s="576" t="s">
        <v>424</v>
      </c>
      <c r="AK141" s="572">
        <v>50000000</v>
      </c>
      <c r="AL141" s="556"/>
      <c r="AM141" s="556"/>
      <c r="AN141" s="562">
        <f t="shared" si="38"/>
        <v>0</v>
      </c>
      <c r="AO141" s="562">
        <f t="shared" si="39"/>
        <v>0</v>
      </c>
      <c r="AP141" s="562">
        <f t="shared" si="40"/>
        <v>0</v>
      </c>
      <c r="AQ141" s="562">
        <f t="shared" si="41"/>
        <v>0</v>
      </c>
      <c r="AR141" s="562"/>
      <c r="AS141" s="578"/>
      <c r="AT141" s="576" t="s">
        <v>424</v>
      </c>
      <c r="AU141" s="572">
        <v>0</v>
      </c>
      <c r="AV141" s="571"/>
      <c r="AW141" s="632"/>
      <c r="AX141" s="562" t="e">
        <f t="shared" si="42"/>
        <v>#DIV/0!</v>
      </c>
      <c r="AY141" s="562" t="e">
        <f t="shared" si="43"/>
        <v>#DIV/0!</v>
      </c>
      <c r="AZ141" s="562">
        <f t="shared" si="44"/>
        <v>0</v>
      </c>
      <c r="BA141" s="562">
        <f t="shared" si="45"/>
        <v>0</v>
      </c>
      <c r="BB141" s="562"/>
      <c r="BC141" s="578">
        <v>0.5</v>
      </c>
      <c r="BD141" s="576" t="s">
        <v>424</v>
      </c>
      <c r="BE141" s="572">
        <v>50000000</v>
      </c>
      <c r="BF141" s="556"/>
      <c r="BG141" s="556"/>
      <c r="BH141" s="578">
        <f t="shared" si="57"/>
        <v>0</v>
      </c>
      <c r="BI141" s="578">
        <f t="shared" si="58"/>
        <v>0</v>
      </c>
      <c r="BJ141" s="578">
        <f t="shared" si="59"/>
        <v>0</v>
      </c>
      <c r="BK141" s="578">
        <f t="shared" si="60"/>
        <v>0</v>
      </c>
      <c r="BL141" s="578"/>
      <c r="BM141" s="610" t="str">
        <f t="shared" si="46"/>
        <v>No Prog ni Ejec</v>
      </c>
      <c r="BN141" s="634" t="str">
        <f>IF(AND(AA141=0,AC141=0),"No Prog ni Ejec",IF(AA141=0,CONCATENATE("No Prog, Ejec=  ",AC141),AC141/AA141))</f>
        <v>No Prog ni Ejec</v>
      </c>
      <c r="BO141" s="610">
        <f t="shared" si="48"/>
        <v>0</v>
      </c>
      <c r="BP141" s="610">
        <f t="shared" si="49"/>
        <v>0</v>
      </c>
      <c r="BQ141" s="610" t="str">
        <f t="shared" si="50"/>
        <v>No Prog ni Ejec</v>
      </c>
      <c r="BR141" s="610" t="str">
        <f t="shared" si="51"/>
        <v>No Prog ni Ejec</v>
      </c>
      <c r="BS141" s="610">
        <f t="shared" si="52"/>
        <v>0</v>
      </c>
      <c r="BT141" s="610">
        <f t="shared" si="53"/>
        <v>0</v>
      </c>
      <c r="BU141" s="568">
        <f t="shared" si="54"/>
        <v>0.5</v>
      </c>
      <c r="BV141" s="581" t="str">
        <f t="shared" si="148"/>
        <v>Publicación Actos Administrativos Diario Oficial y diario de amplia circulación</v>
      </c>
      <c r="BW141" s="555">
        <f t="shared" si="33"/>
        <v>50000000</v>
      </c>
      <c r="BX141" s="556"/>
      <c r="BY141" s="556"/>
      <c r="BZ141" s="556"/>
      <c r="CA141" s="556"/>
      <c r="CB141" s="556"/>
      <c r="CC141" s="556"/>
      <c r="CD141" s="556"/>
      <c r="CE141" s="146"/>
      <c r="CF141" s="146"/>
      <c r="CG141" s="146"/>
      <c r="CH141" s="146"/>
      <c r="CI141" s="146"/>
      <c r="CJ141" s="146"/>
      <c r="CK141" s="146"/>
      <c r="CL141" s="146"/>
      <c r="CM141" s="146"/>
      <c r="CN141" s="146"/>
      <c r="CO141" s="146"/>
      <c r="CP141" s="146"/>
      <c r="CQ141" s="146"/>
      <c r="CR141" s="146"/>
      <c r="CS141" s="146"/>
      <c r="CT141" s="146"/>
      <c r="CU141" s="146"/>
      <c r="CV141" s="146"/>
      <c r="CW141" s="146"/>
      <c r="CX141" s="146"/>
      <c r="CY141" s="146"/>
      <c r="CZ141" s="146"/>
      <c r="DA141" s="146"/>
      <c r="DB141" s="146"/>
      <c r="DC141" s="146"/>
      <c r="DD141" s="146"/>
      <c r="DE141" s="146"/>
      <c r="DF141" s="146"/>
      <c r="DG141" s="146"/>
      <c r="DH141" s="146"/>
      <c r="DI141" s="146"/>
      <c r="DJ141" s="146"/>
      <c r="DK141" s="146"/>
      <c r="DL141" s="146"/>
      <c r="DM141" s="146"/>
      <c r="DN141" s="146"/>
      <c r="DO141" s="146"/>
      <c r="DP141" s="146"/>
      <c r="DQ141" s="146"/>
      <c r="DR141" s="146"/>
      <c r="DS141" s="146"/>
      <c r="DT141" s="146"/>
      <c r="DU141" s="146"/>
      <c r="DV141" s="146"/>
      <c r="DW141" s="146"/>
      <c r="DX141" s="146"/>
      <c r="DY141" s="146"/>
      <c r="DZ141" s="146"/>
      <c r="EA141" s="146"/>
      <c r="EB141" s="146"/>
      <c r="EC141" s="146"/>
      <c r="ED141" s="146"/>
      <c r="EE141" s="146"/>
      <c r="EF141" s="146"/>
      <c r="EG141" s="146"/>
      <c r="EH141" s="146"/>
      <c r="EI141" s="146"/>
      <c r="EJ141" s="146"/>
      <c r="EK141" s="146"/>
      <c r="EL141" s="146"/>
      <c r="EM141" s="146"/>
      <c r="EN141" s="146"/>
      <c r="EO141" s="146"/>
      <c r="EP141" s="146"/>
      <c r="EQ141" s="146"/>
      <c r="ER141" s="146"/>
      <c r="ES141" s="146"/>
      <c r="ET141" s="146"/>
      <c r="EU141" s="146"/>
      <c r="EV141" s="146"/>
      <c r="EW141" s="146"/>
      <c r="EX141" s="146"/>
      <c r="EY141" s="146"/>
      <c r="EZ141" s="146"/>
      <c r="FA141" s="146"/>
      <c r="FB141" s="146"/>
      <c r="FC141" s="146"/>
      <c r="FD141" s="146"/>
      <c r="FE141" s="146"/>
      <c r="FF141" s="146"/>
      <c r="FG141" s="146"/>
      <c r="FH141" s="146"/>
      <c r="FI141" s="146"/>
      <c r="FJ141" s="146"/>
      <c r="FK141" s="146"/>
      <c r="FL141" s="146"/>
      <c r="FM141" s="146"/>
      <c r="FN141" s="146"/>
      <c r="FO141" s="146"/>
      <c r="FP141" s="146"/>
      <c r="FQ141" s="146"/>
      <c r="FR141" s="146"/>
      <c r="FS141" s="146"/>
      <c r="FT141" s="146"/>
      <c r="FU141" s="146"/>
      <c r="FV141" s="146"/>
      <c r="FW141" s="146"/>
      <c r="FX141" s="146"/>
      <c r="FY141" s="146"/>
      <c r="FZ141" s="146"/>
      <c r="GA141" s="146"/>
      <c r="GB141" s="146"/>
      <c r="GC141" s="146"/>
      <c r="GD141" s="146"/>
      <c r="GE141" s="146"/>
      <c r="GF141" s="146"/>
      <c r="GG141" s="146"/>
      <c r="GH141" s="146"/>
      <c r="GI141" s="146"/>
      <c r="GJ141" s="146"/>
      <c r="GK141" s="146"/>
      <c r="GL141" s="146"/>
      <c r="GM141" s="146"/>
      <c r="GN141" s="146"/>
      <c r="GO141" s="146"/>
      <c r="GP141" s="146"/>
      <c r="GQ141" s="146"/>
      <c r="GR141" s="146"/>
      <c r="GS141" s="146"/>
      <c r="GT141" s="146"/>
      <c r="GU141" s="146"/>
      <c r="GV141" s="146"/>
      <c r="GW141" s="146"/>
      <c r="GX141" s="146"/>
      <c r="GY141" s="146"/>
      <c r="GZ141" s="146"/>
      <c r="HA141" s="146"/>
      <c r="HB141" s="146"/>
      <c r="HC141" s="146"/>
      <c r="HD141" s="146"/>
      <c r="HE141" s="146"/>
      <c r="HF141" s="146"/>
      <c r="HG141" s="146"/>
      <c r="HH141" s="146"/>
      <c r="HI141" s="146"/>
      <c r="HJ141" s="146"/>
      <c r="HK141" s="146"/>
      <c r="HL141" s="146"/>
      <c r="HM141" s="146"/>
      <c r="HN141" s="146"/>
      <c r="HO141" s="146"/>
      <c r="HP141" s="146"/>
      <c r="HQ141" s="146"/>
      <c r="HR141" s="146"/>
      <c r="HS141" s="146"/>
      <c r="HT141" s="146"/>
      <c r="HU141" s="146"/>
      <c r="HV141" s="146"/>
      <c r="HW141" s="146"/>
      <c r="HX141" s="146"/>
      <c r="HY141" s="146"/>
      <c r="HZ141" s="146"/>
      <c r="IA141" s="146"/>
      <c r="IB141" s="146"/>
      <c r="IC141" s="146"/>
      <c r="ID141" s="146"/>
    </row>
    <row r="142" spans="1:238" s="154" customFormat="1" ht="88.2" x14ac:dyDescent="0.3">
      <c r="A142" s="557">
        <v>11700</v>
      </c>
      <c r="B142" s="543" t="s">
        <v>29</v>
      </c>
      <c r="C142" s="543" t="s">
        <v>964</v>
      </c>
      <c r="D142" s="558" t="s">
        <v>328</v>
      </c>
      <c r="E142" s="543" t="s">
        <v>256</v>
      </c>
      <c r="F142" s="558" t="s">
        <v>425</v>
      </c>
      <c r="G142" s="543" t="s">
        <v>426</v>
      </c>
      <c r="H142" s="571" t="s">
        <v>123</v>
      </c>
      <c r="I142" s="578">
        <v>1</v>
      </c>
      <c r="J142" s="558" t="s">
        <v>427</v>
      </c>
      <c r="K142" s="543" t="s">
        <v>428</v>
      </c>
      <c r="L142" s="572">
        <f>4583312678.87+6916280+129160274+632991+100000000</f>
        <v>4820022223.8699999</v>
      </c>
      <c r="M142" s="573">
        <v>1</v>
      </c>
      <c r="N142" s="543" t="s">
        <v>51</v>
      </c>
      <c r="O142" s="543" t="s">
        <v>56</v>
      </c>
      <c r="P142" s="543" t="s">
        <v>37</v>
      </c>
      <c r="Q142" s="543" t="s">
        <v>41</v>
      </c>
      <c r="R142" s="543" t="s">
        <v>222</v>
      </c>
      <c r="S142" s="543" t="s">
        <v>379</v>
      </c>
      <c r="T142" s="543" t="s">
        <v>99</v>
      </c>
      <c r="U142" s="573">
        <v>1</v>
      </c>
      <c r="V142" s="574" t="str">
        <f t="shared" si="55"/>
        <v>Funcionamiento continuo de las instalaciones de la ADRES</v>
      </c>
      <c r="W142" s="575">
        <f t="shared" si="56"/>
        <v>4820022223.8699999</v>
      </c>
      <c r="X142" s="587" t="s">
        <v>114</v>
      </c>
      <c r="Y142" s="578">
        <v>0.2</v>
      </c>
      <c r="Z142" s="576" t="s">
        <v>428</v>
      </c>
      <c r="AA142" s="572">
        <f>+W142*Y142</f>
        <v>964004444.77400005</v>
      </c>
      <c r="AB142" s="934"/>
      <c r="AC142" s="913"/>
      <c r="AD142" s="562">
        <f t="shared" si="34"/>
        <v>0</v>
      </c>
      <c r="AE142" s="562">
        <f t="shared" si="35"/>
        <v>0</v>
      </c>
      <c r="AF142" s="562">
        <f t="shared" si="36"/>
        <v>0</v>
      </c>
      <c r="AG142" s="562">
        <f t="shared" si="37"/>
        <v>0</v>
      </c>
      <c r="AH142" s="569"/>
      <c r="AI142" s="578">
        <v>0.2</v>
      </c>
      <c r="AJ142" s="576" t="s">
        <v>428</v>
      </c>
      <c r="AK142" s="572">
        <v>944004444.77400005</v>
      </c>
      <c r="AL142" s="556"/>
      <c r="AM142" s="556"/>
      <c r="AN142" s="562">
        <f t="shared" si="38"/>
        <v>0</v>
      </c>
      <c r="AO142" s="562">
        <f t="shared" si="39"/>
        <v>0</v>
      </c>
      <c r="AP142" s="562">
        <f t="shared" si="40"/>
        <v>0</v>
      </c>
      <c r="AQ142" s="562">
        <f t="shared" si="41"/>
        <v>0</v>
      </c>
      <c r="AR142" s="562"/>
      <c r="AS142" s="578">
        <v>0.3</v>
      </c>
      <c r="AT142" s="576" t="s">
        <v>428</v>
      </c>
      <c r="AU142" s="572">
        <f>+AS142*W142</f>
        <v>1446006667.161</v>
      </c>
      <c r="AV142" s="556"/>
      <c r="AW142" s="556"/>
      <c r="AX142" s="562">
        <f t="shared" si="42"/>
        <v>0</v>
      </c>
      <c r="AY142" s="562">
        <f t="shared" si="43"/>
        <v>0</v>
      </c>
      <c r="AZ142" s="562">
        <f t="shared" si="44"/>
        <v>0</v>
      </c>
      <c r="BA142" s="562">
        <f t="shared" si="45"/>
        <v>0</v>
      </c>
      <c r="BB142" s="562"/>
      <c r="BC142" s="578">
        <v>0.3</v>
      </c>
      <c r="BD142" s="576" t="s">
        <v>428</v>
      </c>
      <c r="BE142" s="572">
        <v>1416006667.161</v>
      </c>
      <c r="BF142" s="556"/>
      <c r="BG142" s="556"/>
      <c r="BH142" s="578">
        <f t="shared" si="57"/>
        <v>0</v>
      </c>
      <c r="BI142" s="578">
        <f t="shared" si="58"/>
        <v>0</v>
      </c>
      <c r="BJ142" s="578">
        <f t="shared" si="59"/>
        <v>0</v>
      </c>
      <c r="BK142" s="578">
        <f t="shared" si="60"/>
        <v>0</v>
      </c>
      <c r="BL142" s="578"/>
      <c r="BM142" s="615">
        <f t="shared" si="46"/>
        <v>0</v>
      </c>
      <c r="BN142" s="615">
        <f t="shared" si="47"/>
        <v>0</v>
      </c>
      <c r="BO142" s="615">
        <f t="shared" si="48"/>
        <v>0</v>
      </c>
      <c r="BP142" s="615">
        <f t="shared" si="49"/>
        <v>0</v>
      </c>
      <c r="BQ142" s="615">
        <f t="shared" si="50"/>
        <v>0</v>
      </c>
      <c r="BR142" s="615">
        <f t="shared" si="51"/>
        <v>0</v>
      </c>
      <c r="BS142" s="615">
        <f t="shared" si="52"/>
        <v>0</v>
      </c>
      <c r="BT142" s="615">
        <f t="shared" si="53"/>
        <v>0</v>
      </c>
      <c r="BU142" s="568">
        <f t="shared" si="54"/>
        <v>0.5</v>
      </c>
      <c r="BV142" s="581" t="str">
        <f t="shared" si="148"/>
        <v>Funcionamiento continuo de las instalaciones de la ADRES</v>
      </c>
      <c r="BW142" s="555">
        <f t="shared" si="33"/>
        <v>2390011111.9349999</v>
      </c>
      <c r="BX142" s="556"/>
      <c r="BY142" s="556"/>
      <c r="BZ142" s="556"/>
      <c r="CA142" s="556"/>
      <c r="CB142" s="556"/>
      <c r="CC142" s="556"/>
      <c r="CD142" s="556"/>
      <c r="CE142" s="146"/>
      <c r="CF142" s="146"/>
      <c r="CG142" s="146"/>
      <c r="CH142" s="146"/>
      <c r="CI142" s="146"/>
      <c r="CJ142" s="146"/>
      <c r="CK142" s="146"/>
      <c r="CL142" s="146"/>
      <c r="CM142" s="146"/>
      <c r="CN142" s="146"/>
      <c r="CO142" s="146"/>
      <c r="CP142" s="146"/>
      <c r="CQ142" s="146"/>
      <c r="CR142" s="146"/>
      <c r="CS142" s="146"/>
      <c r="CT142" s="146"/>
      <c r="CU142" s="146"/>
      <c r="CV142" s="146"/>
      <c r="CW142" s="146"/>
      <c r="CX142" s="146"/>
      <c r="CY142" s="146"/>
      <c r="CZ142" s="146"/>
      <c r="DA142" s="146"/>
      <c r="DB142" s="146"/>
      <c r="DC142" s="146"/>
      <c r="DD142" s="146"/>
      <c r="DE142" s="146"/>
      <c r="DF142" s="146"/>
      <c r="DG142" s="146"/>
      <c r="DH142" s="146"/>
      <c r="DI142" s="146"/>
      <c r="DJ142" s="146"/>
      <c r="DK142" s="146"/>
      <c r="DL142" s="146"/>
      <c r="DM142" s="146"/>
      <c r="DN142" s="146"/>
      <c r="DO142" s="146"/>
      <c r="DP142" s="146"/>
      <c r="DQ142" s="146"/>
      <c r="DR142" s="146"/>
      <c r="DS142" s="146"/>
      <c r="DT142" s="146"/>
      <c r="DU142" s="146"/>
      <c r="DV142" s="146"/>
      <c r="DW142" s="146"/>
      <c r="DX142" s="146"/>
      <c r="DY142" s="146"/>
      <c r="DZ142" s="146"/>
      <c r="EA142" s="146"/>
      <c r="EB142" s="146"/>
      <c r="EC142" s="146"/>
      <c r="ED142" s="146"/>
      <c r="EE142" s="146"/>
      <c r="EF142" s="146"/>
      <c r="EG142" s="146"/>
      <c r="EH142" s="146"/>
      <c r="EI142" s="146"/>
      <c r="EJ142" s="146"/>
      <c r="EK142" s="146"/>
      <c r="EL142" s="146"/>
      <c r="EM142" s="146"/>
      <c r="EN142" s="146"/>
      <c r="EO142" s="146"/>
      <c r="EP142" s="146"/>
      <c r="EQ142" s="146"/>
      <c r="ER142" s="146"/>
      <c r="ES142" s="146"/>
      <c r="ET142" s="146"/>
      <c r="EU142" s="146"/>
      <c r="EV142" s="146"/>
      <c r="EW142" s="146"/>
      <c r="EX142" s="146"/>
      <c r="EY142" s="146"/>
      <c r="EZ142" s="146"/>
      <c r="FA142" s="146"/>
      <c r="FB142" s="146"/>
      <c r="FC142" s="146"/>
      <c r="FD142" s="146"/>
      <c r="FE142" s="146"/>
      <c r="FF142" s="146"/>
      <c r="FG142" s="146"/>
      <c r="FH142" s="146"/>
      <c r="FI142" s="146"/>
      <c r="FJ142" s="146"/>
      <c r="FK142" s="146"/>
      <c r="FL142" s="146"/>
      <c r="FM142" s="146"/>
      <c r="FN142" s="146"/>
      <c r="FO142" s="146"/>
      <c r="FP142" s="146"/>
      <c r="FQ142" s="146"/>
      <c r="FR142" s="146"/>
      <c r="FS142" s="146"/>
      <c r="FT142" s="146"/>
      <c r="FU142" s="146"/>
      <c r="FV142" s="146"/>
      <c r="FW142" s="146"/>
      <c r="FX142" s="146"/>
      <c r="FY142" s="146"/>
      <c r="FZ142" s="146"/>
      <c r="GA142" s="146"/>
      <c r="GB142" s="146"/>
      <c r="GC142" s="146"/>
      <c r="GD142" s="146"/>
      <c r="GE142" s="146"/>
      <c r="GF142" s="146"/>
      <c r="GG142" s="146"/>
      <c r="GH142" s="146"/>
      <c r="GI142" s="146"/>
      <c r="GJ142" s="146"/>
      <c r="GK142" s="146"/>
      <c r="GL142" s="146"/>
      <c r="GM142" s="146"/>
      <c r="GN142" s="146"/>
      <c r="GO142" s="146"/>
      <c r="GP142" s="146"/>
      <c r="GQ142" s="146"/>
      <c r="GR142" s="146"/>
      <c r="GS142" s="146"/>
      <c r="GT142" s="146"/>
      <c r="GU142" s="146"/>
      <c r="GV142" s="146"/>
      <c r="GW142" s="146"/>
      <c r="GX142" s="146"/>
      <c r="GY142" s="146"/>
      <c r="GZ142" s="146"/>
      <c r="HA142" s="146"/>
      <c r="HB142" s="146"/>
      <c r="HC142" s="146"/>
      <c r="HD142" s="146"/>
      <c r="HE142" s="146"/>
      <c r="HF142" s="146"/>
      <c r="HG142" s="146"/>
      <c r="HH142" s="146"/>
      <c r="HI142" s="146"/>
      <c r="HJ142" s="146"/>
      <c r="HK142" s="146"/>
      <c r="HL142" s="146"/>
      <c r="HM142" s="146"/>
      <c r="HN142" s="146"/>
      <c r="HO142" s="146"/>
      <c r="HP142" s="146"/>
      <c r="HQ142" s="146"/>
      <c r="HR142" s="146"/>
      <c r="HS142" s="146"/>
      <c r="HT142" s="146"/>
      <c r="HU142" s="146"/>
      <c r="HV142" s="146"/>
      <c r="HW142" s="146"/>
      <c r="HX142" s="146"/>
      <c r="HY142" s="146"/>
      <c r="HZ142" s="146"/>
      <c r="IA142" s="146"/>
      <c r="IB142" s="146"/>
      <c r="IC142" s="146"/>
      <c r="ID142" s="146"/>
    </row>
    <row r="143" spans="1:238" s="154" customFormat="1" ht="88.2" x14ac:dyDescent="0.3">
      <c r="A143" s="557">
        <v>11700</v>
      </c>
      <c r="B143" s="543" t="s">
        <v>29</v>
      </c>
      <c r="C143" s="543" t="s">
        <v>964</v>
      </c>
      <c r="D143" s="558" t="s">
        <v>328</v>
      </c>
      <c r="E143" s="543" t="s">
        <v>256</v>
      </c>
      <c r="F143" s="558" t="s">
        <v>429</v>
      </c>
      <c r="G143" s="543" t="s">
        <v>430</v>
      </c>
      <c r="H143" s="571" t="s">
        <v>123</v>
      </c>
      <c r="I143" s="578">
        <v>1</v>
      </c>
      <c r="J143" s="558" t="s">
        <v>457</v>
      </c>
      <c r="K143" s="543" t="s">
        <v>761</v>
      </c>
      <c r="L143" s="572">
        <f>570000000+2926175+100000000</f>
        <v>672926175</v>
      </c>
      <c r="M143" s="573">
        <v>1</v>
      </c>
      <c r="N143" s="543" t="s">
        <v>51</v>
      </c>
      <c r="O143" s="543" t="s">
        <v>56</v>
      </c>
      <c r="P143" s="543" t="s">
        <v>37</v>
      </c>
      <c r="Q143" s="543" t="s">
        <v>41</v>
      </c>
      <c r="R143" s="543" t="s">
        <v>222</v>
      </c>
      <c r="S143" s="543" t="s">
        <v>379</v>
      </c>
      <c r="T143" s="543" t="s">
        <v>99</v>
      </c>
      <c r="U143" s="578">
        <v>1</v>
      </c>
      <c r="V143" s="574" t="str">
        <f t="shared" si="55"/>
        <v xml:space="preserve">Suministro de Tiquetes Aéreos y Viáticos </v>
      </c>
      <c r="W143" s="575">
        <f t="shared" si="56"/>
        <v>672926175</v>
      </c>
      <c r="X143" s="587" t="s">
        <v>114</v>
      </c>
      <c r="Y143" s="578">
        <v>0.25</v>
      </c>
      <c r="Z143" s="576" t="s">
        <v>761</v>
      </c>
      <c r="AA143" s="572">
        <f>+Y143*W143</f>
        <v>168231543.75</v>
      </c>
      <c r="AB143" s="919"/>
      <c r="AC143" s="913"/>
      <c r="AD143" s="562">
        <f t="shared" si="34"/>
        <v>0</v>
      </c>
      <c r="AE143" s="562">
        <f t="shared" si="35"/>
        <v>0</v>
      </c>
      <c r="AF143" s="562">
        <f t="shared" si="36"/>
        <v>0</v>
      </c>
      <c r="AG143" s="562">
        <f t="shared" si="37"/>
        <v>0</v>
      </c>
      <c r="AH143" s="569"/>
      <c r="AI143" s="578">
        <v>0.25</v>
      </c>
      <c r="AJ143" s="576" t="s">
        <v>761</v>
      </c>
      <c r="AK143" s="572">
        <f>+AI143*W143</f>
        <v>168231543.75</v>
      </c>
      <c r="AL143" s="556"/>
      <c r="AM143" s="556"/>
      <c r="AN143" s="562">
        <f t="shared" si="38"/>
        <v>0</v>
      </c>
      <c r="AO143" s="562">
        <f t="shared" si="39"/>
        <v>0</v>
      </c>
      <c r="AP143" s="562">
        <f t="shared" si="40"/>
        <v>0</v>
      </c>
      <c r="AQ143" s="562">
        <f t="shared" si="41"/>
        <v>0</v>
      </c>
      <c r="AR143" s="562"/>
      <c r="AS143" s="578">
        <v>0.25</v>
      </c>
      <c r="AT143" s="576" t="s">
        <v>761</v>
      </c>
      <c r="AU143" s="572">
        <f>+AS143*W143</f>
        <v>168231543.75</v>
      </c>
      <c r="AV143" s="556"/>
      <c r="AW143" s="556"/>
      <c r="AX143" s="562">
        <f t="shared" si="42"/>
        <v>0</v>
      </c>
      <c r="AY143" s="562">
        <f t="shared" si="43"/>
        <v>0</v>
      </c>
      <c r="AZ143" s="562">
        <f t="shared" si="44"/>
        <v>0</v>
      </c>
      <c r="BA143" s="562">
        <f t="shared" si="45"/>
        <v>0</v>
      </c>
      <c r="BB143" s="562"/>
      <c r="BC143" s="578">
        <v>0.25</v>
      </c>
      <c r="BD143" s="576" t="s">
        <v>761</v>
      </c>
      <c r="BE143" s="572">
        <f>+BC143*W143</f>
        <v>168231543.75</v>
      </c>
      <c r="BF143" s="556"/>
      <c r="BG143" s="556"/>
      <c r="BH143" s="578">
        <f t="shared" si="57"/>
        <v>0</v>
      </c>
      <c r="BI143" s="578">
        <f t="shared" si="58"/>
        <v>0</v>
      </c>
      <c r="BJ143" s="578">
        <f t="shared" si="59"/>
        <v>0</v>
      </c>
      <c r="BK143" s="578">
        <f t="shared" si="60"/>
        <v>0</v>
      </c>
      <c r="BL143" s="578"/>
      <c r="BM143" s="615">
        <f t="shared" si="46"/>
        <v>0</v>
      </c>
      <c r="BN143" s="615">
        <f t="shared" si="47"/>
        <v>0</v>
      </c>
      <c r="BO143" s="615">
        <f t="shared" si="48"/>
        <v>0</v>
      </c>
      <c r="BP143" s="615">
        <f t="shared" si="49"/>
        <v>0</v>
      </c>
      <c r="BQ143" s="615">
        <f t="shared" si="50"/>
        <v>0</v>
      </c>
      <c r="BR143" s="615">
        <f t="shared" si="51"/>
        <v>0</v>
      </c>
      <c r="BS143" s="615">
        <f t="shared" si="52"/>
        <v>0</v>
      </c>
      <c r="BT143" s="615">
        <f t="shared" si="53"/>
        <v>0</v>
      </c>
      <c r="BU143" s="568">
        <f t="shared" si="54"/>
        <v>0.58333333333333337</v>
      </c>
      <c r="BV143" s="581" t="str">
        <f t="shared" si="148"/>
        <v xml:space="preserve">Suministro de Tiquetes Aéreos y Viáticos </v>
      </c>
      <c r="BW143" s="555">
        <f t="shared" si="33"/>
        <v>392540268.75</v>
      </c>
      <c r="BX143" s="556"/>
      <c r="BY143" s="556"/>
      <c r="BZ143" s="556"/>
      <c r="CA143" s="556"/>
      <c r="CB143" s="556"/>
      <c r="CC143" s="556"/>
      <c r="CD143" s="556"/>
      <c r="CE143" s="146"/>
      <c r="CF143" s="146"/>
      <c r="CG143" s="146"/>
      <c r="CH143" s="146"/>
      <c r="CI143" s="146"/>
      <c r="CJ143" s="146"/>
      <c r="CK143" s="146"/>
      <c r="CL143" s="146"/>
      <c r="CM143" s="146"/>
      <c r="CN143" s="146"/>
      <c r="CO143" s="146"/>
      <c r="CP143" s="146"/>
      <c r="CQ143" s="146"/>
      <c r="CR143" s="146"/>
      <c r="CS143" s="146"/>
      <c r="CT143" s="146"/>
      <c r="CU143" s="146"/>
      <c r="CV143" s="146"/>
      <c r="CW143" s="146"/>
      <c r="CX143" s="146"/>
      <c r="CY143" s="146"/>
      <c r="CZ143" s="146"/>
      <c r="DA143" s="146"/>
      <c r="DB143" s="146"/>
      <c r="DC143" s="146"/>
      <c r="DD143" s="146"/>
      <c r="DE143" s="146"/>
      <c r="DF143" s="146"/>
      <c r="DG143" s="146"/>
      <c r="DH143" s="146"/>
      <c r="DI143" s="146"/>
      <c r="DJ143" s="146"/>
      <c r="DK143" s="146"/>
      <c r="DL143" s="146"/>
      <c r="DM143" s="146"/>
      <c r="DN143" s="146"/>
      <c r="DO143" s="146"/>
      <c r="DP143" s="146"/>
      <c r="DQ143" s="146"/>
      <c r="DR143" s="146"/>
      <c r="DS143" s="146"/>
      <c r="DT143" s="146"/>
      <c r="DU143" s="146"/>
      <c r="DV143" s="146"/>
      <c r="DW143" s="146"/>
      <c r="DX143" s="146"/>
      <c r="DY143" s="146"/>
      <c r="DZ143" s="146"/>
      <c r="EA143" s="146"/>
      <c r="EB143" s="146"/>
      <c r="EC143" s="146"/>
      <c r="ED143" s="146"/>
      <c r="EE143" s="146"/>
      <c r="EF143" s="146"/>
      <c r="EG143" s="146"/>
      <c r="EH143" s="146"/>
      <c r="EI143" s="146"/>
      <c r="EJ143" s="146"/>
      <c r="EK143" s="146"/>
      <c r="EL143" s="146"/>
      <c r="EM143" s="146"/>
      <c r="EN143" s="146"/>
      <c r="EO143" s="146"/>
      <c r="EP143" s="146"/>
      <c r="EQ143" s="146"/>
      <c r="ER143" s="146"/>
      <c r="ES143" s="146"/>
      <c r="ET143" s="146"/>
      <c r="EU143" s="146"/>
      <c r="EV143" s="146"/>
      <c r="EW143" s="146"/>
      <c r="EX143" s="146"/>
      <c r="EY143" s="146"/>
      <c r="EZ143" s="146"/>
      <c r="FA143" s="146"/>
      <c r="FB143" s="146"/>
      <c r="FC143" s="146"/>
      <c r="FD143" s="146"/>
      <c r="FE143" s="146"/>
      <c r="FF143" s="146"/>
      <c r="FG143" s="146"/>
      <c r="FH143" s="146"/>
      <c r="FI143" s="146"/>
      <c r="FJ143" s="146"/>
      <c r="FK143" s="146"/>
      <c r="FL143" s="146"/>
      <c r="FM143" s="146"/>
      <c r="FN143" s="146"/>
      <c r="FO143" s="146"/>
      <c r="FP143" s="146"/>
      <c r="FQ143" s="146"/>
      <c r="FR143" s="146"/>
      <c r="FS143" s="146"/>
      <c r="FT143" s="146"/>
      <c r="FU143" s="146"/>
      <c r="FV143" s="146"/>
      <c r="FW143" s="146"/>
      <c r="FX143" s="146"/>
      <c r="FY143" s="146"/>
      <c r="FZ143" s="146"/>
      <c r="GA143" s="146"/>
      <c r="GB143" s="146"/>
      <c r="GC143" s="146"/>
      <c r="GD143" s="146"/>
      <c r="GE143" s="146"/>
      <c r="GF143" s="146"/>
      <c r="GG143" s="146"/>
      <c r="GH143" s="146"/>
      <c r="GI143" s="146"/>
      <c r="GJ143" s="146"/>
      <c r="GK143" s="146"/>
      <c r="GL143" s="146"/>
      <c r="GM143" s="146"/>
      <c r="GN143" s="146"/>
      <c r="GO143" s="146"/>
      <c r="GP143" s="146"/>
      <c r="GQ143" s="146"/>
      <c r="GR143" s="146"/>
      <c r="GS143" s="146"/>
      <c r="GT143" s="146"/>
      <c r="GU143" s="146"/>
      <c r="GV143" s="146"/>
      <c r="GW143" s="146"/>
      <c r="GX143" s="146"/>
      <c r="GY143" s="146"/>
      <c r="GZ143" s="146"/>
      <c r="HA143" s="146"/>
      <c r="HB143" s="146"/>
      <c r="HC143" s="146"/>
      <c r="HD143" s="146"/>
      <c r="HE143" s="146"/>
      <c r="HF143" s="146"/>
      <c r="HG143" s="146"/>
      <c r="HH143" s="146"/>
      <c r="HI143" s="146"/>
      <c r="HJ143" s="146"/>
      <c r="HK143" s="146"/>
      <c r="HL143" s="146"/>
      <c r="HM143" s="146"/>
      <c r="HN143" s="146"/>
      <c r="HO143" s="146"/>
      <c r="HP143" s="146"/>
      <c r="HQ143" s="146"/>
      <c r="HR143" s="146"/>
      <c r="HS143" s="146"/>
      <c r="HT143" s="146"/>
      <c r="HU143" s="146"/>
      <c r="HV143" s="146"/>
      <c r="HW143" s="146"/>
      <c r="HX143" s="146"/>
      <c r="HY143" s="146"/>
      <c r="HZ143" s="146"/>
      <c r="IA143" s="146"/>
      <c r="IB143" s="146"/>
      <c r="IC143" s="146"/>
      <c r="ID143" s="146"/>
    </row>
    <row r="144" spans="1:238" s="156" customFormat="1" ht="88.2" x14ac:dyDescent="0.3">
      <c r="A144" s="557">
        <v>11700</v>
      </c>
      <c r="B144" s="543" t="s">
        <v>29</v>
      </c>
      <c r="C144" s="543" t="s">
        <v>964</v>
      </c>
      <c r="D144" s="558" t="s">
        <v>328</v>
      </c>
      <c r="E144" s="543" t="s">
        <v>256</v>
      </c>
      <c r="F144" s="558" t="s">
        <v>431</v>
      </c>
      <c r="G144" s="543" t="s">
        <v>433</v>
      </c>
      <c r="H144" s="571" t="s">
        <v>123</v>
      </c>
      <c r="I144" s="573">
        <v>1</v>
      </c>
      <c r="J144" s="558" t="s">
        <v>432</v>
      </c>
      <c r="K144" s="543" t="s">
        <v>434</v>
      </c>
      <c r="L144" s="572">
        <f>1170191442-120000000</f>
        <v>1050191442</v>
      </c>
      <c r="M144" s="573">
        <v>1</v>
      </c>
      <c r="N144" s="543" t="s">
        <v>46</v>
      </c>
      <c r="O144" s="543" t="s">
        <v>59</v>
      </c>
      <c r="P144" s="543" t="s">
        <v>37</v>
      </c>
      <c r="Q144" s="543" t="s">
        <v>40</v>
      </c>
      <c r="R144" s="543" t="s">
        <v>221</v>
      </c>
      <c r="S144" s="543" t="s">
        <v>643</v>
      </c>
      <c r="T144" s="543" t="s">
        <v>99</v>
      </c>
      <c r="U144" s="596">
        <v>1</v>
      </c>
      <c r="V144" s="574" t="str">
        <f t="shared" si="55"/>
        <v xml:space="preserve">Garantizar la gestión de correspondencia de la entidad </v>
      </c>
      <c r="W144" s="575">
        <f t="shared" si="56"/>
        <v>1050191442</v>
      </c>
      <c r="X144" s="587" t="s">
        <v>114</v>
      </c>
      <c r="Y144" s="578">
        <v>0.25</v>
      </c>
      <c r="Z144" s="576" t="s">
        <v>434</v>
      </c>
      <c r="AA144" s="572">
        <v>292547860.5</v>
      </c>
      <c r="AB144" s="919"/>
      <c r="AC144" s="913"/>
      <c r="AD144" s="562">
        <f t="shared" si="34"/>
        <v>0</v>
      </c>
      <c r="AE144" s="562">
        <f t="shared" si="35"/>
        <v>0</v>
      </c>
      <c r="AF144" s="562">
        <f t="shared" si="36"/>
        <v>0</v>
      </c>
      <c r="AG144" s="562">
        <f t="shared" si="37"/>
        <v>0</v>
      </c>
      <c r="AH144" s="569"/>
      <c r="AI144" s="578">
        <v>0.25</v>
      </c>
      <c r="AJ144" s="576" t="s">
        <v>434</v>
      </c>
      <c r="AK144" s="572">
        <v>292547860.5</v>
      </c>
      <c r="AL144" s="556"/>
      <c r="AM144" s="556"/>
      <c r="AN144" s="562">
        <f t="shared" si="38"/>
        <v>0</v>
      </c>
      <c r="AO144" s="562">
        <f t="shared" si="39"/>
        <v>0</v>
      </c>
      <c r="AP144" s="562">
        <f t="shared" si="40"/>
        <v>0</v>
      </c>
      <c r="AQ144" s="562">
        <f t="shared" si="41"/>
        <v>0</v>
      </c>
      <c r="AR144" s="562"/>
      <c r="AS144" s="889">
        <f>+AU144/W144</f>
        <v>0.22143377978507656</v>
      </c>
      <c r="AT144" s="576" t="s">
        <v>434</v>
      </c>
      <c r="AU144" s="584">
        <f>(W144-AA144-AK144)/2</f>
        <v>232547860.5</v>
      </c>
      <c r="AV144" s="556"/>
      <c r="AW144" s="556"/>
      <c r="AX144" s="562">
        <f t="shared" si="42"/>
        <v>0</v>
      </c>
      <c r="AY144" s="562">
        <f t="shared" si="43"/>
        <v>0</v>
      </c>
      <c r="AZ144" s="562">
        <f t="shared" si="44"/>
        <v>0</v>
      </c>
      <c r="BA144" s="562">
        <f t="shared" si="45"/>
        <v>0</v>
      </c>
      <c r="BB144" s="562"/>
      <c r="BC144" s="889">
        <f>+BE144/W144</f>
        <v>0.22143377978507656</v>
      </c>
      <c r="BD144" s="576" t="s">
        <v>434</v>
      </c>
      <c r="BE144" s="584">
        <f>(W144-AA144-AK144)/2</f>
        <v>232547860.5</v>
      </c>
      <c r="BF144" s="556"/>
      <c r="BG144" s="556"/>
      <c r="BH144" s="578">
        <f t="shared" si="57"/>
        <v>0</v>
      </c>
      <c r="BI144" s="578">
        <f t="shared" si="58"/>
        <v>0</v>
      </c>
      <c r="BJ144" s="578">
        <f t="shared" si="59"/>
        <v>0</v>
      </c>
      <c r="BK144" s="578">
        <f t="shared" si="60"/>
        <v>0</v>
      </c>
      <c r="BL144" s="578"/>
      <c r="BM144" s="588">
        <f t="shared" si="46"/>
        <v>0</v>
      </c>
      <c r="BN144" s="588">
        <f t="shared" si="47"/>
        <v>0</v>
      </c>
      <c r="BO144" s="588">
        <f t="shared" si="48"/>
        <v>0</v>
      </c>
      <c r="BP144" s="588">
        <f t="shared" si="49"/>
        <v>0</v>
      </c>
      <c r="BQ144" s="588">
        <f t="shared" si="50"/>
        <v>0</v>
      </c>
      <c r="BR144" s="588">
        <f t="shared" si="51"/>
        <v>0</v>
      </c>
      <c r="BS144" s="588">
        <f t="shared" si="52"/>
        <v>0</v>
      </c>
      <c r="BT144" s="588">
        <f t="shared" si="53"/>
        <v>0</v>
      </c>
      <c r="BU144" s="568">
        <f t="shared" si="54"/>
        <v>0.57381125992835891</v>
      </c>
      <c r="BV144" s="581" t="str">
        <f t="shared" si="148"/>
        <v xml:space="preserve">Garantizar la gestión de correspondencia de la entidad </v>
      </c>
      <c r="BW144" s="555">
        <f t="shared" si="33"/>
        <v>662611674.5</v>
      </c>
      <c r="BX144" s="556"/>
      <c r="BY144" s="556"/>
      <c r="BZ144" s="556"/>
      <c r="CA144" s="556"/>
      <c r="CB144" s="556"/>
      <c r="CC144" s="556"/>
      <c r="CD144" s="556"/>
      <c r="CE144" s="146"/>
      <c r="CF144" s="146"/>
      <c r="CG144" s="146"/>
      <c r="CH144" s="146"/>
      <c r="CI144" s="146"/>
      <c r="CJ144" s="146"/>
      <c r="CK144" s="146"/>
      <c r="CL144" s="146"/>
      <c r="CM144" s="146"/>
      <c r="CN144" s="146"/>
      <c r="CO144" s="146"/>
      <c r="CP144" s="146"/>
      <c r="CQ144" s="146"/>
      <c r="CR144" s="146"/>
      <c r="CS144" s="146"/>
      <c r="CT144" s="146"/>
      <c r="CU144" s="146"/>
      <c r="CV144" s="146"/>
      <c r="CW144" s="146"/>
      <c r="CX144" s="146"/>
      <c r="CY144" s="146"/>
      <c r="CZ144" s="146"/>
      <c r="DA144" s="146"/>
      <c r="DB144" s="146"/>
      <c r="DC144" s="146"/>
      <c r="DD144" s="146"/>
      <c r="DE144" s="146"/>
      <c r="DF144" s="146"/>
      <c r="DG144" s="146"/>
      <c r="DH144" s="146"/>
      <c r="DI144" s="146"/>
      <c r="DJ144" s="146"/>
      <c r="DK144" s="146"/>
      <c r="DL144" s="146"/>
      <c r="DM144" s="146"/>
      <c r="DN144" s="146"/>
      <c r="DO144" s="146"/>
      <c r="DP144" s="146"/>
      <c r="DQ144" s="146"/>
      <c r="DR144" s="146"/>
      <c r="DS144" s="146"/>
      <c r="DT144" s="146"/>
      <c r="DU144" s="146"/>
      <c r="DV144" s="146"/>
      <c r="DW144" s="146"/>
      <c r="DX144" s="146"/>
      <c r="DY144" s="146"/>
      <c r="DZ144" s="146"/>
      <c r="EA144" s="146"/>
      <c r="EB144" s="146"/>
      <c r="EC144" s="146"/>
      <c r="ED144" s="146"/>
      <c r="EE144" s="146"/>
      <c r="EF144" s="146"/>
      <c r="EG144" s="146"/>
      <c r="EH144" s="146"/>
      <c r="EI144" s="146"/>
      <c r="EJ144" s="146"/>
      <c r="EK144" s="146"/>
      <c r="EL144" s="146"/>
      <c r="EM144" s="146"/>
      <c r="EN144" s="146"/>
      <c r="EO144" s="146"/>
      <c r="EP144" s="146"/>
      <c r="EQ144" s="146"/>
      <c r="ER144" s="146"/>
      <c r="ES144" s="146"/>
      <c r="ET144" s="146"/>
      <c r="EU144" s="146"/>
      <c r="EV144" s="146"/>
      <c r="EW144" s="146"/>
      <c r="EX144" s="146"/>
      <c r="EY144" s="146"/>
      <c r="EZ144" s="146"/>
      <c r="FA144" s="146"/>
      <c r="FB144" s="146"/>
      <c r="FC144" s="146"/>
      <c r="FD144" s="146"/>
      <c r="FE144" s="146"/>
      <c r="FF144" s="146"/>
      <c r="FG144" s="146"/>
      <c r="FH144" s="146"/>
      <c r="FI144" s="146"/>
      <c r="FJ144" s="146"/>
      <c r="FK144" s="146"/>
      <c r="FL144" s="146"/>
      <c r="FM144" s="146"/>
      <c r="FN144" s="146"/>
      <c r="FO144" s="146"/>
      <c r="FP144" s="146"/>
      <c r="FQ144" s="146"/>
      <c r="FR144" s="146"/>
      <c r="FS144" s="146"/>
      <c r="FT144" s="146"/>
      <c r="FU144" s="146"/>
      <c r="FV144" s="146"/>
      <c r="FW144" s="146"/>
      <c r="FX144" s="146"/>
      <c r="FY144" s="146"/>
      <c r="FZ144" s="146"/>
      <c r="GA144" s="146"/>
      <c r="GB144" s="146"/>
      <c r="GC144" s="146"/>
      <c r="GD144" s="146"/>
      <c r="GE144" s="146"/>
      <c r="GF144" s="146"/>
      <c r="GG144" s="146"/>
      <c r="GH144" s="146"/>
      <c r="GI144" s="146"/>
      <c r="GJ144" s="146"/>
      <c r="GK144" s="146"/>
      <c r="GL144" s="146"/>
      <c r="GM144" s="146"/>
      <c r="GN144" s="146"/>
      <c r="GO144" s="146"/>
      <c r="GP144" s="146"/>
      <c r="GQ144" s="146"/>
      <c r="GR144" s="146"/>
      <c r="GS144" s="146"/>
      <c r="GT144" s="146"/>
      <c r="GU144" s="146"/>
      <c r="GV144" s="146"/>
      <c r="GW144" s="146"/>
      <c r="GX144" s="146"/>
      <c r="GY144" s="146"/>
      <c r="GZ144" s="146"/>
      <c r="HA144" s="146"/>
      <c r="HB144" s="146"/>
      <c r="HC144" s="146"/>
      <c r="HD144" s="146"/>
      <c r="HE144" s="146"/>
      <c r="HF144" s="146"/>
      <c r="HG144" s="146"/>
      <c r="HH144" s="146"/>
      <c r="HI144" s="146"/>
      <c r="HJ144" s="146"/>
      <c r="HK144" s="146"/>
      <c r="HL144" s="146"/>
      <c r="HM144" s="146"/>
      <c r="HN144" s="146"/>
      <c r="HO144" s="146"/>
      <c r="HP144" s="146"/>
      <c r="HQ144" s="146"/>
      <c r="HR144" s="146"/>
      <c r="HS144" s="146"/>
      <c r="HT144" s="146"/>
      <c r="HU144" s="146"/>
      <c r="HV144" s="146"/>
      <c r="HW144" s="146"/>
      <c r="HX144" s="146"/>
      <c r="HY144" s="146"/>
      <c r="HZ144" s="146"/>
      <c r="IA144" s="146"/>
      <c r="IB144" s="146"/>
      <c r="IC144" s="146"/>
      <c r="ID144" s="146"/>
    </row>
    <row r="145" spans="1:238" s="159" customFormat="1" ht="25.2" x14ac:dyDescent="0.3">
      <c r="A145" s="1097">
        <v>11700</v>
      </c>
      <c r="B145" s="1103" t="s">
        <v>29</v>
      </c>
      <c r="C145" s="1103" t="s">
        <v>964</v>
      </c>
      <c r="D145" s="1101" t="s">
        <v>328</v>
      </c>
      <c r="E145" s="1103" t="s">
        <v>256</v>
      </c>
      <c r="F145" s="1101" t="s">
        <v>644</v>
      </c>
      <c r="G145" s="1103" t="s">
        <v>652</v>
      </c>
      <c r="H145" s="571" t="s">
        <v>123</v>
      </c>
      <c r="I145" s="598">
        <v>1</v>
      </c>
      <c r="J145" s="1207" t="s">
        <v>645</v>
      </c>
      <c r="K145" s="1203" t="s">
        <v>653</v>
      </c>
      <c r="L145" s="680">
        <v>538238487.5</v>
      </c>
      <c r="M145" s="1201">
        <v>1</v>
      </c>
      <c r="N145" s="1203" t="s">
        <v>46</v>
      </c>
      <c r="O145" s="1203" t="s">
        <v>59</v>
      </c>
      <c r="P145" s="1203" t="s">
        <v>37</v>
      </c>
      <c r="Q145" s="1203" t="s">
        <v>40</v>
      </c>
      <c r="R145" s="1203" t="s">
        <v>220</v>
      </c>
      <c r="S145" s="543" t="s">
        <v>889</v>
      </c>
      <c r="T145" s="1203" t="s">
        <v>101</v>
      </c>
      <c r="U145" s="566">
        <v>0.95</v>
      </c>
      <c r="V145" s="1205" t="str">
        <f t="shared" si="55"/>
        <v>Garantizar la gestión de Servicio al ciudadano de la entidad  por los diferentes canales  de atención.</v>
      </c>
      <c r="W145" s="1139">
        <f t="shared" si="56"/>
        <v>538238487.5</v>
      </c>
      <c r="X145" s="1141" t="s">
        <v>114</v>
      </c>
      <c r="Y145" s="635">
        <v>0.23749999999999999</v>
      </c>
      <c r="Z145" s="1143" t="str">
        <f>+V145</f>
        <v>Garantizar la gestión de Servicio al ciudadano de la entidad  por los diferentes canales  de atención.</v>
      </c>
      <c r="AA145" s="1145">
        <v>134559621.875</v>
      </c>
      <c r="AB145" s="919"/>
      <c r="AC145" s="942"/>
      <c r="AD145" s="602">
        <f t="shared" si="34"/>
        <v>0</v>
      </c>
      <c r="AE145" s="683">
        <f t="shared" si="35"/>
        <v>0</v>
      </c>
      <c r="AF145" s="602">
        <f t="shared" si="36"/>
        <v>0</v>
      </c>
      <c r="AG145" s="683">
        <f t="shared" si="37"/>
        <v>0</v>
      </c>
      <c r="AH145" s="569"/>
      <c r="AI145" s="635">
        <v>0.23749999999999999</v>
      </c>
      <c r="AJ145" s="1143" t="str">
        <f>+V145</f>
        <v>Garantizar la gestión de Servicio al ciudadano de la entidad  por los diferentes canales  de atención.</v>
      </c>
      <c r="AK145" s="681">
        <v>134559621.875</v>
      </c>
      <c r="AL145" s="603"/>
      <c r="AM145" s="603"/>
      <c r="AN145" s="602">
        <f t="shared" si="38"/>
        <v>0</v>
      </c>
      <c r="AO145" s="602">
        <f t="shared" si="39"/>
        <v>0</v>
      </c>
      <c r="AP145" s="602">
        <f t="shared" si="40"/>
        <v>0</v>
      </c>
      <c r="AQ145" s="602">
        <f t="shared" si="41"/>
        <v>0</v>
      </c>
      <c r="AR145" s="602"/>
      <c r="AS145" s="635">
        <v>0.23749999999999999</v>
      </c>
      <c r="AT145" s="1143" t="str">
        <f>+V145</f>
        <v>Garantizar la gestión de Servicio al ciudadano de la entidad  por los diferentes canales  de atención.</v>
      </c>
      <c r="AU145" s="597">
        <v>134559621.875</v>
      </c>
      <c r="AV145" s="603"/>
      <c r="AW145" s="603"/>
      <c r="AX145" s="602">
        <f t="shared" si="42"/>
        <v>0</v>
      </c>
      <c r="AY145" s="602">
        <f t="shared" si="43"/>
        <v>0</v>
      </c>
      <c r="AZ145" s="602">
        <f t="shared" si="44"/>
        <v>0</v>
      </c>
      <c r="BA145" s="602">
        <f t="shared" si="45"/>
        <v>0</v>
      </c>
      <c r="BB145" s="602"/>
      <c r="BC145" s="635">
        <v>0.23749999999999999</v>
      </c>
      <c r="BD145" s="1143" t="str">
        <f>+V145</f>
        <v>Garantizar la gestión de Servicio al ciudadano de la entidad  por los diferentes canales  de atención.</v>
      </c>
      <c r="BE145" s="597">
        <v>134559621.875</v>
      </c>
      <c r="BF145" s="603"/>
      <c r="BG145" s="603"/>
      <c r="BH145" s="596">
        <f t="shared" si="57"/>
        <v>0</v>
      </c>
      <c r="BI145" s="596">
        <f t="shared" si="58"/>
        <v>0</v>
      </c>
      <c r="BJ145" s="596">
        <f t="shared" si="59"/>
        <v>0</v>
      </c>
      <c r="BK145" s="596">
        <f t="shared" si="60"/>
        <v>0</v>
      </c>
      <c r="BL145" s="596"/>
      <c r="BM145" s="565">
        <f t="shared" si="46"/>
        <v>0</v>
      </c>
      <c r="BN145" s="565">
        <f t="shared" si="47"/>
        <v>0</v>
      </c>
      <c r="BO145" s="565">
        <f t="shared" si="48"/>
        <v>0</v>
      </c>
      <c r="BP145" s="565">
        <f t="shared" si="49"/>
        <v>0</v>
      </c>
      <c r="BQ145" s="565">
        <f t="shared" si="50"/>
        <v>0</v>
      </c>
      <c r="BR145" s="565">
        <f t="shared" si="51"/>
        <v>0</v>
      </c>
      <c r="BS145" s="565">
        <f t="shared" si="52"/>
        <v>0</v>
      </c>
      <c r="BT145" s="565">
        <f t="shared" si="53"/>
        <v>0</v>
      </c>
      <c r="BU145" s="636">
        <f t="shared" si="54"/>
        <v>0.5541666666666667</v>
      </c>
      <c r="BV145" s="1209" t="str">
        <f t="shared" si="148"/>
        <v>Garantizar la gestión de Servicio al ciudadano de la entidad  por los diferentes canales  de atención.</v>
      </c>
      <c r="BW145" s="555">
        <f t="shared" si="33"/>
        <v>313972451.04166669</v>
      </c>
      <c r="BX145" s="556"/>
      <c r="BY145" s="556"/>
      <c r="BZ145" s="556"/>
      <c r="CA145" s="556"/>
      <c r="CB145" s="556"/>
      <c r="CC145" s="556"/>
      <c r="CD145" s="556"/>
      <c r="CE145" s="146"/>
      <c r="CF145" s="146"/>
      <c r="CG145" s="146"/>
      <c r="CH145" s="146"/>
      <c r="CI145" s="146"/>
      <c r="CJ145" s="146"/>
      <c r="CK145" s="146"/>
      <c r="CL145" s="146"/>
      <c r="CM145" s="146"/>
      <c r="CN145" s="146"/>
      <c r="CO145" s="146"/>
      <c r="CP145" s="146"/>
      <c r="CQ145" s="146"/>
      <c r="CR145" s="146"/>
      <c r="CS145" s="146"/>
      <c r="CT145" s="146"/>
      <c r="CU145" s="146"/>
      <c r="CV145" s="146"/>
      <c r="CW145" s="146"/>
      <c r="CX145" s="146"/>
      <c r="CY145" s="146"/>
      <c r="CZ145" s="146"/>
      <c r="DA145" s="146"/>
      <c r="DB145" s="146"/>
      <c r="DC145" s="146"/>
      <c r="DD145" s="146"/>
      <c r="DE145" s="146"/>
      <c r="DF145" s="146"/>
      <c r="DG145" s="146"/>
      <c r="DH145" s="146"/>
      <c r="DI145" s="146"/>
      <c r="DJ145" s="146"/>
      <c r="DK145" s="146"/>
      <c r="DL145" s="146"/>
      <c r="DM145" s="146"/>
      <c r="DN145" s="146"/>
      <c r="DO145" s="146"/>
      <c r="DP145" s="146"/>
      <c r="DQ145" s="146"/>
      <c r="DR145" s="146"/>
      <c r="DS145" s="146"/>
      <c r="DT145" s="146"/>
      <c r="DU145" s="146"/>
      <c r="DV145" s="146"/>
      <c r="DW145" s="146"/>
      <c r="DX145" s="146"/>
      <c r="DY145" s="146"/>
      <c r="DZ145" s="146"/>
      <c r="EA145" s="146"/>
      <c r="EB145" s="146"/>
      <c r="EC145" s="146"/>
      <c r="ED145" s="146"/>
      <c r="EE145" s="146"/>
      <c r="EF145" s="146"/>
      <c r="EG145" s="146"/>
      <c r="EH145" s="146"/>
      <c r="EI145" s="146"/>
      <c r="EJ145" s="146"/>
      <c r="EK145" s="146"/>
      <c r="EL145" s="146"/>
      <c r="EM145" s="146"/>
      <c r="EN145" s="146"/>
      <c r="EO145" s="146"/>
      <c r="EP145" s="146"/>
      <c r="EQ145" s="146"/>
      <c r="ER145" s="146"/>
      <c r="ES145" s="146"/>
      <c r="ET145" s="146"/>
      <c r="EU145" s="146"/>
      <c r="EV145" s="146"/>
      <c r="EW145" s="146"/>
      <c r="EX145" s="146"/>
      <c r="EY145" s="146"/>
      <c r="EZ145" s="146"/>
      <c r="FA145" s="146"/>
      <c r="FB145" s="146"/>
      <c r="FC145" s="146"/>
      <c r="FD145" s="146"/>
      <c r="FE145" s="146"/>
      <c r="FF145" s="146"/>
      <c r="FG145" s="146"/>
      <c r="FH145" s="146"/>
      <c r="FI145" s="146"/>
      <c r="FJ145" s="146"/>
      <c r="FK145" s="146"/>
      <c r="FL145" s="146"/>
      <c r="FM145" s="146"/>
      <c r="FN145" s="146"/>
      <c r="FO145" s="146"/>
      <c r="FP145" s="146"/>
      <c r="FQ145" s="146"/>
      <c r="FR145" s="146"/>
      <c r="FS145" s="146"/>
      <c r="FT145" s="146"/>
      <c r="FU145" s="146"/>
      <c r="FV145" s="146"/>
      <c r="FW145" s="146"/>
      <c r="FX145" s="146"/>
      <c r="FY145" s="146"/>
      <c r="FZ145" s="146"/>
      <c r="GA145" s="146"/>
      <c r="GB145" s="146"/>
      <c r="GC145" s="146"/>
      <c r="GD145" s="146"/>
      <c r="GE145" s="146"/>
      <c r="GF145" s="146"/>
      <c r="GG145" s="146"/>
      <c r="GH145" s="146"/>
      <c r="GI145" s="146"/>
      <c r="GJ145" s="146"/>
      <c r="GK145" s="146"/>
      <c r="GL145" s="146"/>
      <c r="GM145" s="146"/>
      <c r="GN145" s="146"/>
      <c r="GO145" s="146"/>
      <c r="GP145" s="146"/>
      <c r="GQ145" s="146"/>
      <c r="GR145" s="146"/>
      <c r="GS145" s="146"/>
      <c r="GT145" s="146"/>
      <c r="GU145" s="146"/>
      <c r="GV145" s="146"/>
      <c r="GW145" s="146"/>
      <c r="GX145" s="146"/>
      <c r="GY145" s="146"/>
      <c r="GZ145" s="146"/>
      <c r="HA145" s="146"/>
      <c r="HB145" s="146"/>
      <c r="HC145" s="146"/>
      <c r="HD145" s="146"/>
      <c r="HE145" s="146"/>
      <c r="HF145" s="146"/>
      <c r="HG145" s="146"/>
      <c r="HH145" s="146"/>
      <c r="HI145" s="146"/>
      <c r="HJ145" s="146"/>
      <c r="HK145" s="146"/>
      <c r="HL145" s="146"/>
      <c r="HM145" s="146"/>
      <c r="HN145" s="146"/>
      <c r="HO145" s="146"/>
      <c r="HP145" s="146"/>
      <c r="HQ145" s="146"/>
      <c r="HR145" s="146"/>
      <c r="HS145" s="146"/>
      <c r="HT145" s="146"/>
      <c r="HU145" s="146"/>
      <c r="HV145" s="146"/>
      <c r="HW145" s="146"/>
      <c r="HX145" s="146"/>
      <c r="HY145" s="146"/>
      <c r="HZ145" s="146"/>
      <c r="IA145" s="146"/>
      <c r="IB145" s="146"/>
      <c r="IC145" s="146"/>
      <c r="ID145" s="146"/>
    </row>
    <row r="146" spans="1:238" s="159" customFormat="1" ht="50.4" x14ac:dyDescent="0.3">
      <c r="A146" s="1098"/>
      <c r="B146" s="1104"/>
      <c r="C146" s="1104"/>
      <c r="D146" s="1102"/>
      <c r="E146" s="1104"/>
      <c r="F146" s="1102"/>
      <c r="G146" s="1104"/>
      <c r="H146" s="571" t="s">
        <v>123</v>
      </c>
      <c r="I146" s="598">
        <v>1</v>
      </c>
      <c r="J146" s="1208"/>
      <c r="K146" s="1204"/>
      <c r="L146" s="680">
        <v>0</v>
      </c>
      <c r="M146" s="1202"/>
      <c r="N146" s="1204"/>
      <c r="O146" s="1204"/>
      <c r="P146" s="1204"/>
      <c r="Q146" s="1204"/>
      <c r="R146" s="1204"/>
      <c r="S146" s="560" t="s">
        <v>1305</v>
      </c>
      <c r="T146" s="1204"/>
      <c r="U146" s="566">
        <v>1</v>
      </c>
      <c r="V146" s="1206"/>
      <c r="W146" s="1140"/>
      <c r="X146" s="1142"/>
      <c r="Y146" s="566">
        <v>0</v>
      </c>
      <c r="Z146" s="1144"/>
      <c r="AA146" s="1146"/>
      <c r="AB146" s="919"/>
      <c r="AC146" s="943"/>
      <c r="AD146" s="602" t="e">
        <f>+(AB146/Y146)</f>
        <v>#DIV/0!</v>
      </c>
      <c r="AE146" s="683" t="e">
        <f t="shared" si="35"/>
        <v>#DIV/0!</v>
      </c>
      <c r="AF146" s="602">
        <f t="shared" ref="AF146" si="218">+(AB146/U146)</f>
        <v>0</v>
      </c>
      <c r="AG146" s="683" t="e">
        <f t="shared" si="37"/>
        <v>#DIV/0!</v>
      </c>
      <c r="AH146" s="569"/>
      <c r="AI146" s="635">
        <v>0.33329999999999999</v>
      </c>
      <c r="AJ146" s="1144"/>
      <c r="AK146" s="682">
        <v>0</v>
      </c>
      <c r="AL146" s="603"/>
      <c r="AM146" s="603"/>
      <c r="AN146" s="602">
        <f>+(AL146/AI146)</f>
        <v>0</v>
      </c>
      <c r="AO146" s="602" t="e">
        <f t="shared" ref="AO146" si="219">+(AM146/AK146)</f>
        <v>#DIV/0!</v>
      </c>
      <c r="AP146" s="602">
        <f t="shared" ref="AP146" si="220">+(AL146+AB146)/U146</f>
        <v>0</v>
      </c>
      <c r="AQ146" s="602" t="e">
        <f t="shared" ref="AQ146" si="221">+(AM146+AC146)/W146</f>
        <v>#DIV/0!</v>
      </c>
      <c r="AR146" s="602"/>
      <c r="AS146" s="635">
        <v>0.33329999999999999</v>
      </c>
      <c r="AT146" s="1144"/>
      <c r="AU146" s="597">
        <v>0</v>
      </c>
      <c r="AV146" s="603"/>
      <c r="AW146" s="603"/>
      <c r="AX146" s="602">
        <f t="shared" ref="AX146" si="222">+(AV146/AS146)</f>
        <v>0</v>
      </c>
      <c r="AY146" s="602" t="e">
        <f t="shared" ref="AY146" si="223">+(AW146/AU146)</f>
        <v>#DIV/0!</v>
      </c>
      <c r="AZ146" s="602">
        <f t="shared" ref="AZ146" si="224">+(AL146+AB146+AV146)/U146</f>
        <v>0</v>
      </c>
      <c r="BA146" s="602" t="e">
        <f t="shared" ref="BA146" si="225">+(AM146+AC146+AW146)/W146</f>
        <v>#DIV/0!</v>
      </c>
      <c r="BB146" s="602"/>
      <c r="BC146" s="635">
        <v>0.33329999999999999</v>
      </c>
      <c r="BD146" s="1144"/>
      <c r="BE146" s="597"/>
      <c r="BF146" s="603"/>
      <c r="BG146" s="603"/>
      <c r="BH146" s="596">
        <f t="shared" ref="BH146" si="226">+(BF146/BC146)</f>
        <v>0</v>
      </c>
      <c r="BI146" s="596" t="e">
        <f t="shared" ref="BI146" si="227">+(BG146/BE146)</f>
        <v>#DIV/0!</v>
      </c>
      <c r="BJ146" s="596">
        <f t="shared" ref="BJ146" si="228">+(AL146+AB146+AV146+BF146)/U146</f>
        <v>0</v>
      </c>
      <c r="BK146" s="596" t="e">
        <f t="shared" ref="BK146" si="229">+(AM146+AC146+AW146+BG146)/W146</f>
        <v>#DIV/0!</v>
      </c>
      <c r="BL146" s="596"/>
      <c r="BM146" s="565" t="str">
        <f t="shared" ref="BM146" si="230">IF(AND(Y146=0,AB146=0),"No Prog ni Ejec",IF(Y146=0,CONCATENATE("No Prog, Ejec=  ",AB146),AB146/Y146))</f>
        <v>No Prog ni Ejec</v>
      </c>
      <c r="BN146" s="565" t="str">
        <f t="shared" ref="BN146" si="231">IF(AND(AA146=0,AC146=0),"No Prog ni Ejec",IF(AA146=0,CONCATENATE("No Prog, Ejec=  ",AC146),AC146/AA146))</f>
        <v>No Prog ni Ejec</v>
      </c>
      <c r="BO146" s="565">
        <f t="shared" ref="BO146" si="232">IF(AND(AI146=0,AL146=0),"No Prog ni Ejec",IF(AI146=0,CONCATENATE("No Prog, Ejec=  ",AL146),AL146/AI146))</f>
        <v>0</v>
      </c>
      <c r="BP146" s="565" t="str">
        <f t="shared" ref="BP146" si="233">IF(AND(AK146=0,AM146=0),"No Prog ni Ejec",IF(AK146=0,CONCATENATE("No Prog, Ejec=  ",AM146),AM146/AK146))</f>
        <v>No Prog ni Ejec</v>
      </c>
      <c r="BQ146" s="565">
        <f t="shared" ref="BQ146" si="234">IF(AND(AS146=0,AV146=0),"No Prog ni Ejec",IF(AS146=0,CONCATENATE("No Prog, Ejec=  ",AV146),AV146/AS146))</f>
        <v>0</v>
      </c>
      <c r="BR146" s="565" t="str">
        <f t="shared" ref="BR146" si="235">IF(AND(AU146=0,AW146=0),"No Prog ni Ejec",IF(AU146=0,CONCATENATE("No Prog, Ejec=  ",AW146),AW146/AU146))</f>
        <v>No Prog ni Ejec</v>
      </c>
      <c r="BS146" s="565">
        <f t="shared" ref="BS146" si="236">IF(AND(BC146=0,BF146=0),"No Prog ni Ejec",IF(BC146=0,CONCATENATE("No Prog, Ejec=  ",BF146),BF146/BC146))</f>
        <v>0</v>
      </c>
      <c r="BT146" s="565" t="str">
        <f t="shared" ref="BT146" si="237">IF(AND(BE146=0,BG146=0),"No Prog ni Ejec",IF(BE146=0,CONCATENATE("No Prog, Ejec=  ",BG146),BG146/BE146))</f>
        <v>No Prog ni Ejec</v>
      </c>
      <c r="BU146" s="636">
        <f t="shared" si="54"/>
        <v>0.44439999999999996</v>
      </c>
      <c r="BV146" s="1210"/>
      <c r="BW146" s="555"/>
      <c r="BX146" s="556"/>
      <c r="BY146" s="556"/>
      <c r="BZ146" s="556"/>
      <c r="CA146" s="556"/>
      <c r="CB146" s="556"/>
      <c r="CC146" s="556"/>
      <c r="CD146" s="556"/>
      <c r="CE146" s="146"/>
      <c r="CF146" s="146"/>
      <c r="CG146" s="146"/>
      <c r="CH146" s="146"/>
      <c r="CI146" s="146"/>
      <c r="CJ146" s="146"/>
      <c r="CK146" s="146"/>
      <c r="CL146" s="146"/>
      <c r="CM146" s="146"/>
      <c r="CN146" s="146"/>
      <c r="CO146" s="146"/>
      <c r="CP146" s="146"/>
      <c r="CQ146" s="146"/>
      <c r="CR146" s="146"/>
      <c r="CS146" s="146"/>
      <c r="CT146" s="146"/>
      <c r="CU146" s="146"/>
      <c r="CV146" s="146"/>
      <c r="CW146" s="146"/>
      <c r="CX146" s="146"/>
      <c r="CY146" s="146"/>
      <c r="CZ146" s="146"/>
      <c r="DA146" s="146"/>
      <c r="DB146" s="146"/>
      <c r="DC146" s="146"/>
      <c r="DD146" s="146"/>
      <c r="DE146" s="146"/>
      <c r="DF146" s="146"/>
      <c r="DG146" s="146"/>
      <c r="DH146" s="146"/>
      <c r="DI146" s="146"/>
      <c r="DJ146" s="146"/>
      <c r="DK146" s="146"/>
      <c r="DL146" s="146"/>
      <c r="DM146" s="146"/>
      <c r="DN146" s="146"/>
      <c r="DO146" s="146"/>
      <c r="DP146" s="146"/>
      <c r="DQ146" s="146"/>
      <c r="DR146" s="146"/>
      <c r="DS146" s="146"/>
      <c r="DT146" s="146"/>
      <c r="DU146" s="146"/>
      <c r="DV146" s="146"/>
      <c r="DW146" s="146"/>
      <c r="DX146" s="146"/>
      <c r="DY146" s="146"/>
      <c r="DZ146" s="146"/>
      <c r="EA146" s="146"/>
      <c r="EB146" s="146"/>
      <c r="EC146" s="146"/>
      <c r="ED146" s="146"/>
      <c r="EE146" s="146"/>
      <c r="EF146" s="146"/>
      <c r="EG146" s="146"/>
      <c r="EH146" s="146"/>
      <c r="EI146" s="146"/>
      <c r="EJ146" s="146"/>
      <c r="EK146" s="146"/>
      <c r="EL146" s="146"/>
      <c r="EM146" s="146"/>
      <c r="EN146" s="146"/>
      <c r="EO146" s="146"/>
      <c r="EP146" s="146"/>
      <c r="EQ146" s="146"/>
      <c r="ER146" s="146"/>
      <c r="ES146" s="146"/>
      <c r="ET146" s="146"/>
      <c r="EU146" s="146"/>
      <c r="EV146" s="146"/>
      <c r="EW146" s="146"/>
      <c r="EX146" s="146"/>
      <c r="EY146" s="146"/>
      <c r="EZ146" s="146"/>
      <c r="FA146" s="146"/>
      <c r="FB146" s="146"/>
      <c r="FC146" s="146"/>
      <c r="FD146" s="146"/>
      <c r="FE146" s="146"/>
      <c r="FF146" s="146"/>
      <c r="FG146" s="146"/>
      <c r="FH146" s="146"/>
      <c r="FI146" s="146"/>
      <c r="FJ146" s="146"/>
      <c r="FK146" s="146"/>
      <c r="FL146" s="146"/>
      <c r="FM146" s="146"/>
      <c r="FN146" s="146"/>
      <c r="FO146" s="146"/>
      <c r="FP146" s="146"/>
      <c r="FQ146" s="146"/>
      <c r="FR146" s="146"/>
      <c r="FS146" s="146"/>
      <c r="FT146" s="146"/>
      <c r="FU146" s="146"/>
      <c r="FV146" s="146"/>
      <c r="FW146" s="146"/>
      <c r="FX146" s="146"/>
      <c r="FY146" s="146"/>
      <c r="FZ146" s="146"/>
      <c r="GA146" s="146"/>
      <c r="GB146" s="146"/>
      <c r="GC146" s="146"/>
      <c r="GD146" s="146"/>
      <c r="GE146" s="146"/>
      <c r="GF146" s="146"/>
      <c r="GG146" s="146"/>
      <c r="GH146" s="146"/>
      <c r="GI146" s="146"/>
      <c r="GJ146" s="146"/>
      <c r="GK146" s="146"/>
      <c r="GL146" s="146"/>
      <c r="GM146" s="146"/>
      <c r="GN146" s="146"/>
      <c r="GO146" s="146"/>
      <c r="GP146" s="146"/>
      <c r="GQ146" s="146"/>
      <c r="GR146" s="146"/>
      <c r="GS146" s="146"/>
      <c r="GT146" s="146"/>
      <c r="GU146" s="146"/>
      <c r="GV146" s="146"/>
      <c r="GW146" s="146"/>
      <c r="GX146" s="146"/>
      <c r="GY146" s="146"/>
      <c r="GZ146" s="146"/>
      <c r="HA146" s="146"/>
      <c r="HB146" s="146"/>
      <c r="HC146" s="146"/>
      <c r="HD146" s="146"/>
      <c r="HE146" s="146"/>
      <c r="HF146" s="146"/>
      <c r="HG146" s="146"/>
      <c r="HH146" s="146"/>
      <c r="HI146" s="146"/>
      <c r="HJ146" s="146"/>
      <c r="HK146" s="146"/>
      <c r="HL146" s="146"/>
      <c r="HM146" s="146"/>
      <c r="HN146" s="146"/>
      <c r="HO146" s="146"/>
      <c r="HP146" s="146"/>
      <c r="HQ146" s="146"/>
      <c r="HR146" s="146"/>
      <c r="HS146" s="146"/>
      <c r="HT146" s="146"/>
      <c r="HU146" s="146"/>
      <c r="HV146" s="146"/>
      <c r="HW146" s="146"/>
      <c r="HX146" s="146"/>
      <c r="HY146" s="146"/>
      <c r="HZ146" s="146"/>
      <c r="IA146" s="146"/>
      <c r="IB146" s="146"/>
      <c r="IC146" s="146"/>
      <c r="ID146" s="146"/>
    </row>
    <row r="147" spans="1:238" s="154" customFormat="1" ht="163.80000000000001" x14ac:dyDescent="0.3">
      <c r="A147" s="557">
        <v>11700</v>
      </c>
      <c r="B147" s="543" t="s">
        <v>29</v>
      </c>
      <c r="C147" s="543" t="s">
        <v>964</v>
      </c>
      <c r="D147" s="558" t="s">
        <v>328</v>
      </c>
      <c r="E147" s="543" t="s">
        <v>256</v>
      </c>
      <c r="F147" s="558" t="s">
        <v>650</v>
      </c>
      <c r="G147" s="543" t="s">
        <v>653</v>
      </c>
      <c r="H147" s="571" t="s">
        <v>123</v>
      </c>
      <c r="I147" s="573">
        <v>1</v>
      </c>
      <c r="J147" s="558" t="s">
        <v>651</v>
      </c>
      <c r="K147" s="543" t="s">
        <v>656</v>
      </c>
      <c r="L147" s="572">
        <v>48960000</v>
      </c>
      <c r="M147" s="573">
        <v>1</v>
      </c>
      <c r="N147" s="543" t="s">
        <v>46</v>
      </c>
      <c r="O147" s="543" t="s">
        <v>59</v>
      </c>
      <c r="P147" s="543" t="s">
        <v>37</v>
      </c>
      <c r="Q147" s="543" t="s">
        <v>40</v>
      </c>
      <c r="R147" s="543" t="s">
        <v>220</v>
      </c>
      <c r="S147" s="560" t="s">
        <v>826</v>
      </c>
      <c r="T147" s="543" t="s">
        <v>101</v>
      </c>
      <c r="U147" s="596">
        <v>1</v>
      </c>
      <c r="V147" s="574" t="str">
        <f t="shared" si="55"/>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v>
      </c>
      <c r="W147" s="575">
        <f t="shared" si="56"/>
        <v>48960000</v>
      </c>
      <c r="X147" s="587" t="s">
        <v>114</v>
      </c>
      <c r="Y147" s="578">
        <v>0.25</v>
      </c>
      <c r="Z147" s="576" t="s">
        <v>656</v>
      </c>
      <c r="AA147" s="572">
        <v>12240000</v>
      </c>
      <c r="AB147" s="919"/>
      <c r="AC147" s="913"/>
      <c r="AD147" s="562">
        <f t="shared" si="34"/>
        <v>0</v>
      </c>
      <c r="AE147" s="562">
        <f t="shared" si="35"/>
        <v>0</v>
      </c>
      <c r="AF147" s="562">
        <f t="shared" si="36"/>
        <v>0</v>
      </c>
      <c r="AG147" s="562">
        <f t="shared" si="37"/>
        <v>0</v>
      </c>
      <c r="AH147" s="569"/>
      <c r="AI147" s="578">
        <v>0.25</v>
      </c>
      <c r="AJ147" s="576" t="s">
        <v>656</v>
      </c>
      <c r="AK147" s="572">
        <v>12240000</v>
      </c>
      <c r="AL147" s="556"/>
      <c r="AM147" s="556"/>
      <c r="AN147" s="562">
        <f t="shared" si="38"/>
        <v>0</v>
      </c>
      <c r="AO147" s="562">
        <f t="shared" si="39"/>
        <v>0</v>
      </c>
      <c r="AP147" s="562">
        <f t="shared" si="40"/>
        <v>0</v>
      </c>
      <c r="AQ147" s="562">
        <f t="shared" si="41"/>
        <v>0</v>
      </c>
      <c r="AR147" s="562"/>
      <c r="AS147" s="578">
        <v>0.25</v>
      </c>
      <c r="AT147" s="576" t="s">
        <v>656</v>
      </c>
      <c r="AU147" s="572">
        <v>12240000</v>
      </c>
      <c r="AV147" s="556"/>
      <c r="AW147" s="556"/>
      <c r="AX147" s="562">
        <f t="shared" si="42"/>
        <v>0</v>
      </c>
      <c r="AY147" s="562">
        <f t="shared" si="43"/>
        <v>0</v>
      </c>
      <c r="AZ147" s="562">
        <f t="shared" si="44"/>
        <v>0</v>
      </c>
      <c r="BA147" s="562">
        <f t="shared" si="45"/>
        <v>0</v>
      </c>
      <c r="BB147" s="562"/>
      <c r="BC147" s="578">
        <v>0.25</v>
      </c>
      <c r="BD147" s="576" t="s">
        <v>656</v>
      </c>
      <c r="BE147" s="572">
        <v>12240000</v>
      </c>
      <c r="BF147" s="556"/>
      <c r="BG147" s="556"/>
      <c r="BH147" s="578">
        <f t="shared" si="57"/>
        <v>0</v>
      </c>
      <c r="BI147" s="578">
        <f t="shared" si="58"/>
        <v>0</v>
      </c>
      <c r="BJ147" s="578">
        <f t="shared" si="59"/>
        <v>0</v>
      </c>
      <c r="BK147" s="578">
        <f t="shared" si="60"/>
        <v>0</v>
      </c>
      <c r="BL147" s="578"/>
      <c r="BM147" s="565">
        <f t="shared" si="46"/>
        <v>0</v>
      </c>
      <c r="BN147" s="565">
        <f t="shared" si="47"/>
        <v>0</v>
      </c>
      <c r="BO147" s="565">
        <f t="shared" si="48"/>
        <v>0</v>
      </c>
      <c r="BP147" s="565">
        <f t="shared" si="49"/>
        <v>0</v>
      </c>
      <c r="BQ147" s="565">
        <f t="shared" si="50"/>
        <v>0</v>
      </c>
      <c r="BR147" s="565">
        <f t="shared" si="51"/>
        <v>0</v>
      </c>
      <c r="BS147" s="565">
        <f t="shared" si="52"/>
        <v>0</v>
      </c>
      <c r="BT147" s="565">
        <f t="shared" si="53"/>
        <v>0</v>
      </c>
      <c r="BU147" s="568">
        <f t="shared" si="54"/>
        <v>0.58333333333333337</v>
      </c>
      <c r="BV147" s="581" t="str">
        <f t="shared" si="148"/>
        <v>Apoyar técnicamente las actividades destinadas a prestar una atención elocuente y cordial a los usuarios de los trámites y servicios que brinda la Administradora de los Recursos del Sistema General de Seguridad Social en Salud - ADRES, resolviendo de forma oportuna las dudas y requerimientos presentados sobre los procesos y procedimientos desarrollados al interior de la entidad</v>
      </c>
      <c r="BW147" s="555">
        <f t="shared" si="33"/>
        <v>28560000</v>
      </c>
      <c r="BX147" s="556"/>
      <c r="BY147" s="556"/>
      <c r="BZ147" s="556"/>
      <c r="CA147" s="556"/>
      <c r="CB147" s="556"/>
      <c r="CC147" s="556"/>
      <c r="CD147" s="556"/>
      <c r="CE147" s="146"/>
      <c r="CF147" s="146"/>
      <c r="CG147" s="146"/>
      <c r="CH147" s="146"/>
      <c r="CI147" s="146"/>
      <c r="CJ147" s="146"/>
      <c r="CK147" s="146"/>
      <c r="CL147" s="146"/>
      <c r="CM147" s="146"/>
      <c r="CN147" s="146"/>
      <c r="CO147" s="146"/>
      <c r="CP147" s="146"/>
      <c r="CQ147" s="146"/>
      <c r="CR147" s="146"/>
      <c r="CS147" s="146"/>
      <c r="CT147" s="146"/>
      <c r="CU147" s="146"/>
      <c r="CV147" s="146"/>
      <c r="CW147" s="146"/>
      <c r="CX147" s="146"/>
      <c r="CY147" s="146"/>
      <c r="CZ147" s="146"/>
      <c r="DA147" s="146"/>
      <c r="DB147" s="146"/>
      <c r="DC147" s="146"/>
      <c r="DD147" s="146"/>
      <c r="DE147" s="146"/>
      <c r="DF147" s="146"/>
      <c r="DG147" s="146"/>
      <c r="DH147" s="146"/>
      <c r="DI147" s="146"/>
      <c r="DJ147" s="146"/>
      <c r="DK147" s="146"/>
      <c r="DL147" s="146"/>
      <c r="DM147" s="146"/>
      <c r="DN147" s="146"/>
      <c r="DO147" s="146"/>
      <c r="DP147" s="146"/>
      <c r="DQ147" s="146"/>
      <c r="DR147" s="146"/>
      <c r="DS147" s="146"/>
      <c r="DT147" s="146"/>
      <c r="DU147" s="146"/>
      <c r="DV147" s="146"/>
      <c r="DW147" s="146"/>
      <c r="DX147" s="146"/>
      <c r="DY147" s="146"/>
      <c r="DZ147" s="146"/>
      <c r="EA147" s="146"/>
      <c r="EB147" s="146"/>
      <c r="EC147" s="146"/>
      <c r="ED147" s="146"/>
      <c r="EE147" s="146"/>
      <c r="EF147" s="146"/>
      <c r="EG147" s="146"/>
      <c r="EH147" s="146"/>
      <c r="EI147" s="146"/>
      <c r="EJ147" s="146"/>
      <c r="EK147" s="146"/>
      <c r="EL147" s="146"/>
      <c r="EM147" s="146"/>
      <c r="EN147" s="146"/>
      <c r="EO147" s="146"/>
      <c r="EP147" s="146"/>
      <c r="EQ147" s="146"/>
      <c r="ER147" s="146"/>
      <c r="ES147" s="146"/>
      <c r="ET147" s="146"/>
      <c r="EU147" s="146"/>
      <c r="EV147" s="146"/>
      <c r="EW147" s="146"/>
      <c r="EX147" s="146"/>
      <c r="EY147" s="146"/>
      <c r="EZ147" s="146"/>
      <c r="FA147" s="146"/>
      <c r="FB147" s="146"/>
      <c r="FC147" s="146"/>
      <c r="FD147" s="146"/>
      <c r="FE147" s="146"/>
      <c r="FF147" s="146"/>
      <c r="FG147" s="146"/>
      <c r="FH147" s="146"/>
      <c r="FI147" s="146"/>
      <c r="FJ147" s="146"/>
      <c r="FK147" s="146"/>
      <c r="FL147" s="146"/>
      <c r="FM147" s="146"/>
      <c r="FN147" s="146"/>
      <c r="FO147" s="146"/>
      <c r="FP147" s="146"/>
      <c r="FQ147" s="146"/>
      <c r="FR147" s="146"/>
      <c r="FS147" s="146"/>
      <c r="FT147" s="146"/>
      <c r="FU147" s="146"/>
      <c r="FV147" s="146"/>
      <c r="FW147" s="146"/>
      <c r="FX147" s="146"/>
      <c r="FY147" s="146"/>
      <c r="FZ147" s="146"/>
      <c r="GA147" s="146"/>
      <c r="GB147" s="146"/>
      <c r="GC147" s="146"/>
      <c r="GD147" s="146"/>
      <c r="GE147" s="146"/>
      <c r="GF147" s="146"/>
      <c r="GG147" s="146"/>
      <c r="GH147" s="146"/>
      <c r="GI147" s="146"/>
      <c r="GJ147" s="146"/>
      <c r="GK147" s="146"/>
      <c r="GL147" s="146"/>
      <c r="GM147" s="146"/>
      <c r="GN147" s="146"/>
      <c r="GO147" s="146"/>
      <c r="GP147" s="146"/>
      <c r="GQ147" s="146"/>
      <c r="GR147" s="146"/>
      <c r="GS147" s="146"/>
      <c r="GT147" s="146"/>
      <c r="GU147" s="146"/>
      <c r="GV147" s="146"/>
      <c r="GW147" s="146"/>
      <c r="GX147" s="146"/>
      <c r="GY147" s="146"/>
      <c r="GZ147" s="146"/>
      <c r="HA147" s="146"/>
      <c r="HB147" s="146"/>
      <c r="HC147" s="146"/>
      <c r="HD147" s="146"/>
      <c r="HE147" s="146"/>
      <c r="HF147" s="146"/>
      <c r="HG147" s="146"/>
      <c r="HH147" s="146"/>
      <c r="HI147" s="146"/>
      <c r="HJ147" s="146"/>
      <c r="HK147" s="146"/>
      <c r="HL147" s="146"/>
      <c r="HM147" s="146"/>
      <c r="HN147" s="146"/>
      <c r="HO147" s="146"/>
      <c r="HP147" s="146"/>
      <c r="HQ147" s="146"/>
      <c r="HR147" s="146"/>
      <c r="HS147" s="146"/>
      <c r="HT147" s="146"/>
      <c r="HU147" s="146"/>
      <c r="HV147" s="146"/>
      <c r="HW147" s="146"/>
      <c r="HX147" s="146"/>
      <c r="HY147" s="146"/>
      <c r="HZ147" s="146"/>
      <c r="IA147" s="146"/>
      <c r="IB147" s="146"/>
      <c r="IC147" s="146"/>
      <c r="ID147" s="146"/>
    </row>
    <row r="148" spans="1:238" s="800" customFormat="1" ht="88.2" x14ac:dyDescent="0.3">
      <c r="A148" s="557">
        <v>11700</v>
      </c>
      <c r="B148" s="543" t="s">
        <v>29</v>
      </c>
      <c r="C148" s="543" t="s">
        <v>964</v>
      </c>
      <c r="D148" s="558" t="s">
        <v>328</v>
      </c>
      <c r="E148" s="543" t="s">
        <v>256</v>
      </c>
      <c r="F148" s="558" t="s">
        <v>822</v>
      </c>
      <c r="G148" s="543" t="s">
        <v>646</v>
      </c>
      <c r="H148" s="571" t="s">
        <v>123</v>
      </c>
      <c r="I148" s="578">
        <v>1</v>
      </c>
      <c r="J148" s="558" t="s">
        <v>716</v>
      </c>
      <c r="K148" s="543" t="s">
        <v>762</v>
      </c>
      <c r="L148" s="572">
        <f>2423788854+309609496</f>
        <v>2733398350</v>
      </c>
      <c r="M148" s="573">
        <v>1</v>
      </c>
      <c r="N148" s="543" t="s">
        <v>46</v>
      </c>
      <c r="O148" s="543" t="s">
        <v>59</v>
      </c>
      <c r="P148" s="543" t="s">
        <v>37</v>
      </c>
      <c r="Q148" s="543" t="s">
        <v>40</v>
      </c>
      <c r="R148" s="543" t="s">
        <v>221</v>
      </c>
      <c r="S148" s="543" t="s">
        <v>648</v>
      </c>
      <c r="T148" s="543" t="s">
        <v>99</v>
      </c>
      <c r="U148" s="578">
        <v>1</v>
      </c>
      <c r="V148" s="574" t="str">
        <f t="shared" si="55"/>
        <v xml:space="preserve">Prestar los servicios especializados en gestión documental de administración, custodia, conservación, consulta, préstamo en soporte físico y magnético </v>
      </c>
      <c r="W148" s="575">
        <f t="shared" si="56"/>
        <v>2733398350</v>
      </c>
      <c r="X148" s="576" t="s">
        <v>114</v>
      </c>
      <c r="Y148" s="578">
        <v>0.25</v>
      </c>
      <c r="Z148" s="576" t="s">
        <v>649</v>
      </c>
      <c r="AA148" s="572">
        <f>+L148*Y148</f>
        <v>683349587.5</v>
      </c>
      <c r="AB148" s="934"/>
      <c r="AC148" s="913"/>
      <c r="AD148" s="562">
        <f t="shared" si="34"/>
        <v>0</v>
      </c>
      <c r="AE148" s="562">
        <f t="shared" si="35"/>
        <v>0</v>
      </c>
      <c r="AF148" s="562">
        <f t="shared" si="36"/>
        <v>0</v>
      </c>
      <c r="AG148" s="562">
        <f t="shared" si="37"/>
        <v>0</v>
      </c>
      <c r="AH148" s="569"/>
      <c r="AI148" s="578">
        <v>0.25</v>
      </c>
      <c r="AJ148" s="576" t="s">
        <v>649</v>
      </c>
      <c r="AK148" s="572">
        <v>683349587.5</v>
      </c>
      <c r="AL148" s="556"/>
      <c r="AM148" s="556"/>
      <c r="AN148" s="562">
        <f t="shared" si="38"/>
        <v>0</v>
      </c>
      <c r="AO148" s="562">
        <f t="shared" si="39"/>
        <v>0</v>
      </c>
      <c r="AP148" s="562">
        <f t="shared" si="40"/>
        <v>0</v>
      </c>
      <c r="AQ148" s="562">
        <f t="shared" si="41"/>
        <v>0</v>
      </c>
      <c r="AR148" s="562"/>
      <c r="AS148" s="578">
        <v>0.25</v>
      </c>
      <c r="AT148" s="576" t="s">
        <v>649</v>
      </c>
      <c r="AU148" s="572">
        <v>683349587.5</v>
      </c>
      <c r="AV148" s="556"/>
      <c r="AW148" s="556"/>
      <c r="AX148" s="562">
        <f t="shared" si="42"/>
        <v>0</v>
      </c>
      <c r="AY148" s="562">
        <f t="shared" si="43"/>
        <v>0</v>
      </c>
      <c r="AZ148" s="562">
        <f t="shared" si="44"/>
        <v>0</v>
      </c>
      <c r="BA148" s="562">
        <f t="shared" si="45"/>
        <v>0</v>
      </c>
      <c r="BB148" s="562"/>
      <c r="BC148" s="578">
        <v>0.25</v>
      </c>
      <c r="BD148" s="576" t="s">
        <v>649</v>
      </c>
      <c r="BE148" s="572">
        <v>683349587.5</v>
      </c>
      <c r="BF148" s="556"/>
      <c r="BG148" s="556"/>
      <c r="BH148" s="578">
        <f t="shared" si="57"/>
        <v>0</v>
      </c>
      <c r="BI148" s="578">
        <f t="shared" si="58"/>
        <v>0</v>
      </c>
      <c r="BJ148" s="578">
        <f t="shared" si="59"/>
        <v>0</v>
      </c>
      <c r="BK148" s="578">
        <f t="shared" si="60"/>
        <v>0</v>
      </c>
      <c r="BL148" s="578"/>
      <c r="BM148" s="588">
        <f t="shared" si="46"/>
        <v>0</v>
      </c>
      <c r="BN148" s="588">
        <f t="shared" si="47"/>
        <v>0</v>
      </c>
      <c r="BO148" s="588">
        <f t="shared" si="48"/>
        <v>0</v>
      </c>
      <c r="BP148" s="588">
        <f t="shared" si="49"/>
        <v>0</v>
      </c>
      <c r="BQ148" s="588">
        <f t="shared" si="50"/>
        <v>0</v>
      </c>
      <c r="BR148" s="588">
        <f t="shared" si="51"/>
        <v>0</v>
      </c>
      <c r="BS148" s="588">
        <f t="shared" si="52"/>
        <v>0</v>
      </c>
      <c r="BT148" s="588">
        <f t="shared" si="53"/>
        <v>0</v>
      </c>
      <c r="BU148" s="568">
        <f t="shared" si="54"/>
        <v>0.58333333333333337</v>
      </c>
      <c r="BV148" s="775" t="str">
        <f t="shared" si="148"/>
        <v xml:space="preserve">Prestar los servicios especializados en gestión documental de administración, custodia, conservación, consulta, préstamo en soporte físico y magnético </v>
      </c>
      <c r="BW148" s="555">
        <f t="shared" si="33"/>
        <v>1594482370.8333333</v>
      </c>
      <c r="BX148" s="556"/>
      <c r="BY148" s="556"/>
      <c r="BZ148" s="556"/>
      <c r="CA148" s="556"/>
      <c r="CB148" s="556"/>
      <c r="CC148" s="556"/>
      <c r="CD148" s="556"/>
      <c r="CE148" s="767"/>
      <c r="CF148" s="767"/>
      <c r="CG148" s="767"/>
      <c r="CH148" s="767"/>
      <c r="CI148" s="767"/>
      <c r="CJ148" s="767"/>
      <c r="CK148" s="767"/>
      <c r="CL148" s="767"/>
      <c r="CM148" s="767"/>
      <c r="CN148" s="767"/>
      <c r="CO148" s="767"/>
      <c r="CP148" s="767"/>
      <c r="CQ148" s="767"/>
      <c r="CR148" s="767"/>
      <c r="CS148" s="767"/>
      <c r="CT148" s="767"/>
      <c r="CU148" s="767"/>
      <c r="CV148" s="767"/>
      <c r="CW148" s="767"/>
      <c r="CX148" s="767"/>
      <c r="CY148" s="767"/>
      <c r="CZ148" s="767"/>
      <c r="DA148" s="767"/>
      <c r="DB148" s="767"/>
      <c r="DC148" s="767"/>
      <c r="DD148" s="767"/>
      <c r="DE148" s="767"/>
      <c r="DF148" s="767"/>
      <c r="DG148" s="767"/>
      <c r="DH148" s="767"/>
      <c r="DI148" s="767"/>
      <c r="DJ148" s="767"/>
      <c r="DK148" s="767"/>
      <c r="DL148" s="767"/>
      <c r="DM148" s="767"/>
      <c r="DN148" s="767"/>
      <c r="DO148" s="767"/>
      <c r="DP148" s="767"/>
      <c r="DQ148" s="767"/>
      <c r="DR148" s="767"/>
      <c r="DS148" s="767"/>
      <c r="DT148" s="767"/>
      <c r="DU148" s="767"/>
      <c r="DV148" s="767"/>
      <c r="DW148" s="767"/>
      <c r="DX148" s="767"/>
      <c r="DY148" s="767"/>
      <c r="DZ148" s="767"/>
      <c r="EA148" s="767"/>
      <c r="EB148" s="767"/>
      <c r="EC148" s="767"/>
      <c r="ED148" s="767"/>
      <c r="EE148" s="767"/>
      <c r="EF148" s="767"/>
      <c r="EG148" s="767"/>
      <c r="EH148" s="767"/>
      <c r="EI148" s="767"/>
      <c r="EJ148" s="767"/>
      <c r="EK148" s="767"/>
      <c r="EL148" s="767"/>
      <c r="EM148" s="767"/>
      <c r="EN148" s="767"/>
      <c r="EO148" s="767"/>
      <c r="EP148" s="767"/>
      <c r="EQ148" s="767"/>
      <c r="ER148" s="767"/>
      <c r="ES148" s="767"/>
      <c r="ET148" s="767"/>
      <c r="EU148" s="767"/>
      <c r="EV148" s="767"/>
      <c r="EW148" s="767"/>
      <c r="EX148" s="767"/>
      <c r="EY148" s="767"/>
      <c r="EZ148" s="767"/>
      <c r="FA148" s="767"/>
      <c r="FB148" s="767"/>
      <c r="FC148" s="767"/>
      <c r="FD148" s="767"/>
      <c r="FE148" s="767"/>
      <c r="FF148" s="767"/>
      <c r="FG148" s="767"/>
      <c r="FH148" s="767"/>
      <c r="FI148" s="767"/>
      <c r="FJ148" s="767"/>
      <c r="FK148" s="767"/>
      <c r="FL148" s="767"/>
      <c r="FM148" s="767"/>
      <c r="FN148" s="767"/>
      <c r="FO148" s="767"/>
      <c r="FP148" s="767"/>
      <c r="FQ148" s="767"/>
      <c r="FR148" s="767"/>
      <c r="FS148" s="767"/>
      <c r="FT148" s="767"/>
      <c r="FU148" s="767"/>
      <c r="FV148" s="767"/>
      <c r="FW148" s="767"/>
      <c r="FX148" s="767"/>
      <c r="FY148" s="767"/>
      <c r="FZ148" s="767"/>
      <c r="GA148" s="767"/>
      <c r="GB148" s="767"/>
      <c r="GC148" s="767"/>
      <c r="GD148" s="767"/>
      <c r="GE148" s="767"/>
      <c r="GF148" s="767"/>
      <c r="GG148" s="767"/>
      <c r="GH148" s="767"/>
      <c r="GI148" s="767"/>
      <c r="GJ148" s="767"/>
      <c r="GK148" s="767"/>
      <c r="GL148" s="767"/>
      <c r="GM148" s="767"/>
      <c r="GN148" s="767"/>
      <c r="GO148" s="767"/>
      <c r="GP148" s="767"/>
      <c r="GQ148" s="767"/>
      <c r="GR148" s="767"/>
      <c r="GS148" s="767"/>
      <c r="GT148" s="767"/>
      <c r="GU148" s="767"/>
      <c r="GV148" s="767"/>
      <c r="GW148" s="767"/>
      <c r="GX148" s="767"/>
      <c r="GY148" s="767"/>
      <c r="GZ148" s="767"/>
      <c r="HA148" s="767"/>
      <c r="HB148" s="767"/>
      <c r="HC148" s="767"/>
      <c r="HD148" s="767"/>
      <c r="HE148" s="767"/>
      <c r="HF148" s="767"/>
      <c r="HG148" s="767"/>
      <c r="HH148" s="767"/>
      <c r="HI148" s="767"/>
      <c r="HJ148" s="767"/>
      <c r="HK148" s="767"/>
      <c r="HL148" s="767"/>
      <c r="HM148" s="767"/>
      <c r="HN148" s="767"/>
      <c r="HO148" s="767"/>
      <c r="HP148" s="767"/>
      <c r="HQ148" s="767"/>
      <c r="HR148" s="767"/>
      <c r="HS148" s="767"/>
      <c r="HT148" s="767"/>
      <c r="HU148" s="767"/>
      <c r="HV148" s="767"/>
      <c r="HW148" s="767"/>
      <c r="HX148" s="767"/>
      <c r="HY148" s="767"/>
      <c r="HZ148" s="767"/>
      <c r="IA148" s="767"/>
      <c r="IB148" s="767"/>
      <c r="IC148" s="767"/>
      <c r="ID148" s="767"/>
    </row>
    <row r="149" spans="1:238" s="153" customFormat="1" ht="50.4" x14ac:dyDescent="0.3">
      <c r="A149" s="557">
        <v>11800</v>
      </c>
      <c r="B149" s="543" t="s">
        <v>5</v>
      </c>
      <c r="C149" s="543" t="s">
        <v>964</v>
      </c>
      <c r="D149" s="558" t="s">
        <v>319</v>
      </c>
      <c r="E149" s="543" t="s">
        <v>153</v>
      </c>
      <c r="F149" s="558" t="s">
        <v>320</v>
      </c>
      <c r="G149" s="543" t="s">
        <v>133</v>
      </c>
      <c r="H149" s="571" t="s">
        <v>124</v>
      </c>
      <c r="I149" s="558">
        <v>4</v>
      </c>
      <c r="J149" s="558" t="s">
        <v>321</v>
      </c>
      <c r="K149" s="543" t="s">
        <v>24</v>
      </c>
      <c r="L149" s="572">
        <v>0</v>
      </c>
      <c r="M149" s="573">
        <v>1</v>
      </c>
      <c r="N149" s="543" t="s">
        <v>51</v>
      </c>
      <c r="O149" s="543" t="s">
        <v>68</v>
      </c>
      <c r="P149" s="543" t="s">
        <v>21</v>
      </c>
      <c r="Q149" s="543" t="s">
        <v>36</v>
      </c>
      <c r="R149" s="543" t="s">
        <v>75</v>
      </c>
      <c r="S149" s="543" t="s">
        <v>631</v>
      </c>
      <c r="T149" s="543" t="s">
        <v>98</v>
      </c>
      <c r="U149" s="585">
        <v>4</v>
      </c>
      <c r="V149" s="574" t="str">
        <f t="shared" si="55"/>
        <v>Reportar el cumplimiento del Plan de Acción de la Dependencia</v>
      </c>
      <c r="W149" s="575">
        <f t="shared" si="56"/>
        <v>0</v>
      </c>
      <c r="X149" s="576" t="s">
        <v>117</v>
      </c>
      <c r="Y149" s="608">
        <v>1</v>
      </c>
      <c r="Z149" s="576" t="s">
        <v>24</v>
      </c>
      <c r="AA149" s="572">
        <v>0</v>
      </c>
      <c r="AB149" s="908"/>
      <c r="AC149" s="909"/>
      <c r="AD149" s="562">
        <f t="shared" si="34"/>
        <v>0</v>
      </c>
      <c r="AE149" s="562" t="e">
        <f t="shared" si="35"/>
        <v>#DIV/0!</v>
      </c>
      <c r="AF149" s="562">
        <f t="shared" si="36"/>
        <v>0</v>
      </c>
      <c r="AG149" s="562" t="e">
        <f t="shared" si="37"/>
        <v>#DIV/0!</v>
      </c>
      <c r="AH149" s="569"/>
      <c r="AI149" s="608">
        <v>1</v>
      </c>
      <c r="AJ149" s="576" t="s">
        <v>24</v>
      </c>
      <c r="AK149" s="572">
        <v>0</v>
      </c>
      <c r="AL149" s="556"/>
      <c r="AM149" s="556"/>
      <c r="AN149" s="562">
        <f t="shared" si="38"/>
        <v>0</v>
      </c>
      <c r="AO149" s="562" t="e">
        <f t="shared" si="39"/>
        <v>#DIV/0!</v>
      </c>
      <c r="AP149" s="562">
        <f t="shared" si="40"/>
        <v>0</v>
      </c>
      <c r="AQ149" s="562" t="e">
        <f t="shared" si="41"/>
        <v>#DIV/0!</v>
      </c>
      <c r="AR149" s="562"/>
      <c r="AS149" s="608">
        <v>1</v>
      </c>
      <c r="AT149" s="576" t="s">
        <v>24</v>
      </c>
      <c r="AU149" s="572">
        <v>0</v>
      </c>
      <c r="AV149" s="556"/>
      <c r="AW149" s="556"/>
      <c r="AX149" s="562">
        <f t="shared" si="42"/>
        <v>0</v>
      </c>
      <c r="AY149" s="562" t="e">
        <f t="shared" si="43"/>
        <v>#DIV/0!</v>
      </c>
      <c r="AZ149" s="562">
        <f t="shared" si="44"/>
        <v>0</v>
      </c>
      <c r="BA149" s="562" t="e">
        <f t="shared" si="45"/>
        <v>#DIV/0!</v>
      </c>
      <c r="BB149" s="562"/>
      <c r="BC149" s="608">
        <v>1</v>
      </c>
      <c r="BD149" s="576" t="s">
        <v>24</v>
      </c>
      <c r="BE149" s="572">
        <v>0</v>
      </c>
      <c r="BF149" s="556"/>
      <c r="BG149" s="556"/>
      <c r="BH149" s="578">
        <f t="shared" si="57"/>
        <v>0</v>
      </c>
      <c r="BI149" s="578" t="e">
        <f t="shared" si="58"/>
        <v>#DIV/0!</v>
      </c>
      <c r="BJ149" s="578">
        <f t="shared" si="59"/>
        <v>0</v>
      </c>
      <c r="BK149" s="578" t="e">
        <f t="shared" si="60"/>
        <v>#DIV/0!</v>
      </c>
      <c r="BL149" s="578"/>
      <c r="BM149" s="579">
        <f t="shared" si="46"/>
        <v>0</v>
      </c>
      <c r="BN149" s="579" t="str">
        <f t="shared" si="47"/>
        <v>No Prog ni Ejec</v>
      </c>
      <c r="BO149" s="579">
        <f t="shared" si="48"/>
        <v>0</v>
      </c>
      <c r="BP149" s="579" t="str">
        <f t="shared" si="49"/>
        <v>No Prog ni Ejec</v>
      </c>
      <c r="BQ149" s="579">
        <f t="shared" si="50"/>
        <v>0</v>
      </c>
      <c r="BR149" s="579" t="str">
        <f t="shared" si="51"/>
        <v>No Prog ni Ejec</v>
      </c>
      <c r="BS149" s="579">
        <f t="shared" si="52"/>
        <v>0</v>
      </c>
      <c r="BT149" s="579" t="str">
        <f t="shared" si="53"/>
        <v>No Prog ni Ejec</v>
      </c>
      <c r="BU149" s="580">
        <f t="shared" si="54"/>
        <v>2.3333333333333335</v>
      </c>
      <c r="BV149" s="581" t="str">
        <f t="shared" si="148"/>
        <v>Reportar el cumplimiento del Plan de Acción de la Dependencia</v>
      </c>
      <c r="BW149" s="555">
        <f t="shared" si="33"/>
        <v>0</v>
      </c>
      <c r="BX149" s="556"/>
      <c r="BY149" s="556"/>
      <c r="BZ149" s="556"/>
      <c r="CA149" s="556"/>
      <c r="CB149" s="556"/>
      <c r="CC149" s="556"/>
      <c r="CD149" s="556"/>
      <c r="CE149" s="146"/>
      <c r="CF149" s="146"/>
      <c r="CG149" s="146"/>
      <c r="CH149" s="146"/>
      <c r="CI149" s="146"/>
      <c r="CJ149" s="146"/>
      <c r="CK149" s="146"/>
      <c r="CL149" s="146"/>
      <c r="CM149" s="146"/>
      <c r="CN149" s="146"/>
      <c r="CO149" s="146"/>
      <c r="CP149" s="146"/>
      <c r="CQ149" s="146"/>
      <c r="CR149" s="146"/>
      <c r="CS149" s="146"/>
      <c r="CT149" s="146"/>
      <c r="CU149" s="146"/>
      <c r="CV149" s="146"/>
      <c r="CW149" s="146"/>
      <c r="CX149" s="146"/>
      <c r="CY149" s="146"/>
      <c r="CZ149" s="146"/>
      <c r="DA149" s="146"/>
      <c r="DB149" s="146"/>
      <c r="DC149" s="146"/>
      <c r="DD149" s="146"/>
      <c r="DE149" s="146"/>
      <c r="DF149" s="146"/>
      <c r="DG149" s="146"/>
      <c r="DH149" s="146"/>
      <c r="DI149" s="146"/>
      <c r="DJ149" s="146"/>
      <c r="DK149" s="146"/>
      <c r="DL149" s="146"/>
      <c r="DM149" s="146"/>
      <c r="DN149" s="146"/>
      <c r="DO149" s="146"/>
      <c r="DP149" s="146"/>
      <c r="DQ149" s="146"/>
      <c r="DR149" s="146"/>
      <c r="DS149" s="146"/>
      <c r="DT149" s="146"/>
      <c r="DU149" s="146"/>
      <c r="DV149" s="146"/>
      <c r="DW149" s="146"/>
      <c r="DX149" s="146"/>
      <c r="DY149" s="146"/>
      <c r="DZ149" s="146"/>
      <c r="EA149" s="146"/>
      <c r="EB149" s="146"/>
      <c r="EC149" s="146"/>
      <c r="ED149" s="146"/>
      <c r="EE149" s="146"/>
      <c r="EF149" s="146"/>
      <c r="EG149" s="146"/>
      <c r="EH149" s="146"/>
      <c r="EI149" s="146"/>
      <c r="EJ149" s="146"/>
      <c r="EK149" s="146"/>
      <c r="EL149" s="146"/>
      <c r="EM149" s="146"/>
      <c r="EN149" s="146"/>
      <c r="EO149" s="146"/>
      <c r="EP149" s="146"/>
      <c r="EQ149" s="146"/>
      <c r="ER149" s="146"/>
      <c r="ES149" s="146"/>
      <c r="ET149" s="146"/>
      <c r="EU149" s="146"/>
      <c r="EV149" s="146"/>
      <c r="EW149" s="146"/>
      <c r="EX149" s="146"/>
      <c r="EY149" s="146"/>
      <c r="EZ149" s="146"/>
      <c r="FA149" s="146"/>
      <c r="FB149" s="146"/>
      <c r="FC149" s="146"/>
      <c r="FD149" s="146"/>
      <c r="FE149" s="146"/>
      <c r="FF149" s="146"/>
      <c r="FG149" s="146"/>
      <c r="FH149" s="146"/>
      <c r="FI149" s="146"/>
      <c r="FJ149" s="146"/>
      <c r="FK149" s="146"/>
      <c r="FL149" s="146"/>
      <c r="FM149" s="146"/>
      <c r="FN149" s="146"/>
      <c r="FO149" s="146"/>
      <c r="FP149" s="146"/>
      <c r="FQ149" s="146"/>
      <c r="FR149" s="146"/>
      <c r="FS149" s="146"/>
      <c r="FT149" s="146"/>
      <c r="FU149" s="146"/>
      <c r="FV149" s="146"/>
      <c r="FW149" s="146"/>
      <c r="FX149" s="146"/>
      <c r="FY149" s="146"/>
      <c r="FZ149" s="146"/>
      <c r="GA149" s="146"/>
      <c r="GB149" s="146"/>
      <c r="GC149" s="146"/>
      <c r="GD149" s="146"/>
      <c r="GE149" s="146"/>
      <c r="GF149" s="146"/>
      <c r="GG149" s="146"/>
      <c r="GH149" s="146"/>
      <c r="GI149" s="146"/>
      <c r="GJ149" s="146"/>
      <c r="GK149" s="146"/>
      <c r="GL149" s="146"/>
      <c r="GM149" s="146"/>
      <c r="GN149" s="146"/>
      <c r="GO149" s="146"/>
      <c r="GP149" s="146"/>
      <c r="GQ149" s="146"/>
      <c r="GR149" s="146"/>
      <c r="GS149" s="146"/>
      <c r="GT149" s="146"/>
      <c r="GU149" s="146"/>
      <c r="GV149" s="146"/>
      <c r="GW149" s="146"/>
      <c r="GX149" s="146"/>
      <c r="GY149" s="146"/>
      <c r="GZ149" s="146"/>
      <c r="HA149" s="146"/>
      <c r="HB149" s="146"/>
      <c r="HC149" s="146"/>
      <c r="HD149" s="146"/>
      <c r="HE149" s="146"/>
      <c r="HF149" s="146"/>
      <c r="HG149" s="146"/>
      <c r="HH149" s="146"/>
      <c r="HI149" s="146"/>
      <c r="HJ149" s="146"/>
      <c r="HK149" s="146"/>
      <c r="HL149" s="146"/>
      <c r="HM149" s="146"/>
      <c r="HN149" s="146"/>
      <c r="HO149" s="146"/>
      <c r="HP149" s="146"/>
      <c r="HQ149" s="146"/>
      <c r="HR149" s="146"/>
      <c r="HS149" s="146"/>
      <c r="HT149" s="146"/>
      <c r="HU149" s="146"/>
      <c r="HV149" s="146"/>
      <c r="HW149" s="146"/>
      <c r="HX149" s="146"/>
      <c r="HY149" s="146"/>
      <c r="HZ149" s="146"/>
      <c r="IA149" s="146"/>
      <c r="IB149" s="146"/>
      <c r="IC149" s="146"/>
      <c r="ID149" s="146"/>
    </row>
    <row r="150" spans="1:238" s="153" customFormat="1" ht="88.2" x14ac:dyDescent="0.3">
      <c r="A150" s="557">
        <v>11800</v>
      </c>
      <c r="B150" s="543" t="s">
        <v>5</v>
      </c>
      <c r="C150" s="543" t="s">
        <v>964</v>
      </c>
      <c r="D150" s="558" t="s">
        <v>322</v>
      </c>
      <c r="E150" s="543" t="s">
        <v>256</v>
      </c>
      <c r="F150" s="558" t="s">
        <v>323</v>
      </c>
      <c r="G150" s="543" t="s">
        <v>159</v>
      </c>
      <c r="H150" s="571" t="s">
        <v>123</v>
      </c>
      <c r="I150" s="578">
        <v>1</v>
      </c>
      <c r="J150" s="558" t="s">
        <v>326</v>
      </c>
      <c r="K150" s="543" t="s">
        <v>884</v>
      </c>
      <c r="L150" s="572">
        <v>0</v>
      </c>
      <c r="M150" s="573">
        <v>1</v>
      </c>
      <c r="N150" s="543" t="s">
        <v>51</v>
      </c>
      <c r="O150" s="543" t="s">
        <v>68</v>
      </c>
      <c r="P150" s="543" t="s">
        <v>21</v>
      </c>
      <c r="Q150" s="543" t="s">
        <v>36</v>
      </c>
      <c r="R150" s="543" t="s">
        <v>75</v>
      </c>
      <c r="S150" s="543" t="s">
        <v>672</v>
      </c>
      <c r="T150" s="543" t="s">
        <v>98</v>
      </c>
      <c r="U150" s="573">
        <v>1</v>
      </c>
      <c r="V150" s="574" t="str">
        <f t="shared" si="55"/>
        <v xml:space="preserve">Formular los procesos y procedimientos en el marco del MIPG
</v>
      </c>
      <c r="W150" s="575">
        <f t="shared" si="56"/>
        <v>0</v>
      </c>
      <c r="X150" s="576" t="s">
        <v>117</v>
      </c>
      <c r="Y150" s="566">
        <v>0</v>
      </c>
      <c r="Z150" s="576" t="s">
        <v>677</v>
      </c>
      <c r="AA150" s="572">
        <v>0</v>
      </c>
      <c r="AB150" s="910"/>
      <c r="AC150" s="909"/>
      <c r="AD150" s="562" t="e">
        <f t="shared" si="34"/>
        <v>#DIV/0!</v>
      </c>
      <c r="AE150" s="562" t="e">
        <f t="shared" si="35"/>
        <v>#DIV/0!</v>
      </c>
      <c r="AF150" s="562">
        <f t="shared" si="36"/>
        <v>0</v>
      </c>
      <c r="AG150" s="562" t="e">
        <f t="shared" si="37"/>
        <v>#DIV/0!</v>
      </c>
      <c r="AH150" s="569"/>
      <c r="AI150" s="566">
        <v>1</v>
      </c>
      <c r="AJ150" s="576" t="s">
        <v>677</v>
      </c>
      <c r="AK150" s="572">
        <v>0</v>
      </c>
      <c r="AL150" s="556"/>
      <c r="AM150" s="556"/>
      <c r="AN150" s="562">
        <f t="shared" si="38"/>
        <v>0</v>
      </c>
      <c r="AO150" s="562" t="e">
        <f t="shared" si="39"/>
        <v>#DIV/0!</v>
      </c>
      <c r="AP150" s="562">
        <f t="shared" si="40"/>
        <v>0</v>
      </c>
      <c r="AQ150" s="562" t="e">
        <f t="shared" si="41"/>
        <v>#DIV/0!</v>
      </c>
      <c r="AR150" s="562"/>
      <c r="AS150" s="566">
        <v>0</v>
      </c>
      <c r="AT150" s="576" t="s">
        <v>677</v>
      </c>
      <c r="AU150" s="572">
        <v>0</v>
      </c>
      <c r="AV150" s="556"/>
      <c r="AW150" s="556"/>
      <c r="AX150" s="562" t="e">
        <f t="shared" si="42"/>
        <v>#DIV/0!</v>
      </c>
      <c r="AY150" s="562" t="e">
        <f t="shared" si="43"/>
        <v>#DIV/0!</v>
      </c>
      <c r="AZ150" s="562">
        <f t="shared" si="44"/>
        <v>0</v>
      </c>
      <c r="BA150" s="562" t="e">
        <f t="shared" si="45"/>
        <v>#DIV/0!</v>
      </c>
      <c r="BB150" s="562"/>
      <c r="BC150" s="566">
        <v>0</v>
      </c>
      <c r="BD150" s="576" t="s">
        <v>677</v>
      </c>
      <c r="BE150" s="572">
        <v>0</v>
      </c>
      <c r="BF150" s="556"/>
      <c r="BG150" s="556"/>
      <c r="BH150" s="578" t="e">
        <f t="shared" si="57"/>
        <v>#DIV/0!</v>
      </c>
      <c r="BI150" s="578" t="e">
        <f t="shared" si="58"/>
        <v>#DIV/0!</v>
      </c>
      <c r="BJ150" s="578">
        <f t="shared" si="59"/>
        <v>0</v>
      </c>
      <c r="BK150" s="578" t="e">
        <f t="shared" si="60"/>
        <v>#DIV/0!</v>
      </c>
      <c r="BL150" s="578"/>
      <c r="BM150" s="579" t="str">
        <f t="shared" si="46"/>
        <v>No Prog ni Ejec</v>
      </c>
      <c r="BN150" s="579" t="str">
        <f t="shared" si="47"/>
        <v>No Prog ni Ejec</v>
      </c>
      <c r="BO150" s="579">
        <f t="shared" si="48"/>
        <v>0</v>
      </c>
      <c r="BP150" s="579" t="str">
        <f t="shared" si="49"/>
        <v>No Prog ni Ejec</v>
      </c>
      <c r="BQ150" s="579" t="str">
        <f t="shared" si="50"/>
        <v>No Prog ni Ejec</v>
      </c>
      <c r="BR150" s="579" t="str">
        <f t="shared" si="51"/>
        <v>No Prog ni Ejec</v>
      </c>
      <c r="BS150" s="579" t="str">
        <f t="shared" si="52"/>
        <v>No Prog ni Ejec</v>
      </c>
      <c r="BT150" s="579" t="str">
        <f t="shared" si="53"/>
        <v>No Prog ni Ejec</v>
      </c>
      <c r="BU150" s="568">
        <f t="shared" si="54"/>
        <v>1</v>
      </c>
      <c r="BV150" s="581" t="str">
        <f t="shared" si="148"/>
        <v xml:space="preserve">Formular los procesos y procedimientos en el marco del MIPG
</v>
      </c>
      <c r="BW150" s="555">
        <f t="shared" si="33"/>
        <v>0</v>
      </c>
      <c r="BX150" s="556"/>
      <c r="BY150" s="556"/>
      <c r="BZ150" s="556"/>
      <c r="CA150" s="556"/>
      <c r="CB150" s="556"/>
      <c r="CC150" s="556"/>
      <c r="CD150" s="556"/>
      <c r="CE150" s="146"/>
      <c r="CF150" s="146"/>
      <c r="CG150" s="146"/>
      <c r="CH150" s="146"/>
      <c r="CI150" s="146"/>
      <c r="CJ150" s="146"/>
      <c r="CK150" s="146"/>
      <c r="CL150" s="146"/>
      <c r="CM150" s="146"/>
      <c r="CN150" s="146"/>
      <c r="CO150" s="146"/>
      <c r="CP150" s="146"/>
      <c r="CQ150" s="146"/>
      <c r="CR150" s="146"/>
      <c r="CS150" s="146"/>
      <c r="CT150" s="146"/>
      <c r="CU150" s="146"/>
      <c r="CV150" s="146"/>
      <c r="CW150" s="146"/>
      <c r="CX150" s="146"/>
      <c r="CY150" s="146"/>
      <c r="CZ150" s="146"/>
      <c r="DA150" s="146"/>
      <c r="DB150" s="146"/>
      <c r="DC150" s="146"/>
      <c r="DD150" s="146"/>
      <c r="DE150" s="146"/>
      <c r="DF150" s="146"/>
      <c r="DG150" s="146"/>
      <c r="DH150" s="146"/>
      <c r="DI150" s="146"/>
      <c r="DJ150" s="146"/>
      <c r="DK150" s="146"/>
      <c r="DL150" s="146"/>
      <c r="DM150" s="146"/>
      <c r="DN150" s="146"/>
      <c r="DO150" s="146"/>
      <c r="DP150" s="146"/>
      <c r="DQ150" s="146"/>
      <c r="DR150" s="146"/>
      <c r="DS150" s="146"/>
      <c r="DT150" s="146"/>
      <c r="DU150" s="146"/>
      <c r="DV150" s="146"/>
      <c r="DW150" s="146"/>
      <c r="DX150" s="146"/>
      <c r="DY150" s="146"/>
      <c r="DZ150" s="146"/>
      <c r="EA150" s="146"/>
      <c r="EB150" s="146"/>
      <c r="EC150" s="146"/>
      <c r="ED150" s="146"/>
      <c r="EE150" s="146"/>
      <c r="EF150" s="146"/>
      <c r="EG150" s="146"/>
      <c r="EH150" s="146"/>
      <c r="EI150" s="146"/>
      <c r="EJ150" s="146"/>
      <c r="EK150" s="146"/>
      <c r="EL150" s="146"/>
      <c r="EM150" s="146"/>
      <c r="EN150" s="146"/>
      <c r="EO150" s="146"/>
      <c r="EP150" s="146"/>
      <c r="EQ150" s="146"/>
      <c r="ER150" s="146"/>
      <c r="ES150" s="146"/>
      <c r="ET150" s="146"/>
      <c r="EU150" s="146"/>
      <c r="EV150" s="146"/>
      <c r="EW150" s="146"/>
      <c r="EX150" s="146"/>
      <c r="EY150" s="146"/>
      <c r="EZ150" s="146"/>
      <c r="FA150" s="146"/>
      <c r="FB150" s="146"/>
      <c r="FC150" s="146"/>
      <c r="FD150" s="146"/>
      <c r="FE150" s="146"/>
      <c r="FF150" s="146"/>
      <c r="FG150" s="146"/>
      <c r="FH150" s="146"/>
      <c r="FI150" s="146"/>
      <c r="FJ150" s="146"/>
      <c r="FK150" s="146"/>
      <c r="FL150" s="146"/>
      <c r="FM150" s="146"/>
      <c r="FN150" s="146"/>
      <c r="FO150" s="146"/>
      <c r="FP150" s="146"/>
      <c r="FQ150" s="146"/>
      <c r="FR150" s="146"/>
      <c r="FS150" s="146"/>
      <c r="FT150" s="146"/>
      <c r="FU150" s="146"/>
      <c r="FV150" s="146"/>
      <c r="FW150" s="146"/>
      <c r="FX150" s="146"/>
      <c r="FY150" s="146"/>
      <c r="FZ150" s="146"/>
      <c r="GA150" s="146"/>
      <c r="GB150" s="146"/>
      <c r="GC150" s="146"/>
      <c r="GD150" s="146"/>
      <c r="GE150" s="146"/>
      <c r="GF150" s="146"/>
      <c r="GG150" s="146"/>
      <c r="GH150" s="146"/>
      <c r="GI150" s="146"/>
      <c r="GJ150" s="146"/>
      <c r="GK150" s="146"/>
      <c r="GL150" s="146"/>
      <c r="GM150" s="146"/>
      <c r="GN150" s="146"/>
      <c r="GO150" s="146"/>
      <c r="GP150" s="146"/>
      <c r="GQ150" s="146"/>
      <c r="GR150" s="146"/>
      <c r="GS150" s="146"/>
      <c r="GT150" s="146"/>
      <c r="GU150" s="146"/>
      <c r="GV150" s="146"/>
      <c r="GW150" s="146"/>
      <c r="GX150" s="146"/>
      <c r="GY150" s="146"/>
      <c r="GZ150" s="146"/>
      <c r="HA150" s="146"/>
      <c r="HB150" s="146"/>
      <c r="HC150" s="146"/>
      <c r="HD150" s="146"/>
      <c r="HE150" s="146"/>
      <c r="HF150" s="146"/>
      <c r="HG150" s="146"/>
      <c r="HH150" s="146"/>
      <c r="HI150" s="146"/>
      <c r="HJ150" s="146"/>
      <c r="HK150" s="146"/>
      <c r="HL150" s="146"/>
      <c r="HM150" s="146"/>
      <c r="HN150" s="146"/>
      <c r="HO150" s="146"/>
      <c r="HP150" s="146"/>
      <c r="HQ150" s="146"/>
      <c r="HR150" s="146"/>
      <c r="HS150" s="146"/>
      <c r="HT150" s="146"/>
      <c r="HU150" s="146"/>
      <c r="HV150" s="146"/>
      <c r="HW150" s="146"/>
      <c r="HX150" s="146"/>
      <c r="HY150" s="146"/>
      <c r="HZ150" s="146"/>
      <c r="IA150" s="146"/>
      <c r="IB150" s="146"/>
      <c r="IC150" s="146"/>
      <c r="ID150" s="146"/>
    </row>
    <row r="151" spans="1:238" s="153" customFormat="1" ht="88.2" x14ac:dyDescent="0.3">
      <c r="A151" s="557">
        <v>11800</v>
      </c>
      <c r="B151" s="543" t="s">
        <v>5</v>
      </c>
      <c r="C151" s="543" t="s">
        <v>964</v>
      </c>
      <c r="D151" s="558" t="s">
        <v>322</v>
      </c>
      <c r="E151" s="543" t="s">
        <v>256</v>
      </c>
      <c r="F151" s="558" t="s">
        <v>325</v>
      </c>
      <c r="G151" s="543" t="s">
        <v>127</v>
      </c>
      <c r="H151" s="571" t="s">
        <v>123</v>
      </c>
      <c r="I151" s="573">
        <v>1</v>
      </c>
      <c r="J151" s="558" t="s">
        <v>327</v>
      </c>
      <c r="K151" s="543" t="s">
        <v>128</v>
      </c>
      <c r="L151" s="572">
        <v>0</v>
      </c>
      <c r="M151" s="573">
        <v>1</v>
      </c>
      <c r="N151" s="543" t="s">
        <v>51</v>
      </c>
      <c r="O151" s="543" t="s">
        <v>68</v>
      </c>
      <c r="P151" s="543" t="s">
        <v>21</v>
      </c>
      <c r="Q151" s="543" t="s">
        <v>36</v>
      </c>
      <c r="R151" s="543" t="s">
        <v>75</v>
      </c>
      <c r="S151" s="543" t="s">
        <v>570</v>
      </c>
      <c r="T151" s="543" t="s">
        <v>98</v>
      </c>
      <c r="U151" s="573">
        <v>1</v>
      </c>
      <c r="V151" s="574" t="str">
        <f t="shared" si="55"/>
        <v>Remitir informes trimestrales de los indicadores formulados y las acciones de mejoras</v>
      </c>
      <c r="W151" s="575">
        <f t="shared" si="56"/>
        <v>0</v>
      </c>
      <c r="X151" s="576" t="s">
        <v>117</v>
      </c>
      <c r="Y151" s="566">
        <v>0</v>
      </c>
      <c r="Z151" s="576" t="s">
        <v>128</v>
      </c>
      <c r="AA151" s="572">
        <v>0</v>
      </c>
      <c r="AB151" s="910"/>
      <c r="AC151" s="909"/>
      <c r="AD151" s="562" t="e">
        <f t="shared" si="34"/>
        <v>#DIV/0!</v>
      </c>
      <c r="AE151" s="562" t="e">
        <f t="shared" si="35"/>
        <v>#DIV/0!</v>
      </c>
      <c r="AF151" s="562">
        <f t="shared" si="36"/>
        <v>0</v>
      </c>
      <c r="AG151" s="562" t="e">
        <f t="shared" si="37"/>
        <v>#DIV/0!</v>
      </c>
      <c r="AH151" s="569"/>
      <c r="AI151" s="566">
        <v>0</v>
      </c>
      <c r="AJ151" s="576" t="s">
        <v>128</v>
      </c>
      <c r="AK151" s="572">
        <v>0</v>
      </c>
      <c r="AL151" s="556"/>
      <c r="AM151" s="556"/>
      <c r="AN151" s="562" t="e">
        <f t="shared" si="38"/>
        <v>#DIV/0!</v>
      </c>
      <c r="AO151" s="562" t="e">
        <f t="shared" si="39"/>
        <v>#DIV/0!</v>
      </c>
      <c r="AP151" s="562">
        <f t="shared" si="40"/>
        <v>0</v>
      </c>
      <c r="AQ151" s="562" t="e">
        <f t="shared" si="41"/>
        <v>#DIV/0!</v>
      </c>
      <c r="AR151" s="562"/>
      <c r="AS151" s="566">
        <v>0.5</v>
      </c>
      <c r="AT151" s="576" t="s">
        <v>128</v>
      </c>
      <c r="AU151" s="572">
        <v>0</v>
      </c>
      <c r="AV151" s="556"/>
      <c r="AW151" s="556"/>
      <c r="AX151" s="562">
        <f t="shared" si="42"/>
        <v>0</v>
      </c>
      <c r="AY151" s="562" t="e">
        <f t="shared" si="43"/>
        <v>#DIV/0!</v>
      </c>
      <c r="AZ151" s="562">
        <f t="shared" si="44"/>
        <v>0</v>
      </c>
      <c r="BA151" s="562" t="e">
        <f t="shared" si="45"/>
        <v>#DIV/0!</v>
      </c>
      <c r="BB151" s="562"/>
      <c r="BC151" s="566">
        <v>0.5</v>
      </c>
      <c r="BD151" s="576" t="s">
        <v>128</v>
      </c>
      <c r="BE151" s="572">
        <v>0</v>
      </c>
      <c r="BF151" s="556"/>
      <c r="BG151" s="556"/>
      <c r="BH151" s="578">
        <f t="shared" si="57"/>
        <v>0</v>
      </c>
      <c r="BI151" s="578" t="e">
        <f t="shared" si="58"/>
        <v>#DIV/0!</v>
      </c>
      <c r="BJ151" s="578">
        <f t="shared" si="59"/>
        <v>0</v>
      </c>
      <c r="BK151" s="578" t="e">
        <f t="shared" si="60"/>
        <v>#DIV/0!</v>
      </c>
      <c r="BL151" s="578"/>
      <c r="BM151" s="579" t="str">
        <f t="shared" si="46"/>
        <v>No Prog ni Ejec</v>
      </c>
      <c r="BN151" s="579" t="str">
        <f t="shared" si="47"/>
        <v>No Prog ni Ejec</v>
      </c>
      <c r="BO151" s="579" t="str">
        <f t="shared" si="48"/>
        <v>No Prog ni Ejec</v>
      </c>
      <c r="BP151" s="579" t="str">
        <f t="shared" si="49"/>
        <v>No Prog ni Ejec</v>
      </c>
      <c r="BQ151" s="579">
        <f t="shared" si="50"/>
        <v>0</v>
      </c>
      <c r="BR151" s="579" t="str">
        <f t="shared" si="51"/>
        <v>No Prog ni Ejec</v>
      </c>
      <c r="BS151" s="579">
        <f t="shared" si="52"/>
        <v>0</v>
      </c>
      <c r="BT151" s="579" t="str">
        <f t="shared" si="53"/>
        <v>No Prog ni Ejec</v>
      </c>
      <c r="BU151" s="568">
        <f t="shared" si="54"/>
        <v>0.16666666666666666</v>
      </c>
      <c r="BV151" s="581" t="str">
        <f t="shared" si="148"/>
        <v>Remitir informes trimestrales de los indicadores formulados y las acciones de mejoras</v>
      </c>
      <c r="BW151" s="555">
        <f t="shared" si="33"/>
        <v>0</v>
      </c>
      <c r="BX151" s="556"/>
      <c r="BY151" s="556"/>
      <c r="BZ151" s="556"/>
      <c r="CA151" s="556"/>
      <c r="CB151" s="556"/>
      <c r="CC151" s="556"/>
      <c r="CD151" s="556"/>
      <c r="CE151" s="146"/>
      <c r="CF151" s="146"/>
      <c r="CG151" s="146"/>
      <c r="CH151" s="146"/>
      <c r="CI151" s="146"/>
      <c r="CJ151" s="146"/>
      <c r="CK151" s="146"/>
      <c r="CL151" s="146"/>
      <c r="CM151" s="146"/>
      <c r="CN151" s="146"/>
      <c r="CO151" s="146"/>
      <c r="CP151" s="146"/>
      <c r="CQ151" s="146"/>
      <c r="CR151" s="146"/>
      <c r="CS151" s="146"/>
      <c r="CT151" s="146"/>
      <c r="CU151" s="146"/>
      <c r="CV151" s="146"/>
      <c r="CW151" s="146"/>
      <c r="CX151" s="146"/>
      <c r="CY151" s="146"/>
      <c r="CZ151" s="146"/>
      <c r="DA151" s="146"/>
      <c r="DB151" s="146"/>
      <c r="DC151" s="146"/>
      <c r="DD151" s="146"/>
      <c r="DE151" s="146"/>
      <c r="DF151" s="146"/>
      <c r="DG151" s="146"/>
      <c r="DH151" s="146"/>
      <c r="DI151" s="146"/>
      <c r="DJ151" s="146"/>
      <c r="DK151" s="146"/>
      <c r="DL151" s="146"/>
      <c r="DM151" s="146"/>
      <c r="DN151" s="146"/>
      <c r="DO151" s="146"/>
      <c r="DP151" s="146"/>
      <c r="DQ151" s="146"/>
      <c r="DR151" s="146"/>
      <c r="DS151" s="146"/>
      <c r="DT151" s="146"/>
      <c r="DU151" s="146"/>
      <c r="DV151" s="146"/>
      <c r="DW151" s="146"/>
      <c r="DX151" s="146"/>
      <c r="DY151" s="146"/>
      <c r="DZ151" s="146"/>
      <c r="EA151" s="146"/>
      <c r="EB151" s="146"/>
      <c r="EC151" s="146"/>
      <c r="ED151" s="146"/>
      <c r="EE151" s="146"/>
      <c r="EF151" s="146"/>
      <c r="EG151" s="146"/>
      <c r="EH151" s="146"/>
      <c r="EI151" s="146"/>
      <c r="EJ151" s="146"/>
      <c r="EK151" s="146"/>
      <c r="EL151" s="146"/>
      <c r="EM151" s="146"/>
      <c r="EN151" s="146"/>
      <c r="EO151" s="146"/>
      <c r="EP151" s="146"/>
      <c r="EQ151" s="146"/>
      <c r="ER151" s="146"/>
      <c r="ES151" s="146"/>
      <c r="ET151" s="146"/>
      <c r="EU151" s="146"/>
      <c r="EV151" s="146"/>
      <c r="EW151" s="146"/>
      <c r="EX151" s="146"/>
      <c r="EY151" s="146"/>
      <c r="EZ151" s="146"/>
      <c r="FA151" s="146"/>
      <c r="FB151" s="146"/>
      <c r="FC151" s="146"/>
      <c r="FD151" s="146"/>
      <c r="FE151" s="146"/>
      <c r="FF151" s="146"/>
      <c r="FG151" s="146"/>
      <c r="FH151" s="146"/>
      <c r="FI151" s="146"/>
      <c r="FJ151" s="146"/>
      <c r="FK151" s="146"/>
      <c r="FL151" s="146"/>
      <c r="FM151" s="146"/>
      <c r="FN151" s="146"/>
      <c r="FO151" s="146"/>
      <c r="FP151" s="146"/>
      <c r="FQ151" s="146"/>
      <c r="FR151" s="146"/>
      <c r="FS151" s="146"/>
      <c r="FT151" s="146"/>
      <c r="FU151" s="146"/>
      <c r="FV151" s="146"/>
      <c r="FW151" s="146"/>
      <c r="FX151" s="146"/>
      <c r="FY151" s="146"/>
      <c r="FZ151" s="146"/>
      <c r="GA151" s="146"/>
      <c r="GB151" s="146"/>
      <c r="GC151" s="146"/>
      <c r="GD151" s="146"/>
      <c r="GE151" s="146"/>
      <c r="GF151" s="146"/>
      <c r="GG151" s="146"/>
      <c r="GH151" s="146"/>
      <c r="GI151" s="146"/>
      <c r="GJ151" s="146"/>
      <c r="GK151" s="146"/>
      <c r="GL151" s="146"/>
      <c r="GM151" s="146"/>
      <c r="GN151" s="146"/>
      <c r="GO151" s="146"/>
      <c r="GP151" s="146"/>
      <c r="GQ151" s="146"/>
      <c r="GR151" s="146"/>
      <c r="GS151" s="146"/>
      <c r="GT151" s="146"/>
      <c r="GU151" s="146"/>
      <c r="GV151" s="146"/>
      <c r="GW151" s="146"/>
      <c r="GX151" s="146"/>
      <c r="GY151" s="146"/>
      <c r="GZ151" s="146"/>
      <c r="HA151" s="146"/>
      <c r="HB151" s="146"/>
      <c r="HC151" s="146"/>
      <c r="HD151" s="146"/>
      <c r="HE151" s="146"/>
      <c r="HF151" s="146"/>
      <c r="HG151" s="146"/>
      <c r="HH151" s="146"/>
      <c r="HI151" s="146"/>
      <c r="HJ151" s="146"/>
      <c r="HK151" s="146"/>
      <c r="HL151" s="146"/>
      <c r="HM151" s="146"/>
      <c r="HN151" s="146"/>
      <c r="HO151" s="146"/>
      <c r="HP151" s="146"/>
      <c r="HQ151" s="146"/>
      <c r="HR151" s="146"/>
      <c r="HS151" s="146"/>
      <c r="HT151" s="146"/>
      <c r="HU151" s="146"/>
      <c r="HV151" s="146"/>
      <c r="HW151" s="146"/>
      <c r="HX151" s="146"/>
      <c r="HY151" s="146"/>
      <c r="HZ151" s="146"/>
      <c r="IA151" s="146"/>
      <c r="IB151" s="146"/>
      <c r="IC151" s="146"/>
      <c r="ID151" s="146"/>
    </row>
    <row r="152" spans="1:238" s="874" customFormat="1" ht="88.2" x14ac:dyDescent="0.3">
      <c r="A152" s="592">
        <v>11800</v>
      </c>
      <c r="B152" s="593" t="s">
        <v>5</v>
      </c>
      <c r="C152" s="593" t="s">
        <v>964</v>
      </c>
      <c r="D152" s="594" t="s">
        <v>333</v>
      </c>
      <c r="E152" s="593" t="s">
        <v>256</v>
      </c>
      <c r="F152" s="594" t="s">
        <v>324</v>
      </c>
      <c r="G152" s="593" t="s">
        <v>881</v>
      </c>
      <c r="H152" s="595" t="s">
        <v>123</v>
      </c>
      <c r="I152" s="872">
        <v>1</v>
      </c>
      <c r="J152" s="594" t="s">
        <v>339</v>
      </c>
      <c r="K152" s="593" t="s">
        <v>882</v>
      </c>
      <c r="L152" s="597">
        <v>0</v>
      </c>
      <c r="M152" s="598">
        <v>1</v>
      </c>
      <c r="N152" s="593" t="s">
        <v>50</v>
      </c>
      <c r="O152" s="593" t="s">
        <v>64</v>
      </c>
      <c r="P152" s="593" t="s">
        <v>37</v>
      </c>
      <c r="Q152" s="593" t="s">
        <v>39</v>
      </c>
      <c r="R152" s="593" t="s">
        <v>230</v>
      </c>
      <c r="S152" s="593" t="s">
        <v>883</v>
      </c>
      <c r="T152" s="593" t="s">
        <v>105</v>
      </c>
      <c r="U152" s="598">
        <v>1</v>
      </c>
      <c r="V152" s="599" t="str">
        <f>+K152</f>
        <v>Realizar las auditorías internas , al Control Interno y otros informes , de acuerdo a lo programado para la vigencia. Plan Anual Auditorias</v>
      </c>
      <c r="W152" s="600">
        <f t="shared" si="56"/>
        <v>0</v>
      </c>
      <c r="X152" s="601" t="s">
        <v>117</v>
      </c>
      <c r="Y152" s="596">
        <v>0</v>
      </c>
      <c r="Z152" s="601" t="str">
        <f>+K152</f>
        <v>Realizar las auditorías internas , al Control Interno y otros informes , de acuerdo a lo programado para la vigencia. Plan Anual Auditorias</v>
      </c>
      <c r="AA152" s="597">
        <v>0</v>
      </c>
      <c r="AB152" s="944"/>
      <c r="AC152" s="945"/>
      <c r="AD152" s="602" t="e">
        <f t="shared" si="34"/>
        <v>#DIV/0!</v>
      </c>
      <c r="AE152" s="602" t="e">
        <f t="shared" si="35"/>
        <v>#DIV/0!</v>
      </c>
      <c r="AF152" s="602">
        <f t="shared" si="36"/>
        <v>0</v>
      </c>
      <c r="AG152" s="602" t="e">
        <f t="shared" si="37"/>
        <v>#DIV/0!</v>
      </c>
      <c r="AH152" s="619"/>
      <c r="AI152" s="596">
        <v>0.25</v>
      </c>
      <c r="AJ152" s="601" t="str">
        <f>+K152</f>
        <v>Realizar las auditorías internas , al Control Interno y otros informes , de acuerdo a lo programado para la vigencia. Plan Anual Auditorias</v>
      </c>
      <c r="AK152" s="597">
        <v>0</v>
      </c>
      <c r="AL152" s="603"/>
      <c r="AM152" s="603"/>
      <c r="AN152" s="602">
        <f t="shared" si="38"/>
        <v>0</v>
      </c>
      <c r="AO152" s="602" t="e">
        <f t="shared" si="39"/>
        <v>#DIV/0!</v>
      </c>
      <c r="AP152" s="602">
        <f t="shared" si="40"/>
        <v>0</v>
      </c>
      <c r="AQ152" s="602" t="e">
        <f t="shared" si="41"/>
        <v>#DIV/0!</v>
      </c>
      <c r="AR152" s="602"/>
      <c r="AS152" s="596">
        <v>0.25</v>
      </c>
      <c r="AT152" s="601" t="str">
        <f>+K152</f>
        <v>Realizar las auditorías internas , al Control Interno y otros informes , de acuerdo a lo programado para la vigencia. Plan Anual Auditorias</v>
      </c>
      <c r="AU152" s="597">
        <v>0</v>
      </c>
      <c r="AV152" s="603"/>
      <c r="AW152" s="603"/>
      <c r="AX152" s="602">
        <f t="shared" si="42"/>
        <v>0</v>
      </c>
      <c r="AY152" s="602" t="e">
        <f t="shared" si="43"/>
        <v>#DIV/0!</v>
      </c>
      <c r="AZ152" s="602">
        <f t="shared" si="44"/>
        <v>0</v>
      </c>
      <c r="BA152" s="602" t="e">
        <f t="shared" si="45"/>
        <v>#DIV/0!</v>
      </c>
      <c r="BB152" s="602"/>
      <c r="BC152" s="596">
        <v>0.5</v>
      </c>
      <c r="BD152" s="601" t="str">
        <f>+K152</f>
        <v>Realizar las auditorías internas , al Control Interno y otros informes , de acuerdo a lo programado para la vigencia. Plan Anual Auditorias</v>
      </c>
      <c r="BE152" s="597">
        <v>0</v>
      </c>
      <c r="BF152" s="603"/>
      <c r="BG152" s="603"/>
      <c r="BH152" s="596">
        <f t="shared" si="57"/>
        <v>0</v>
      </c>
      <c r="BI152" s="596" t="e">
        <f t="shared" si="58"/>
        <v>#DIV/0!</v>
      </c>
      <c r="BJ152" s="596">
        <f t="shared" si="59"/>
        <v>0</v>
      </c>
      <c r="BK152" s="596" t="e">
        <f t="shared" si="60"/>
        <v>#DIV/0!</v>
      </c>
      <c r="BL152" s="596"/>
      <c r="BM152" s="873" t="str">
        <f t="shared" si="46"/>
        <v>No Prog ni Ejec</v>
      </c>
      <c r="BN152" s="873" t="str">
        <f t="shared" si="47"/>
        <v>No Prog ni Ejec</v>
      </c>
      <c r="BO152" s="873">
        <f t="shared" si="48"/>
        <v>0</v>
      </c>
      <c r="BP152" s="873" t="str">
        <f t="shared" si="49"/>
        <v>No Prog ni Ejec</v>
      </c>
      <c r="BQ152" s="873">
        <f t="shared" si="50"/>
        <v>0</v>
      </c>
      <c r="BR152" s="873" t="str">
        <f t="shared" si="51"/>
        <v>No Prog ni Ejec</v>
      </c>
      <c r="BS152" s="873">
        <f t="shared" si="52"/>
        <v>0</v>
      </c>
      <c r="BT152" s="873" t="str">
        <f t="shared" si="53"/>
        <v>No Prog ni Ejec</v>
      </c>
      <c r="BU152" s="605">
        <f t="shared" si="54"/>
        <v>0.33333333333333331</v>
      </c>
      <c r="BV152" s="606" t="str">
        <f t="shared" si="148"/>
        <v>Realizar las auditorías internas , al Control Interno y otros informes , de acuerdo a lo programado para la vigencia. Plan Anual Auditorias</v>
      </c>
      <c r="BW152" s="607">
        <f t="shared" si="33"/>
        <v>0</v>
      </c>
      <c r="BX152" s="603"/>
      <c r="BY152" s="603"/>
      <c r="BZ152" s="603"/>
      <c r="CA152" s="603"/>
      <c r="CB152" s="603"/>
      <c r="CC152" s="603"/>
      <c r="CD152" s="603"/>
      <c r="CE152" s="484"/>
      <c r="CF152" s="484"/>
      <c r="CG152" s="484"/>
      <c r="CH152" s="484"/>
      <c r="CI152" s="484"/>
      <c r="CJ152" s="484"/>
      <c r="CK152" s="484"/>
      <c r="CL152" s="484"/>
      <c r="CM152" s="484"/>
      <c r="CN152" s="484"/>
      <c r="CO152" s="484"/>
      <c r="CP152" s="484"/>
      <c r="CQ152" s="484"/>
      <c r="CR152" s="484"/>
      <c r="CS152" s="484"/>
      <c r="CT152" s="484"/>
      <c r="CU152" s="484"/>
      <c r="CV152" s="484"/>
      <c r="CW152" s="484"/>
      <c r="CX152" s="484"/>
      <c r="CY152" s="484"/>
      <c r="CZ152" s="484"/>
      <c r="DA152" s="484"/>
      <c r="DB152" s="484"/>
      <c r="DC152" s="484"/>
      <c r="DD152" s="484"/>
      <c r="DE152" s="484"/>
      <c r="DF152" s="484"/>
      <c r="DG152" s="484"/>
      <c r="DH152" s="484"/>
      <c r="DI152" s="484"/>
      <c r="DJ152" s="484"/>
      <c r="DK152" s="484"/>
      <c r="DL152" s="484"/>
      <c r="DM152" s="484"/>
      <c r="DN152" s="484"/>
      <c r="DO152" s="484"/>
      <c r="DP152" s="484"/>
      <c r="DQ152" s="484"/>
      <c r="DR152" s="484"/>
      <c r="DS152" s="484"/>
      <c r="DT152" s="484"/>
      <c r="DU152" s="484"/>
      <c r="DV152" s="484"/>
      <c r="DW152" s="484"/>
      <c r="DX152" s="484"/>
      <c r="DY152" s="484"/>
      <c r="DZ152" s="484"/>
      <c r="EA152" s="484"/>
      <c r="EB152" s="484"/>
      <c r="EC152" s="484"/>
      <c r="ED152" s="484"/>
      <c r="EE152" s="484"/>
      <c r="EF152" s="484"/>
      <c r="EG152" s="484"/>
      <c r="EH152" s="484"/>
      <c r="EI152" s="484"/>
      <c r="EJ152" s="484"/>
      <c r="EK152" s="484"/>
      <c r="EL152" s="484"/>
      <c r="EM152" s="484"/>
      <c r="EN152" s="484"/>
      <c r="EO152" s="484"/>
      <c r="EP152" s="484"/>
      <c r="EQ152" s="484"/>
      <c r="ER152" s="484"/>
      <c r="ES152" s="484"/>
      <c r="ET152" s="484"/>
      <c r="EU152" s="484"/>
      <c r="EV152" s="484"/>
      <c r="EW152" s="484"/>
      <c r="EX152" s="484"/>
      <c r="EY152" s="484"/>
      <c r="EZ152" s="484"/>
      <c r="FA152" s="484"/>
      <c r="FB152" s="484"/>
      <c r="FC152" s="484"/>
      <c r="FD152" s="484"/>
      <c r="FE152" s="484"/>
      <c r="FF152" s="484"/>
      <c r="FG152" s="484"/>
      <c r="FH152" s="484"/>
      <c r="FI152" s="484"/>
      <c r="FJ152" s="484"/>
      <c r="FK152" s="484"/>
      <c r="FL152" s="484"/>
      <c r="FM152" s="484"/>
      <c r="FN152" s="484"/>
      <c r="FO152" s="484"/>
      <c r="FP152" s="484"/>
      <c r="FQ152" s="484"/>
      <c r="FR152" s="484"/>
      <c r="FS152" s="484"/>
      <c r="FT152" s="484"/>
      <c r="FU152" s="484"/>
      <c r="FV152" s="484"/>
      <c r="FW152" s="484"/>
      <c r="FX152" s="484"/>
      <c r="FY152" s="484"/>
      <c r="FZ152" s="484"/>
      <c r="GA152" s="484"/>
      <c r="GB152" s="484"/>
      <c r="GC152" s="484"/>
      <c r="GD152" s="484"/>
      <c r="GE152" s="484"/>
      <c r="GF152" s="484"/>
      <c r="GG152" s="484"/>
      <c r="GH152" s="484"/>
      <c r="GI152" s="484"/>
      <c r="GJ152" s="484"/>
      <c r="GK152" s="484"/>
      <c r="GL152" s="484"/>
      <c r="GM152" s="484"/>
      <c r="GN152" s="484"/>
      <c r="GO152" s="484"/>
      <c r="GP152" s="484"/>
      <c r="GQ152" s="484"/>
      <c r="GR152" s="484"/>
      <c r="GS152" s="484"/>
      <c r="GT152" s="484"/>
      <c r="GU152" s="484"/>
      <c r="GV152" s="484"/>
      <c r="GW152" s="484"/>
      <c r="GX152" s="484"/>
      <c r="GY152" s="484"/>
      <c r="GZ152" s="484"/>
      <c r="HA152" s="484"/>
      <c r="HB152" s="484"/>
      <c r="HC152" s="484"/>
      <c r="HD152" s="484"/>
      <c r="HE152" s="484"/>
      <c r="HF152" s="484"/>
      <c r="HG152" s="484"/>
      <c r="HH152" s="484"/>
      <c r="HI152" s="484"/>
      <c r="HJ152" s="484"/>
      <c r="HK152" s="484"/>
      <c r="HL152" s="484"/>
      <c r="HM152" s="484"/>
      <c r="HN152" s="484"/>
      <c r="HO152" s="484"/>
      <c r="HP152" s="484"/>
      <c r="HQ152" s="484"/>
      <c r="HR152" s="484"/>
      <c r="HS152" s="484"/>
      <c r="HT152" s="484"/>
      <c r="HU152" s="484"/>
      <c r="HV152" s="484"/>
      <c r="HW152" s="484"/>
      <c r="HX152" s="484"/>
      <c r="HY152" s="484"/>
      <c r="HZ152" s="484"/>
      <c r="IA152" s="484"/>
      <c r="IB152" s="484"/>
      <c r="IC152" s="484"/>
      <c r="ID152" s="484"/>
    </row>
    <row r="153" spans="1:238" s="153" customFormat="1" ht="88.2" x14ac:dyDescent="0.3">
      <c r="A153" s="557">
        <v>11800</v>
      </c>
      <c r="B153" s="543" t="s">
        <v>5</v>
      </c>
      <c r="C153" s="543" t="s">
        <v>964</v>
      </c>
      <c r="D153" s="558" t="s">
        <v>345</v>
      </c>
      <c r="E153" s="543" t="s">
        <v>256</v>
      </c>
      <c r="F153" s="558" t="s">
        <v>552</v>
      </c>
      <c r="G153" s="543" t="s">
        <v>679</v>
      </c>
      <c r="H153" s="571" t="s">
        <v>123</v>
      </c>
      <c r="I153" s="637">
        <v>1</v>
      </c>
      <c r="J153" s="558" t="s">
        <v>553</v>
      </c>
      <c r="K153" s="543" t="s">
        <v>335</v>
      </c>
      <c r="L153" s="572">
        <v>0</v>
      </c>
      <c r="M153" s="573">
        <v>1</v>
      </c>
      <c r="N153" s="543" t="s">
        <v>50</v>
      </c>
      <c r="O153" s="543" t="s">
        <v>64</v>
      </c>
      <c r="P153" s="543" t="s">
        <v>37</v>
      </c>
      <c r="Q153" s="543" t="s">
        <v>39</v>
      </c>
      <c r="R153" s="543" t="s">
        <v>230</v>
      </c>
      <c r="S153" s="543" t="s">
        <v>343</v>
      </c>
      <c r="T153" s="543" t="s">
        <v>105</v>
      </c>
      <c r="U153" s="573">
        <v>1</v>
      </c>
      <c r="V153" s="574" t="str">
        <f t="shared" si="55"/>
        <v>Dar respuesta a requerimientos de carácter interno en el marco de la normatividad vigente</v>
      </c>
      <c r="W153" s="575">
        <f t="shared" si="56"/>
        <v>0</v>
      </c>
      <c r="X153" s="576" t="s">
        <v>117</v>
      </c>
      <c r="Y153" s="566">
        <v>0.28000000000000003</v>
      </c>
      <c r="Z153" s="576" t="s">
        <v>335</v>
      </c>
      <c r="AA153" s="572">
        <v>0</v>
      </c>
      <c r="AB153" s="911"/>
      <c r="AC153" s="909"/>
      <c r="AD153" s="562">
        <f t="shared" si="34"/>
        <v>0</v>
      </c>
      <c r="AE153" s="562" t="e">
        <f t="shared" si="35"/>
        <v>#DIV/0!</v>
      </c>
      <c r="AF153" s="562">
        <f t="shared" si="36"/>
        <v>0</v>
      </c>
      <c r="AG153" s="562" t="e">
        <f t="shared" si="37"/>
        <v>#DIV/0!</v>
      </c>
      <c r="AH153" s="569"/>
      <c r="AI153" s="566">
        <v>0.28000000000000003</v>
      </c>
      <c r="AJ153" s="576" t="s">
        <v>335</v>
      </c>
      <c r="AK153" s="572">
        <v>0</v>
      </c>
      <c r="AL153" s="556"/>
      <c r="AM153" s="556"/>
      <c r="AN153" s="562">
        <f t="shared" si="38"/>
        <v>0</v>
      </c>
      <c r="AO153" s="562" t="e">
        <f t="shared" si="39"/>
        <v>#DIV/0!</v>
      </c>
      <c r="AP153" s="562">
        <f t="shared" si="40"/>
        <v>0</v>
      </c>
      <c r="AQ153" s="562" t="e">
        <f t="shared" si="41"/>
        <v>#DIV/0!</v>
      </c>
      <c r="AR153" s="562"/>
      <c r="AS153" s="566">
        <v>0.17</v>
      </c>
      <c r="AT153" s="576" t="s">
        <v>335</v>
      </c>
      <c r="AU153" s="572">
        <v>0</v>
      </c>
      <c r="AV153" s="556"/>
      <c r="AW153" s="556"/>
      <c r="AX153" s="562">
        <f t="shared" si="42"/>
        <v>0</v>
      </c>
      <c r="AY153" s="562" t="e">
        <f t="shared" si="43"/>
        <v>#DIV/0!</v>
      </c>
      <c r="AZ153" s="562">
        <f t="shared" si="44"/>
        <v>0</v>
      </c>
      <c r="BA153" s="562" t="e">
        <f t="shared" si="45"/>
        <v>#DIV/0!</v>
      </c>
      <c r="BB153" s="562"/>
      <c r="BC153" s="566">
        <v>0.28000000000000003</v>
      </c>
      <c r="BD153" s="576" t="s">
        <v>335</v>
      </c>
      <c r="BE153" s="572">
        <v>0</v>
      </c>
      <c r="BF153" s="556"/>
      <c r="BG153" s="556"/>
      <c r="BH153" s="578">
        <f t="shared" si="57"/>
        <v>0</v>
      </c>
      <c r="BI153" s="578" t="e">
        <f t="shared" si="58"/>
        <v>#DIV/0!</v>
      </c>
      <c r="BJ153" s="578">
        <f t="shared" si="59"/>
        <v>0</v>
      </c>
      <c r="BK153" s="578" t="e">
        <f t="shared" si="60"/>
        <v>#DIV/0!</v>
      </c>
      <c r="BL153" s="578"/>
      <c r="BM153" s="579">
        <f t="shared" si="46"/>
        <v>0</v>
      </c>
      <c r="BN153" s="579" t="str">
        <f t="shared" si="47"/>
        <v>No Prog ni Ejec</v>
      </c>
      <c r="BO153" s="579">
        <f t="shared" si="48"/>
        <v>0</v>
      </c>
      <c r="BP153" s="579" t="str">
        <f t="shared" si="49"/>
        <v>No Prog ni Ejec</v>
      </c>
      <c r="BQ153" s="579">
        <f t="shared" si="50"/>
        <v>0</v>
      </c>
      <c r="BR153" s="579" t="str">
        <f t="shared" si="51"/>
        <v>No Prog ni Ejec</v>
      </c>
      <c r="BS153" s="579">
        <f t="shared" si="52"/>
        <v>0</v>
      </c>
      <c r="BT153" s="579" t="str">
        <f t="shared" si="53"/>
        <v>No Prog ni Ejec</v>
      </c>
      <c r="BU153" s="568">
        <f t="shared" si="54"/>
        <v>0.6166666666666667</v>
      </c>
      <c r="BV153" s="581" t="str">
        <f t="shared" si="148"/>
        <v>Dar respuesta a requerimientos de carácter interno en el marco de la normatividad vigente</v>
      </c>
      <c r="BW153" s="555">
        <f t="shared" si="33"/>
        <v>0</v>
      </c>
      <c r="BX153" s="556"/>
      <c r="BY153" s="556"/>
      <c r="BZ153" s="556"/>
      <c r="CA153" s="556"/>
      <c r="CB153" s="556"/>
      <c r="CC153" s="556"/>
      <c r="CD153" s="556"/>
      <c r="CE153" s="146"/>
      <c r="CF153" s="146"/>
      <c r="CG153" s="146"/>
      <c r="CH153" s="146"/>
      <c r="CI153" s="146"/>
      <c r="CJ153" s="146"/>
      <c r="CK153" s="146"/>
      <c r="CL153" s="146"/>
      <c r="CM153" s="146"/>
      <c r="CN153" s="146"/>
      <c r="CO153" s="146"/>
      <c r="CP153" s="146"/>
      <c r="CQ153" s="146"/>
      <c r="CR153" s="146"/>
      <c r="CS153" s="146"/>
      <c r="CT153" s="146"/>
      <c r="CU153" s="146"/>
      <c r="CV153" s="146"/>
      <c r="CW153" s="146"/>
      <c r="CX153" s="146"/>
      <c r="CY153" s="146"/>
      <c r="CZ153" s="146"/>
      <c r="DA153" s="146"/>
      <c r="DB153" s="146"/>
      <c r="DC153" s="146"/>
      <c r="DD153" s="146"/>
      <c r="DE153" s="146"/>
      <c r="DF153" s="146"/>
      <c r="DG153" s="146"/>
      <c r="DH153" s="146"/>
      <c r="DI153" s="146"/>
      <c r="DJ153" s="146"/>
      <c r="DK153" s="146"/>
      <c r="DL153" s="146"/>
      <c r="DM153" s="146"/>
      <c r="DN153" s="146"/>
      <c r="DO153" s="146"/>
      <c r="DP153" s="146"/>
      <c r="DQ153" s="146"/>
      <c r="DR153" s="146"/>
      <c r="DS153" s="146"/>
      <c r="DT153" s="146"/>
      <c r="DU153" s="146"/>
      <c r="DV153" s="146"/>
      <c r="DW153" s="146"/>
      <c r="DX153" s="146"/>
      <c r="DY153" s="146"/>
      <c r="DZ153" s="146"/>
      <c r="EA153" s="146"/>
      <c r="EB153" s="146"/>
      <c r="EC153" s="146"/>
      <c r="ED153" s="146"/>
      <c r="EE153" s="146"/>
      <c r="EF153" s="146"/>
      <c r="EG153" s="146"/>
      <c r="EH153" s="146"/>
      <c r="EI153" s="146"/>
      <c r="EJ153" s="146"/>
      <c r="EK153" s="146"/>
      <c r="EL153" s="146"/>
      <c r="EM153" s="146"/>
      <c r="EN153" s="146"/>
      <c r="EO153" s="146"/>
      <c r="EP153" s="146"/>
      <c r="EQ153" s="146"/>
      <c r="ER153" s="146"/>
      <c r="ES153" s="146"/>
      <c r="ET153" s="146"/>
      <c r="EU153" s="146"/>
      <c r="EV153" s="146"/>
      <c r="EW153" s="146"/>
      <c r="EX153" s="146"/>
      <c r="EY153" s="146"/>
      <c r="EZ153" s="146"/>
      <c r="FA153" s="146"/>
      <c r="FB153" s="146"/>
      <c r="FC153" s="146"/>
      <c r="FD153" s="146"/>
      <c r="FE153" s="146"/>
      <c r="FF153" s="146"/>
      <c r="FG153" s="146"/>
      <c r="FH153" s="146"/>
      <c r="FI153" s="146"/>
      <c r="FJ153" s="146"/>
      <c r="FK153" s="146"/>
      <c r="FL153" s="146"/>
      <c r="FM153" s="146"/>
      <c r="FN153" s="146"/>
      <c r="FO153" s="146"/>
      <c r="FP153" s="146"/>
      <c r="FQ153" s="146"/>
      <c r="FR153" s="146"/>
      <c r="FS153" s="146"/>
      <c r="FT153" s="146"/>
      <c r="FU153" s="146"/>
      <c r="FV153" s="146"/>
      <c r="FW153" s="146"/>
      <c r="FX153" s="146"/>
      <c r="FY153" s="146"/>
      <c r="FZ153" s="146"/>
      <c r="GA153" s="146"/>
      <c r="GB153" s="146"/>
      <c r="GC153" s="146"/>
      <c r="GD153" s="146"/>
      <c r="GE153" s="146"/>
      <c r="GF153" s="146"/>
      <c r="GG153" s="146"/>
      <c r="GH153" s="146"/>
      <c r="GI153" s="146"/>
      <c r="GJ153" s="146"/>
      <c r="GK153" s="146"/>
      <c r="GL153" s="146"/>
      <c r="GM153" s="146"/>
      <c r="GN153" s="146"/>
      <c r="GO153" s="146"/>
      <c r="GP153" s="146"/>
      <c r="GQ153" s="146"/>
      <c r="GR153" s="146"/>
      <c r="GS153" s="146"/>
      <c r="GT153" s="146"/>
      <c r="GU153" s="146"/>
      <c r="GV153" s="146"/>
      <c r="GW153" s="146"/>
      <c r="GX153" s="146"/>
      <c r="GY153" s="146"/>
      <c r="GZ153" s="146"/>
      <c r="HA153" s="146"/>
      <c r="HB153" s="146"/>
      <c r="HC153" s="146"/>
      <c r="HD153" s="146"/>
      <c r="HE153" s="146"/>
      <c r="HF153" s="146"/>
      <c r="HG153" s="146"/>
      <c r="HH153" s="146"/>
      <c r="HI153" s="146"/>
      <c r="HJ153" s="146"/>
      <c r="HK153" s="146"/>
      <c r="HL153" s="146"/>
      <c r="HM153" s="146"/>
      <c r="HN153" s="146"/>
      <c r="HO153" s="146"/>
      <c r="HP153" s="146"/>
      <c r="HQ153" s="146"/>
      <c r="HR153" s="146"/>
      <c r="HS153" s="146"/>
      <c r="HT153" s="146"/>
      <c r="HU153" s="146"/>
      <c r="HV153" s="146"/>
      <c r="HW153" s="146"/>
      <c r="HX153" s="146"/>
      <c r="HY153" s="146"/>
      <c r="HZ153" s="146"/>
      <c r="IA153" s="146"/>
      <c r="IB153" s="146"/>
      <c r="IC153" s="146"/>
      <c r="ID153" s="146"/>
    </row>
    <row r="154" spans="1:238" s="154" customFormat="1" ht="88.2" x14ac:dyDescent="0.3">
      <c r="A154" s="557">
        <v>11800</v>
      </c>
      <c r="B154" s="543" t="s">
        <v>5</v>
      </c>
      <c r="C154" s="543" t="s">
        <v>964</v>
      </c>
      <c r="D154" s="558" t="s">
        <v>346</v>
      </c>
      <c r="E154" s="543" t="s">
        <v>256</v>
      </c>
      <c r="F154" s="558" t="s">
        <v>554</v>
      </c>
      <c r="G154" s="543" t="s">
        <v>680</v>
      </c>
      <c r="H154" s="571" t="s">
        <v>123</v>
      </c>
      <c r="I154" s="637">
        <v>1</v>
      </c>
      <c r="J154" s="558" t="s">
        <v>555</v>
      </c>
      <c r="K154" s="543" t="s">
        <v>336</v>
      </c>
      <c r="L154" s="572">
        <v>0</v>
      </c>
      <c r="M154" s="573">
        <v>1</v>
      </c>
      <c r="N154" s="543" t="s">
        <v>50</v>
      </c>
      <c r="O154" s="543" t="s">
        <v>64</v>
      </c>
      <c r="P154" s="543" t="s">
        <v>37</v>
      </c>
      <c r="Q154" s="543" t="s">
        <v>39</v>
      </c>
      <c r="R154" s="543" t="s">
        <v>230</v>
      </c>
      <c r="S154" s="543" t="s">
        <v>344</v>
      </c>
      <c r="T154" s="543" t="s">
        <v>105</v>
      </c>
      <c r="U154" s="573">
        <v>1</v>
      </c>
      <c r="V154" s="574" t="str">
        <f t="shared" si="55"/>
        <v>Dar respuesta a requerimientos de organismos externos en el marco de la normatividad vigente</v>
      </c>
      <c r="W154" s="575">
        <f t="shared" si="56"/>
        <v>0</v>
      </c>
      <c r="X154" s="576" t="s">
        <v>117</v>
      </c>
      <c r="Y154" s="566">
        <v>0.53</v>
      </c>
      <c r="Z154" s="576" t="s">
        <v>336</v>
      </c>
      <c r="AA154" s="572">
        <v>0</v>
      </c>
      <c r="AB154" s="946"/>
      <c r="AC154" s="909"/>
      <c r="AD154" s="562">
        <f t="shared" si="34"/>
        <v>0</v>
      </c>
      <c r="AE154" s="562" t="e">
        <f t="shared" si="35"/>
        <v>#DIV/0!</v>
      </c>
      <c r="AF154" s="562">
        <f t="shared" si="36"/>
        <v>0</v>
      </c>
      <c r="AG154" s="562" t="e">
        <f t="shared" si="37"/>
        <v>#DIV/0!</v>
      </c>
      <c r="AH154" s="569"/>
      <c r="AI154" s="566">
        <v>0.12</v>
      </c>
      <c r="AJ154" s="576" t="s">
        <v>336</v>
      </c>
      <c r="AK154" s="572">
        <v>0</v>
      </c>
      <c r="AL154" s="556"/>
      <c r="AM154" s="556"/>
      <c r="AN154" s="562">
        <f t="shared" si="38"/>
        <v>0</v>
      </c>
      <c r="AO154" s="562" t="e">
        <f t="shared" si="39"/>
        <v>#DIV/0!</v>
      </c>
      <c r="AP154" s="562">
        <f t="shared" si="40"/>
        <v>0</v>
      </c>
      <c r="AQ154" s="562" t="e">
        <f t="shared" si="41"/>
        <v>#DIV/0!</v>
      </c>
      <c r="AR154" s="562"/>
      <c r="AS154" s="566">
        <v>0.24</v>
      </c>
      <c r="AT154" s="576" t="s">
        <v>336</v>
      </c>
      <c r="AU154" s="572">
        <v>0</v>
      </c>
      <c r="AV154" s="556"/>
      <c r="AW154" s="556"/>
      <c r="AX154" s="562">
        <f t="shared" si="42"/>
        <v>0</v>
      </c>
      <c r="AY154" s="562" t="e">
        <f t="shared" si="43"/>
        <v>#DIV/0!</v>
      </c>
      <c r="AZ154" s="562">
        <f t="shared" si="44"/>
        <v>0</v>
      </c>
      <c r="BA154" s="562" t="e">
        <f t="shared" si="45"/>
        <v>#DIV/0!</v>
      </c>
      <c r="BB154" s="562"/>
      <c r="BC154" s="566">
        <v>0.12</v>
      </c>
      <c r="BD154" s="576" t="s">
        <v>336</v>
      </c>
      <c r="BE154" s="572">
        <v>0</v>
      </c>
      <c r="BF154" s="556"/>
      <c r="BG154" s="556"/>
      <c r="BH154" s="578">
        <f t="shared" si="57"/>
        <v>0</v>
      </c>
      <c r="BI154" s="578" t="e">
        <f t="shared" si="58"/>
        <v>#DIV/0!</v>
      </c>
      <c r="BJ154" s="578">
        <f t="shared" si="59"/>
        <v>0</v>
      </c>
      <c r="BK154" s="578" t="e">
        <f t="shared" si="60"/>
        <v>#DIV/0!</v>
      </c>
      <c r="BL154" s="578"/>
      <c r="BM154" s="615">
        <f t="shared" si="46"/>
        <v>0</v>
      </c>
      <c r="BN154" s="615" t="str">
        <f t="shared" si="47"/>
        <v>No Prog ni Ejec</v>
      </c>
      <c r="BO154" s="615">
        <f t="shared" si="48"/>
        <v>0</v>
      </c>
      <c r="BP154" s="615" t="str">
        <f t="shared" si="49"/>
        <v>No Prog ni Ejec</v>
      </c>
      <c r="BQ154" s="615">
        <f t="shared" si="50"/>
        <v>0</v>
      </c>
      <c r="BR154" s="615" t="str">
        <f t="shared" si="51"/>
        <v>No Prog ni Ejec</v>
      </c>
      <c r="BS154" s="615">
        <f t="shared" si="52"/>
        <v>0</v>
      </c>
      <c r="BT154" s="615" t="str">
        <f t="shared" si="53"/>
        <v>No Prog ni Ejec</v>
      </c>
      <c r="BU154" s="568">
        <f t="shared" si="54"/>
        <v>0.73</v>
      </c>
      <c r="BV154" s="581" t="str">
        <f t="shared" si="148"/>
        <v>Dar respuesta a requerimientos de organismos externos en el marco de la normatividad vigente</v>
      </c>
      <c r="BW154" s="555">
        <f t="shared" si="33"/>
        <v>0</v>
      </c>
      <c r="BX154" s="556"/>
      <c r="BY154" s="556"/>
      <c r="BZ154" s="556"/>
      <c r="CA154" s="556"/>
      <c r="CB154" s="556"/>
      <c r="CC154" s="556"/>
      <c r="CD154" s="556"/>
      <c r="CE154" s="146"/>
      <c r="CF154" s="146"/>
      <c r="CG154" s="146"/>
      <c r="CH154" s="146"/>
      <c r="CI154" s="146"/>
      <c r="CJ154" s="146"/>
      <c r="CK154" s="146"/>
      <c r="CL154" s="146"/>
      <c r="CM154" s="146"/>
      <c r="CN154" s="146"/>
      <c r="CO154" s="146"/>
      <c r="CP154" s="146"/>
      <c r="CQ154" s="146"/>
      <c r="CR154" s="146"/>
      <c r="CS154" s="146"/>
      <c r="CT154" s="146"/>
      <c r="CU154" s="146"/>
      <c r="CV154" s="146"/>
      <c r="CW154" s="146"/>
      <c r="CX154" s="146"/>
      <c r="CY154" s="146"/>
      <c r="CZ154" s="146"/>
      <c r="DA154" s="146"/>
      <c r="DB154" s="146"/>
      <c r="DC154" s="146"/>
      <c r="DD154" s="146"/>
      <c r="DE154" s="146"/>
      <c r="DF154" s="146"/>
      <c r="DG154" s="146"/>
      <c r="DH154" s="146"/>
      <c r="DI154" s="146"/>
      <c r="DJ154" s="146"/>
      <c r="DK154" s="146"/>
      <c r="DL154" s="146"/>
      <c r="DM154" s="146"/>
      <c r="DN154" s="146"/>
      <c r="DO154" s="146"/>
      <c r="DP154" s="146"/>
      <c r="DQ154" s="146"/>
      <c r="DR154" s="146"/>
      <c r="DS154" s="146"/>
      <c r="DT154" s="146"/>
      <c r="DU154" s="146"/>
      <c r="DV154" s="146"/>
      <c r="DW154" s="146"/>
      <c r="DX154" s="146"/>
      <c r="DY154" s="146"/>
      <c r="DZ154" s="146"/>
      <c r="EA154" s="146"/>
      <c r="EB154" s="146"/>
      <c r="EC154" s="146"/>
      <c r="ED154" s="146"/>
      <c r="EE154" s="146"/>
      <c r="EF154" s="146"/>
      <c r="EG154" s="146"/>
      <c r="EH154" s="146"/>
      <c r="EI154" s="146"/>
      <c r="EJ154" s="146"/>
      <c r="EK154" s="146"/>
      <c r="EL154" s="146"/>
      <c r="EM154" s="146"/>
      <c r="EN154" s="146"/>
      <c r="EO154" s="146"/>
      <c r="EP154" s="146"/>
      <c r="EQ154" s="146"/>
      <c r="ER154" s="146"/>
      <c r="ES154" s="146"/>
      <c r="ET154" s="146"/>
      <c r="EU154" s="146"/>
      <c r="EV154" s="146"/>
      <c r="EW154" s="146"/>
      <c r="EX154" s="146"/>
      <c r="EY154" s="146"/>
      <c r="EZ154" s="146"/>
      <c r="FA154" s="146"/>
      <c r="FB154" s="146"/>
      <c r="FC154" s="146"/>
      <c r="FD154" s="146"/>
      <c r="FE154" s="146"/>
      <c r="FF154" s="146"/>
      <c r="FG154" s="146"/>
      <c r="FH154" s="146"/>
      <c r="FI154" s="146"/>
      <c r="FJ154" s="146"/>
      <c r="FK154" s="146"/>
      <c r="FL154" s="146"/>
      <c r="FM154" s="146"/>
      <c r="FN154" s="146"/>
      <c r="FO154" s="146"/>
      <c r="FP154" s="146"/>
      <c r="FQ154" s="146"/>
      <c r="FR154" s="146"/>
      <c r="FS154" s="146"/>
      <c r="FT154" s="146"/>
      <c r="FU154" s="146"/>
      <c r="FV154" s="146"/>
      <c r="FW154" s="146"/>
      <c r="FX154" s="146"/>
      <c r="FY154" s="146"/>
      <c r="FZ154" s="146"/>
      <c r="GA154" s="146"/>
      <c r="GB154" s="146"/>
      <c r="GC154" s="146"/>
      <c r="GD154" s="146"/>
      <c r="GE154" s="146"/>
      <c r="GF154" s="146"/>
      <c r="GG154" s="146"/>
      <c r="GH154" s="146"/>
      <c r="GI154" s="146"/>
      <c r="GJ154" s="146"/>
      <c r="GK154" s="146"/>
      <c r="GL154" s="146"/>
      <c r="GM154" s="146"/>
      <c r="GN154" s="146"/>
      <c r="GO154" s="146"/>
      <c r="GP154" s="146"/>
      <c r="GQ154" s="146"/>
      <c r="GR154" s="146"/>
      <c r="GS154" s="146"/>
      <c r="GT154" s="146"/>
      <c r="GU154" s="146"/>
      <c r="GV154" s="146"/>
      <c r="GW154" s="146"/>
      <c r="GX154" s="146"/>
      <c r="GY154" s="146"/>
      <c r="GZ154" s="146"/>
      <c r="HA154" s="146"/>
      <c r="HB154" s="146"/>
      <c r="HC154" s="146"/>
      <c r="HD154" s="146"/>
      <c r="HE154" s="146"/>
      <c r="HF154" s="146"/>
      <c r="HG154" s="146"/>
      <c r="HH154" s="146"/>
      <c r="HI154" s="146"/>
      <c r="HJ154" s="146"/>
      <c r="HK154" s="146"/>
      <c r="HL154" s="146"/>
      <c r="HM154" s="146"/>
      <c r="HN154" s="146"/>
      <c r="HO154" s="146"/>
      <c r="HP154" s="146"/>
      <c r="HQ154" s="146"/>
      <c r="HR154" s="146"/>
      <c r="HS154" s="146"/>
      <c r="HT154" s="146"/>
      <c r="HU154" s="146"/>
      <c r="HV154" s="146"/>
      <c r="HW154" s="146"/>
      <c r="HX154" s="146"/>
      <c r="HY154" s="146"/>
      <c r="HZ154" s="146"/>
      <c r="IA154" s="146"/>
      <c r="IB154" s="146"/>
      <c r="IC154" s="146"/>
      <c r="ID154" s="146"/>
    </row>
    <row r="155" spans="1:238" s="153" customFormat="1" ht="88.2" x14ac:dyDescent="0.3">
      <c r="A155" s="557">
        <v>11800</v>
      </c>
      <c r="B155" s="543" t="s">
        <v>5</v>
      </c>
      <c r="C155" s="543" t="s">
        <v>964</v>
      </c>
      <c r="D155" s="558" t="s">
        <v>347</v>
      </c>
      <c r="E155" s="543" t="s">
        <v>256</v>
      </c>
      <c r="F155" s="558" t="s">
        <v>556</v>
      </c>
      <c r="G155" s="543" t="s">
        <v>681</v>
      </c>
      <c r="H155" s="571" t="s">
        <v>123</v>
      </c>
      <c r="I155" s="637">
        <v>1</v>
      </c>
      <c r="J155" s="558" t="s">
        <v>558</v>
      </c>
      <c r="K155" s="543" t="s">
        <v>337</v>
      </c>
      <c r="L155" s="572">
        <v>0</v>
      </c>
      <c r="M155" s="573">
        <v>1</v>
      </c>
      <c r="N155" s="543" t="s">
        <v>50</v>
      </c>
      <c r="O155" s="543" t="s">
        <v>64</v>
      </c>
      <c r="P155" s="543" t="s">
        <v>37</v>
      </c>
      <c r="Q155" s="543" t="s">
        <v>39</v>
      </c>
      <c r="R155" s="543" t="s">
        <v>230</v>
      </c>
      <c r="S155" s="543" t="s">
        <v>340</v>
      </c>
      <c r="T155" s="543" t="s">
        <v>105</v>
      </c>
      <c r="U155" s="573">
        <v>1</v>
      </c>
      <c r="V155" s="574" t="str">
        <f t="shared" si="55"/>
        <v>Medir el grado de cumplimiento de las acciones que hacen parte del Plan de mejoramiento institucional derivadas de la Auditoría de la CGR.</v>
      </c>
      <c r="W155" s="575">
        <f t="shared" si="56"/>
        <v>0</v>
      </c>
      <c r="X155" s="576" t="s">
        <v>117</v>
      </c>
      <c r="Y155" s="566">
        <v>0.5</v>
      </c>
      <c r="Z155" s="576" t="s">
        <v>337</v>
      </c>
      <c r="AA155" s="572">
        <v>0</v>
      </c>
      <c r="AB155" s="910"/>
      <c r="AC155" s="909"/>
      <c r="AD155" s="562">
        <f t="shared" si="34"/>
        <v>0</v>
      </c>
      <c r="AE155" s="562" t="e">
        <f t="shared" si="35"/>
        <v>#DIV/0!</v>
      </c>
      <c r="AF155" s="562">
        <f t="shared" si="36"/>
        <v>0</v>
      </c>
      <c r="AG155" s="562" t="e">
        <f t="shared" si="37"/>
        <v>#DIV/0!</v>
      </c>
      <c r="AH155" s="638"/>
      <c r="AI155" s="566">
        <v>0</v>
      </c>
      <c r="AJ155" s="576" t="s">
        <v>337</v>
      </c>
      <c r="AK155" s="572">
        <v>0</v>
      </c>
      <c r="AL155" s="556"/>
      <c r="AM155" s="556"/>
      <c r="AN155" s="562" t="e">
        <f t="shared" si="38"/>
        <v>#DIV/0!</v>
      </c>
      <c r="AO155" s="562" t="e">
        <f t="shared" si="39"/>
        <v>#DIV/0!</v>
      </c>
      <c r="AP155" s="562">
        <f t="shared" si="40"/>
        <v>0</v>
      </c>
      <c r="AQ155" s="562" t="e">
        <f t="shared" si="41"/>
        <v>#DIV/0!</v>
      </c>
      <c r="AR155" s="562"/>
      <c r="AS155" s="566">
        <v>0.5</v>
      </c>
      <c r="AT155" s="576" t="s">
        <v>337</v>
      </c>
      <c r="AU155" s="572">
        <v>0</v>
      </c>
      <c r="AV155" s="556"/>
      <c r="AW155" s="556"/>
      <c r="AX155" s="562">
        <f t="shared" si="42"/>
        <v>0</v>
      </c>
      <c r="AY155" s="562" t="e">
        <f t="shared" si="43"/>
        <v>#DIV/0!</v>
      </c>
      <c r="AZ155" s="562">
        <f t="shared" si="44"/>
        <v>0</v>
      </c>
      <c r="BA155" s="562" t="e">
        <f t="shared" si="45"/>
        <v>#DIV/0!</v>
      </c>
      <c r="BB155" s="562"/>
      <c r="BC155" s="566">
        <v>0</v>
      </c>
      <c r="BD155" s="576" t="s">
        <v>337</v>
      </c>
      <c r="BE155" s="572">
        <v>0</v>
      </c>
      <c r="BF155" s="556"/>
      <c r="BG155" s="556"/>
      <c r="BH155" s="578" t="e">
        <f t="shared" si="57"/>
        <v>#DIV/0!</v>
      </c>
      <c r="BI155" s="578" t="e">
        <f t="shared" si="58"/>
        <v>#DIV/0!</v>
      </c>
      <c r="BJ155" s="578">
        <f t="shared" si="59"/>
        <v>0</v>
      </c>
      <c r="BK155" s="578" t="e">
        <f t="shared" si="60"/>
        <v>#DIV/0!</v>
      </c>
      <c r="BL155" s="578"/>
      <c r="BM155" s="579">
        <f t="shared" si="46"/>
        <v>0</v>
      </c>
      <c r="BN155" s="579" t="str">
        <f t="shared" si="47"/>
        <v>No Prog ni Ejec</v>
      </c>
      <c r="BO155" s="579" t="str">
        <f t="shared" si="48"/>
        <v>No Prog ni Ejec</v>
      </c>
      <c r="BP155" s="579" t="str">
        <f t="shared" si="49"/>
        <v>No Prog ni Ejec</v>
      </c>
      <c r="BQ155" s="579">
        <f t="shared" si="50"/>
        <v>0</v>
      </c>
      <c r="BR155" s="579" t="str">
        <f t="shared" si="51"/>
        <v>No Prog ni Ejec</v>
      </c>
      <c r="BS155" s="579" t="str">
        <f t="shared" si="52"/>
        <v>No Prog ni Ejec</v>
      </c>
      <c r="BT155" s="579" t="str">
        <f t="shared" si="53"/>
        <v>No Prog ni Ejec</v>
      </c>
      <c r="BU155" s="568">
        <f t="shared" si="54"/>
        <v>0.66666666666666663</v>
      </c>
      <c r="BV155" s="581" t="str">
        <f t="shared" si="148"/>
        <v>Medir el grado de cumplimiento de las acciones que hacen parte del Plan de mejoramiento institucional derivadas de la Auditoría de la CGR.</v>
      </c>
      <c r="BW155" s="555">
        <f t="shared" si="33"/>
        <v>0</v>
      </c>
      <c r="BX155" s="556"/>
      <c r="BY155" s="556"/>
      <c r="BZ155" s="556"/>
      <c r="CA155" s="556"/>
      <c r="CB155" s="556"/>
      <c r="CC155" s="556"/>
      <c r="CD155" s="556"/>
      <c r="CE155" s="146"/>
      <c r="CF155" s="146"/>
      <c r="CG155" s="146"/>
      <c r="CH155" s="146"/>
      <c r="CI155" s="146"/>
      <c r="CJ155" s="146"/>
      <c r="CK155" s="146"/>
      <c r="CL155" s="146"/>
      <c r="CM155" s="146"/>
      <c r="CN155" s="146"/>
      <c r="CO155" s="146"/>
      <c r="CP155" s="146"/>
      <c r="CQ155" s="146"/>
      <c r="CR155" s="146"/>
      <c r="CS155" s="146"/>
      <c r="CT155" s="146"/>
      <c r="CU155" s="146"/>
      <c r="CV155" s="146"/>
      <c r="CW155" s="146"/>
      <c r="CX155" s="146"/>
      <c r="CY155" s="146"/>
      <c r="CZ155" s="146"/>
      <c r="DA155" s="146"/>
      <c r="DB155" s="146"/>
      <c r="DC155" s="146"/>
      <c r="DD155" s="146"/>
      <c r="DE155" s="146"/>
      <c r="DF155" s="146"/>
      <c r="DG155" s="146"/>
      <c r="DH155" s="146"/>
      <c r="DI155" s="146"/>
      <c r="DJ155" s="146"/>
      <c r="DK155" s="146"/>
      <c r="DL155" s="146"/>
      <c r="DM155" s="146"/>
      <c r="DN155" s="146"/>
      <c r="DO155" s="146"/>
      <c r="DP155" s="146"/>
      <c r="DQ155" s="146"/>
      <c r="DR155" s="146"/>
      <c r="DS155" s="146"/>
      <c r="DT155" s="146"/>
      <c r="DU155" s="146"/>
      <c r="DV155" s="146"/>
      <c r="DW155" s="146"/>
      <c r="DX155" s="146"/>
      <c r="DY155" s="146"/>
      <c r="DZ155" s="146"/>
      <c r="EA155" s="146"/>
      <c r="EB155" s="146"/>
      <c r="EC155" s="146"/>
      <c r="ED155" s="146"/>
      <c r="EE155" s="146"/>
      <c r="EF155" s="146"/>
      <c r="EG155" s="146"/>
      <c r="EH155" s="146"/>
      <c r="EI155" s="146"/>
      <c r="EJ155" s="146"/>
      <c r="EK155" s="146"/>
      <c r="EL155" s="146"/>
      <c r="EM155" s="146"/>
      <c r="EN155" s="146"/>
      <c r="EO155" s="146"/>
      <c r="EP155" s="146"/>
      <c r="EQ155" s="146"/>
      <c r="ER155" s="146"/>
      <c r="ES155" s="146"/>
      <c r="ET155" s="146"/>
      <c r="EU155" s="146"/>
      <c r="EV155" s="146"/>
      <c r="EW155" s="146"/>
      <c r="EX155" s="146"/>
      <c r="EY155" s="146"/>
      <c r="EZ155" s="146"/>
      <c r="FA155" s="146"/>
      <c r="FB155" s="146"/>
      <c r="FC155" s="146"/>
      <c r="FD155" s="146"/>
      <c r="FE155" s="146"/>
      <c r="FF155" s="146"/>
      <c r="FG155" s="146"/>
      <c r="FH155" s="146"/>
      <c r="FI155" s="146"/>
      <c r="FJ155" s="146"/>
      <c r="FK155" s="146"/>
      <c r="FL155" s="146"/>
      <c r="FM155" s="146"/>
      <c r="FN155" s="146"/>
      <c r="FO155" s="146"/>
      <c r="FP155" s="146"/>
      <c r="FQ155" s="146"/>
      <c r="FR155" s="146"/>
      <c r="FS155" s="146"/>
      <c r="FT155" s="146"/>
      <c r="FU155" s="146"/>
      <c r="FV155" s="146"/>
      <c r="FW155" s="146"/>
      <c r="FX155" s="146"/>
      <c r="FY155" s="146"/>
      <c r="FZ155" s="146"/>
      <c r="GA155" s="146"/>
      <c r="GB155" s="146"/>
      <c r="GC155" s="146"/>
      <c r="GD155" s="146"/>
      <c r="GE155" s="146"/>
      <c r="GF155" s="146"/>
      <c r="GG155" s="146"/>
      <c r="GH155" s="146"/>
      <c r="GI155" s="146"/>
      <c r="GJ155" s="146"/>
      <c r="GK155" s="146"/>
      <c r="GL155" s="146"/>
      <c r="GM155" s="146"/>
      <c r="GN155" s="146"/>
      <c r="GO155" s="146"/>
      <c r="GP155" s="146"/>
      <c r="GQ155" s="146"/>
      <c r="GR155" s="146"/>
      <c r="GS155" s="146"/>
      <c r="GT155" s="146"/>
      <c r="GU155" s="146"/>
      <c r="GV155" s="146"/>
      <c r="GW155" s="146"/>
      <c r="GX155" s="146"/>
      <c r="GY155" s="146"/>
      <c r="GZ155" s="146"/>
      <c r="HA155" s="146"/>
      <c r="HB155" s="146"/>
      <c r="HC155" s="146"/>
      <c r="HD155" s="146"/>
      <c r="HE155" s="146"/>
      <c r="HF155" s="146"/>
      <c r="HG155" s="146"/>
      <c r="HH155" s="146"/>
      <c r="HI155" s="146"/>
      <c r="HJ155" s="146"/>
      <c r="HK155" s="146"/>
      <c r="HL155" s="146"/>
      <c r="HM155" s="146"/>
      <c r="HN155" s="146"/>
      <c r="HO155" s="146"/>
      <c r="HP155" s="146"/>
      <c r="HQ155" s="146"/>
      <c r="HR155" s="146"/>
      <c r="HS155" s="146"/>
      <c r="HT155" s="146"/>
      <c r="HU155" s="146"/>
      <c r="HV155" s="146"/>
      <c r="HW155" s="146"/>
      <c r="HX155" s="146"/>
      <c r="HY155" s="146"/>
      <c r="HZ155" s="146"/>
      <c r="IA155" s="146"/>
      <c r="IB155" s="146"/>
      <c r="IC155" s="146"/>
      <c r="ID155" s="146"/>
    </row>
    <row r="156" spans="1:238" s="159" customFormat="1" ht="88.2" x14ac:dyDescent="0.3">
      <c r="A156" s="557">
        <v>11800</v>
      </c>
      <c r="B156" s="543" t="s">
        <v>5</v>
      </c>
      <c r="C156" s="543" t="s">
        <v>964</v>
      </c>
      <c r="D156" s="558" t="s">
        <v>348</v>
      </c>
      <c r="E156" s="543" t="s">
        <v>256</v>
      </c>
      <c r="F156" s="558" t="s">
        <v>557</v>
      </c>
      <c r="G156" s="543" t="s">
        <v>682</v>
      </c>
      <c r="H156" s="571" t="s">
        <v>123</v>
      </c>
      <c r="I156" s="637">
        <v>1</v>
      </c>
      <c r="J156" s="558" t="s">
        <v>559</v>
      </c>
      <c r="K156" s="543" t="s">
        <v>338</v>
      </c>
      <c r="L156" s="597">
        <v>0</v>
      </c>
      <c r="M156" s="573">
        <v>1</v>
      </c>
      <c r="N156" s="543" t="s">
        <v>51</v>
      </c>
      <c r="O156" s="543" t="s">
        <v>56</v>
      </c>
      <c r="P156" s="543" t="s">
        <v>21</v>
      </c>
      <c r="Q156" s="543" t="s">
        <v>23</v>
      </c>
      <c r="R156" s="543" t="s">
        <v>230</v>
      </c>
      <c r="S156" s="543" t="s">
        <v>341</v>
      </c>
      <c r="T156" s="543" t="s">
        <v>105</v>
      </c>
      <c r="U156" s="573">
        <v>1</v>
      </c>
      <c r="V156" s="574" t="str">
        <f t="shared" si="55"/>
        <v>Comunicar mensajes con contenidos de autocontrol y de esta manera fomentar la cultura del autocontrol en la ADRES.</v>
      </c>
      <c r="W156" s="586">
        <f t="shared" si="56"/>
        <v>0</v>
      </c>
      <c r="X156" s="587" t="s">
        <v>117</v>
      </c>
      <c r="Y156" s="566">
        <v>0.25</v>
      </c>
      <c r="Z156" s="576" t="s">
        <v>338</v>
      </c>
      <c r="AA156" s="584">
        <v>0</v>
      </c>
      <c r="AB156" s="911"/>
      <c r="AC156" s="909"/>
      <c r="AD156" s="562">
        <f t="shared" si="34"/>
        <v>0</v>
      </c>
      <c r="AE156" s="562" t="e">
        <f t="shared" si="35"/>
        <v>#DIV/0!</v>
      </c>
      <c r="AF156" s="562">
        <f t="shared" si="36"/>
        <v>0</v>
      </c>
      <c r="AG156" s="562" t="e">
        <f t="shared" si="37"/>
        <v>#DIV/0!</v>
      </c>
      <c r="AH156" s="619"/>
      <c r="AI156" s="566">
        <v>0.25</v>
      </c>
      <c r="AJ156" s="576" t="s">
        <v>338</v>
      </c>
      <c r="AK156" s="584">
        <v>0</v>
      </c>
      <c r="AL156" s="556"/>
      <c r="AM156" s="556"/>
      <c r="AN156" s="562">
        <f t="shared" si="38"/>
        <v>0</v>
      </c>
      <c r="AO156" s="562" t="e">
        <f t="shared" si="39"/>
        <v>#DIV/0!</v>
      </c>
      <c r="AP156" s="562">
        <f t="shared" si="40"/>
        <v>0</v>
      </c>
      <c r="AQ156" s="562" t="e">
        <f t="shared" si="41"/>
        <v>#DIV/0!</v>
      </c>
      <c r="AR156" s="562"/>
      <c r="AS156" s="566">
        <v>0.25</v>
      </c>
      <c r="AT156" s="576" t="s">
        <v>338</v>
      </c>
      <c r="AU156" s="584">
        <v>0</v>
      </c>
      <c r="AV156" s="556"/>
      <c r="AW156" s="556"/>
      <c r="AX156" s="562">
        <f t="shared" si="42"/>
        <v>0</v>
      </c>
      <c r="AY156" s="562" t="e">
        <f t="shared" si="43"/>
        <v>#DIV/0!</v>
      </c>
      <c r="AZ156" s="562">
        <f t="shared" si="44"/>
        <v>0</v>
      </c>
      <c r="BA156" s="562" t="e">
        <f t="shared" si="45"/>
        <v>#DIV/0!</v>
      </c>
      <c r="BB156" s="562"/>
      <c r="BC156" s="566">
        <v>0.25</v>
      </c>
      <c r="BD156" s="576" t="s">
        <v>338</v>
      </c>
      <c r="BE156" s="584">
        <v>0</v>
      </c>
      <c r="BF156" s="556"/>
      <c r="BG156" s="556"/>
      <c r="BH156" s="578">
        <f t="shared" si="57"/>
        <v>0</v>
      </c>
      <c r="BI156" s="578" t="e">
        <f t="shared" si="58"/>
        <v>#DIV/0!</v>
      </c>
      <c r="BJ156" s="578">
        <f t="shared" si="59"/>
        <v>0</v>
      </c>
      <c r="BK156" s="578" t="e">
        <f t="shared" si="60"/>
        <v>#DIV/0!</v>
      </c>
      <c r="BL156" s="578"/>
      <c r="BM156" s="565">
        <f t="shared" si="46"/>
        <v>0</v>
      </c>
      <c r="BN156" s="565" t="str">
        <f t="shared" si="47"/>
        <v>No Prog ni Ejec</v>
      </c>
      <c r="BO156" s="565">
        <f t="shared" si="48"/>
        <v>0</v>
      </c>
      <c r="BP156" s="565" t="str">
        <f t="shared" si="49"/>
        <v>No Prog ni Ejec</v>
      </c>
      <c r="BQ156" s="565">
        <f t="shared" si="50"/>
        <v>0</v>
      </c>
      <c r="BR156" s="565" t="str">
        <f t="shared" si="51"/>
        <v>No Prog ni Ejec</v>
      </c>
      <c r="BS156" s="565">
        <f t="shared" si="52"/>
        <v>0</v>
      </c>
      <c r="BT156" s="565" t="str">
        <f t="shared" si="53"/>
        <v>No Prog ni Ejec</v>
      </c>
      <c r="BU156" s="568">
        <f t="shared" si="54"/>
        <v>0.58333333333333337</v>
      </c>
      <c r="BV156" s="581" t="str">
        <f t="shared" si="148"/>
        <v>Comunicar mensajes con contenidos de autocontrol y de esta manera fomentar la cultura del autocontrol en la ADRES.</v>
      </c>
      <c r="BW156" s="555">
        <f t="shared" si="33"/>
        <v>0</v>
      </c>
      <c r="BX156" s="556"/>
      <c r="BY156" s="556"/>
      <c r="BZ156" s="556"/>
      <c r="CA156" s="556"/>
      <c r="CB156" s="556"/>
      <c r="CC156" s="556"/>
      <c r="CD156" s="556"/>
      <c r="CE156" s="146"/>
      <c r="CF156" s="146"/>
      <c r="CG156" s="146"/>
      <c r="CH156" s="146"/>
      <c r="CI156" s="146"/>
      <c r="CJ156" s="146"/>
      <c r="CK156" s="146"/>
      <c r="CL156" s="146"/>
      <c r="CM156" s="146"/>
      <c r="CN156" s="146"/>
      <c r="CO156" s="146"/>
      <c r="CP156" s="146"/>
      <c r="CQ156" s="146"/>
      <c r="CR156" s="146"/>
      <c r="CS156" s="146"/>
      <c r="CT156" s="146"/>
      <c r="CU156" s="146"/>
      <c r="CV156" s="146"/>
      <c r="CW156" s="146"/>
      <c r="CX156" s="146"/>
      <c r="CY156" s="146"/>
      <c r="CZ156" s="146"/>
      <c r="DA156" s="146"/>
      <c r="DB156" s="146"/>
      <c r="DC156" s="146"/>
      <c r="DD156" s="146"/>
      <c r="DE156" s="146"/>
      <c r="DF156" s="146"/>
      <c r="DG156" s="146"/>
      <c r="DH156" s="146"/>
      <c r="DI156" s="146"/>
      <c r="DJ156" s="146"/>
      <c r="DK156" s="146"/>
      <c r="DL156" s="146"/>
      <c r="DM156" s="146"/>
      <c r="DN156" s="146"/>
      <c r="DO156" s="146"/>
      <c r="DP156" s="146"/>
      <c r="DQ156" s="146"/>
      <c r="DR156" s="146"/>
      <c r="DS156" s="146"/>
      <c r="DT156" s="146"/>
      <c r="DU156" s="146"/>
      <c r="DV156" s="146"/>
      <c r="DW156" s="146"/>
      <c r="DX156" s="146"/>
      <c r="DY156" s="146"/>
      <c r="DZ156" s="146"/>
      <c r="EA156" s="146"/>
      <c r="EB156" s="146"/>
      <c r="EC156" s="146"/>
      <c r="ED156" s="146"/>
      <c r="EE156" s="146"/>
      <c r="EF156" s="146"/>
      <c r="EG156" s="146"/>
      <c r="EH156" s="146"/>
      <c r="EI156" s="146"/>
      <c r="EJ156" s="146"/>
      <c r="EK156" s="146"/>
      <c r="EL156" s="146"/>
      <c r="EM156" s="146"/>
      <c r="EN156" s="146"/>
      <c r="EO156" s="146"/>
      <c r="EP156" s="146"/>
      <c r="EQ156" s="146"/>
      <c r="ER156" s="146"/>
      <c r="ES156" s="146"/>
      <c r="ET156" s="146"/>
      <c r="EU156" s="146"/>
      <c r="EV156" s="146"/>
      <c r="EW156" s="146"/>
      <c r="EX156" s="146"/>
      <c r="EY156" s="146"/>
      <c r="EZ156" s="146"/>
      <c r="FA156" s="146"/>
      <c r="FB156" s="146"/>
      <c r="FC156" s="146"/>
      <c r="FD156" s="146"/>
      <c r="FE156" s="146"/>
      <c r="FF156" s="146"/>
      <c r="FG156" s="146"/>
      <c r="FH156" s="146"/>
      <c r="FI156" s="146"/>
      <c r="FJ156" s="146"/>
      <c r="FK156" s="146"/>
      <c r="FL156" s="146"/>
      <c r="FM156" s="146"/>
      <c r="FN156" s="146"/>
      <c r="FO156" s="146"/>
      <c r="FP156" s="146"/>
      <c r="FQ156" s="146"/>
      <c r="FR156" s="146"/>
      <c r="FS156" s="146"/>
      <c r="FT156" s="146"/>
      <c r="FU156" s="146"/>
      <c r="FV156" s="146"/>
      <c r="FW156" s="146"/>
      <c r="FX156" s="146"/>
      <c r="FY156" s="146"/>
      <c r="FZ156" s="146"/>
      <c r="GA156" s="146"/>
      <c r="GB156" s="146"/>
      <c r="GC156" s="146"/>
      <c r="GD156" s="146"/>
      <c r="GE156" s="146"/>
      <c r="GF156" s="146"/>
      <c r="GG156" s="146"/>
      <c r="GH156" s="146"/>
      <c r="GI156" s="146"/>
      <c r="GJ156" s="146"/>
      <c r="GK156" s="146"/>
      <c r="GL156" s="146"/>
      <c r="GM156" s="146"/>
      <c r="GN156" s="146"/>
      <c r="GO156" s="146"/>
      <c r="GP156" s="146"/>
      <c r="GQ156" s="146"/>
      <c r="GR156" s="146"/>
      <c r="GS156" s="146"/>
      <c r="GT156" s="146"/>
      <c r="GU156" s="146"/>
      <c r="GV156" s="146"/>
      <c r="GW156" s="146"/>
      <c r="GX156" s="146"/>
      <c r="GY156" s="146"/>
      <c r="GZ156" s="146"/>
      <c r="HA156" s="146"/>
      <c r="HB156" s="146"/>
      <c r="HC156" s="146"/>
      <c r="HD156" s="146"/>
      <c r="HE156" s="146"/>
      <c r="HF156" s="146"/>
      <c r="HG156" s="146"/>
      <c r="HH156" s="146"/>
      <c r="HI156" s="146"/>
      <c r="HJ156" s="146"/>
      <c r="HK156" s="146"/>
      <c r="HL156" s="146"/>
      <c r="HM156" s="146"/>
      <c r="HN156" s="146"/>
      <c r="HO156" s="146"/>
      <c r="HP156" s="146"/>
      <c r="HQ156" s="146"/>
      <c r="HR156" s="146"/>
      <c r="HS156" s="146"/>
      <c r="HT156" s="146"/>
      <c r="HU156" s="146"/>
      <c r="HV156" s="146"/>
      <c r="HW156" s="146"/>
      <c r="HX156" s="146"/>
      <c r="HY156" s="146"/>
      <c r="HZ156" s="146"/>
      <c r="IA156" s="146"/>
      <c r="IB156" s="146"/>
      <c r="IC156" s="146"/>
      <c r="ID156" s="146"/>
    </row>
    <row r="157" spans="1:238" s="153" customFormat="1" ht="50.4" x14ac:dyDescent="0.3">
      <c r="A157" s="557">
        <v>11900</v>
      </c>
      <c r="B157" s="543" t="s">
        <v>349</v>
      </c>
      <c r="C157" s="543" t="s">
        <v>964</v>
      </c>
      <c r="D157" s="558" t="s">
        <v>350</v>
      </c>
      <c r="E157" s="543" t="s">
        <v>153</v>
      </c>
      <c r="F157" s="558" t="s">
        <v>352</v>
      </c>
      <c r="G157" s="543" t="s">
        <v>763</v>
      </c>
      <c r="H157" s="571" t="s">
        <v>124</v>
      </c>
      <c r="I157" s="558">
        <v>4</v>
      </c>
      <c r="J157" s="558" t="s">
        <v>544</v>
      </c>
      <c r="K157" s="543" t="s">
        <v>685</v>
      </c>
      <c r="L157" s="572">
        <v>0</v>
      </c>
      <c r="M157" s="573">
        <v>1</v>
      </c>
      <c r="N157" s="543" t="s">
        <v>51</v>
      </c>
      <c r="O157" s="543" t="s">
        <v>68</v>
      </c>
      <c r="P157" s="543" t="s">
        <v>21</v>
      </c>
      <c r="Q157" s="543" t="s">
        <v>36</v>
      </c>
      <c r="R157" s="543" t="s">
        <v>75</v>
      </c>
      <c r="S157" s="543" t="s">
        <v>631</v>
      </c>
      <c r="T157" s="543" t="s">
        <v>98</v>
      </c>
      <c r="U157" s="585">
        <v>4</v>
      </c>
      <c r="V157" s="574" t="str">
        <f t="shared" si="55"/>
        <v xml:space="preserve">
Reportar  trimestralmente el cumplimiento del Plan de Acción de la Dependencia</v>
      </c>
      <c r="W157" s="575">
        <f t="shared" si="56"/>
        <v>0</v>
      </c>
      <c r="X157" s="576" t="s">
        <v>117</v>
      </c>
      <c r="Y157" s="577">
        <v>1</v>
      </c>
      <c r="Z157" s="576" t="s">
        <v>685</v>
      </c>
      <c r="AA157" s="572">
        <v>0</v>
      </c>
      <c r="AB157" s="908"/>
      <c r="AC157" s="909"/>
      <c r="AD157" s="562">
        <f t="shared" si="34"/>
        <v>0</v>
      </c>
      <c r="AE157" s="562" t="e">
        <f t="shared" si="35"/>
        <v>#DIV/0!</v>
      </c>
      <c r="AF157" s="562">
        <f t="shared" si="36"/>
        <v>0</v>
      </c>
      <c r="AG157" s="562" t="e">
        <f t="shared" si="37"/>
        <v>#DIV/0!</v>
      </c>
      <c r="AH157" s="562"/>
      <c r="AI157" s="578">
        <v>1</v>
      </c>
      <c r="AJ157" s="576" t="s">
        <v>685</v>
      </c>
      <c r="AK157" s="572">
        <v>0</v>
      </c>
      <c r="AL157" s="556"/>
      <c r="AM157" s="556"/>
      <c r="AN157" s="562">
        <f t="shared" si="38"/>
        <v>0</v>
      </c>
      <c r="AO157" s="562" t="e">
        <f t="shared" si="39"/>
        <v>#DIV/0!</v>
      </c>
      <c r="AP157" s="562">
        <f t="shared" si="40"/>
        <v>0</v>
      </c>
      <c r="AQ157" s="562" t="e">
        <f t="shared" si="41"/>
        <v>#DIV/0!</v>
      </c>
      <c r="AR157" s="562"/>
      <c r="AS157" s="578">
        <v>1</v>
      </c>
      <c r="AT157" s="576" t="s">
        <v>685</v>
      </c>
      <c r="AU157" s="572">
        <v>0</v>
      </c>
      <c r="AV157" s="556"/>
      <c r="AW157" s="556"/>
      <c r="AX157" s="562">
        <f t="shared" si="42"/>
        <v>0</v>
      </c>
      <c r="AY157" s="562" t="e">
        <f t="shared" si="43"/>
        <v>#DIV/0!</v>
      </c>
      <c r="AZ157" s="562">
        <f t="shared" si="44"/>
        <v>0</v>
      </c>
      <c r="BA157" s="562" t="e">
        <f t="shared" si="45"/>
        <v>#DIV/0!</v>
      </c>
      <c r="BB157" s="562"/>
      <c r="BC157" s="578">
        <v>1</v>
      </c>
      <c r="BD157" s="576" t="s">
        <v>685</v>
      </c>
      <c r="BE157" s="572">
        <v>0</v>
      </c>
      <c r="BF157" s="556"/>
      <c r="BG157" s="556"/>
      <c r="BH157" s="578">
        <f t="shared" si="57"/>
        <v>0</v>
      </c>
      <c r="BI157" s="578" t="e">
        <f t="shared" si="58"/>
        <v>#DIV/0!</v>
      </c>
      <c r="BJ157" s="578">
        <f t="shared" si="59"/>
        <v>0</v>
      </c>
      <c r="BK157" s="578" t="e">
        <f t="shared" si="60"/>
        <v>#DIV/0!</v>
      </c>
      <c r="BL157" s="578"/>
      <c r="BM157" s="579">
        <f t="shared" si="46"/>
        <v>0</v>
      </c>
      <c r="BN157" s="579" t="str">
        <f t="shared" si="47"/>
        <v>No Prog ni Ejec</v>
      </c>
      <c r="BO157" s="579">
        <f t="shared" si="48"/>
        <v>0</v>
      </c>
      <c r="BP157" s="579" t="str">
        <f t="shared" si="49"/>
        <v>No Prog ni Ejec</v>
      </c>
      <c r="BQ157" s="579">
        <f t="shared" si="50"/>
        <v>0</v>
      </c>
      <c r="BR157" s="579" t="str">
        <f t="shared" si="51"/>
        <v>No Prog ni Ejec</v>
      </c>
      <c r="BS157" s="579">
        <f t="shared" si="52"/>
        <v>0</v>
      </c>
      <c r="BT157" s="579" t="str">
        <f t="shared" si="53"/>
        <v>No Prog ni Ejec</v>
      </c>
      <c r="BU157" s="580">
        <f t="shared" si="54"/>
        <v>2.3333333333333335</v>
      </c>
      <c r="BV157" s="581" t="str">
        <f t="shared" si="148"/>
        <v xml:space="preserve">
Reportar  trimestralmente el cumplimiento del Plan de Acción de la Dependencia</v>
      </c>
      <c r="BW157" s="555">
        <f t="shared" si="33"/>
        <v>0</v>
      </c>
      <c r="BX157" s="556"/>
      <c r="BY157" s="556"/>
      <c r="BZ157" s="556"/>
      <c r="CA157" s="556"/>
      <c r="CB157" s="556"/>
      <c r="CC157" s="556"/>
      <c r="CD157" s="556"/>
      <c r="CE157" s="146"/>
      <c r="CF157" s="146"/>
      <c r="CG157" s="146"/>
      <c r="CH157" s="146"/>
      <c r="CI157" s="146"/>
      <c r="CJ157" s="146"/>
      <c r="CK157" s="146"/>
      <c r="CL157" s="146"/>
      <c r="CM157" s="146"/>
      <c r="CN157" s="146"/>
      <c r="CO157" s="146"/>
      <c r="CP157" s="146"/>
      <c r="CQ157" s="146"/>
      <c r="CR157" s="146"/>
      <c r="CS157" s="146"/>
      <c r="CT157" s="146"/>
      <c r="CU157" s="146"/>
      <c r="CV157" s="146"/>
      <c r="CW157" s="146"/>
      <c r="CX157" s="146"/>
      <c r="CY157" s="146"/>
      <c r="CZ157" s="146"/>
      <c r="DA157" s="146"/>
      <c r="DB157" s="146"/>
      <c r="DC157" s="146"/>
      <c r="DD157" s="146"/>
      <c r="DE157" s="146"/>
      <c r="DF157" s="146"/>
      <c r="DG157" s="146"/>
      <c r="DH157" s="146"/>
      <c r="DI157" s="146"/>
      <c r="DJ157" s="146"/>
      <c r="DK157" s="146"/>
      <c r="DL157" s="146"/>
      <c r="DM157" s="146"/>
      <c r="DN157" s="146"/>
      <c r="DO157" s="146"/>
      <c r="DP157" s="146"/>
      <c r="DQ157" s="146"/>
      <c r="DR157" s="146"/>
      <c r="DS157" s="146"/>
      <c r="DT157" s="146"/>
      <c r="DU157" s="146"/>
      <c r="DV157" s="146"/>
      <c r="DW157" s="146"/>
      <c r="DX157" s="146"/>
      <c r="DY157" s="146"/>
      <c r="DZ157" s="146"/>
      <c r="EA157" s="146"/>
      <c r="EB157" s="146"/>
      <c r="EC157" s="146"/>
      <c r="ED157" s="146"/>
      <c r="EE157" s="146"/>
      <c r="EF157" s="146"/>
      <c r="EG157" s="146"/>
      <c r="EH157" s="146"/>
      <c r="EI157" s="146"/>
      <c r="EJ157" s="146"/>
      <c r="EK157" s="146"/>
      <c r="EL157" s="146"/>
      <c r="EM157" s="146"/>
      <c r="EN157" s="146"/>
      <c r="EO157" s="146"/>
      <c r="EP157" s="146"/>
      <c r="EQ157" s="146"/>
      <c r="ER157" s="146"/>
      <c r="ES157" s="146"/>
      <c r="ET157" s="146"/>
      <c r="EU157" s="146"/>
      <c r="EV157" s="146"/>
      <c r="EW157" s="146"/>
      <c r="EX157" s="146"/>
      <c r="EY157" s="146"/>
      <c r="EZ157" s="146"/>
      <c r="FA157" s="146"/>
      <c r="FB157" s="146"/>
      <c r="FC157" s="146"/>
      <c r="FD157" s="146"/>
      <c r="FE157" s="146"/>
      <c r="FF157" s="146"/>
      <c r="FG157" s="146"/>
      <c r="FH157" s="146"/>
      <c r="FI157" s="146"/>
      <c r="FJ157" s="146"/>
      <c r="FK157" s="146"/>
      <c r="FL157" s="146"/>
      <c r="FM157" s="146"/>
      <c r="FN157" s="146"/>
      <c r="FO157" s="146"/>
      <c r="FP157" s="146"/>
      <c r="FQ157" s="146"/>
      <c r="FR157" s="146"/>
      <c r="FS157" s="146"/>
      <c r="FT157" s="146"/>
      <c r="FU157" s="146"/>
      <c r="FV157" s="146"/>
      <c r="FW157" s="146"/>
      <c r="FX157" s="146"/>
      <c r="FY157" s="146"/>
      <c r="FZ157" s="146"/>
      <c r="GA157" s="146"/>
      <c r="GB157" s="146"/>
      <c r="GC157" s="146"/>
      <c r="GD157" s="146"/>
      <c r="GE157" s="146"/>
      <c r="GF157" s="146"/>
      <c r="GG157" s="146"/>
      <c r="GH157" s="146"/>
      <c r="GI157" s="146"/>
      <c r="GJ157" s="146"/>
      <c r="GK157" s="146"/>
      <c r="GL157" s="146"/>
      <c r="GM157" s="146"/>
      <c r="GN157" s="146"/>
      <c r="GO157" s="146"/>
      <c r="GP157" s="146"/>
      <c r="GQ157" s="146"/>
      <c r="GR157" s="146"/>
      <c r="GS157" s="146"/>
      <c r="GT157" s="146"/>
      <c r="GU157" s="146"/>
      <c r="GV157" s="146"/>
      <c r="GW157" s="146"/>
      <c r="GX157" s="146"/>
      <c r="GY157" s="146"/>
      <c r="GZ157" s="146"/>
      <c r="HA157" s="146"/>
      <c r="HB157" s="146"/>
      <c r="HC157" s="146"/>
      <c r="HD157" s="146"/>
      <c r="HE157" s="146"/>
      <c r="HF157" s="146"/>
      <c r="HG157" s="146"/>
      <c r="HH157" s="146"/>
      <c r="HI157" s="146"/>
      <c r="HJ157" s="146"/>
      <c r="HK157" s="146"/>
      <c r="HL157" s="146"/>
      <c r="HM157" s="146"/>
      <c r="HN157" s="146"/>
      <c r="HO157" s="146"/>
      <c r="HP157" s="146"/>
      <c r="HQ157" s="146"/>
      <c r="HR157" s="146"/>
      <c r="HS157" s="146"/>
      <c r="HT157" s="146"/>
      <c r="HU157" s="146"/>
      <c r="HV157" s="146"/>
      <c r="HW157" s="146"/>
      <c r="HX157" s="146"/>
      <c r="HY157" s="146"/>
      <c r="HZ157" s="146"/>
      <c r="IA157" s="146"/>
      <c r="IB157" s="146"/>
      <c r="IC157" s="146"/>
      <c r="ID157" s="146"/>
    </row>
    <row r="158" spans="1:238" s="153" customFormat="1" ht="88.2" x14ac:dyDescent="0.3">
      <c r="A158" s="557">
        <v>11900</v>
      </c>
      <c r="B158" s="543" t="s">
        <v>349</v>
      </c>
      <c r="C158" s="543" t="s">
        <v>964</v>
      </c>
      <c r="D158" s="558" t="s">
        <v>351</v>
      </c>
      <c r="E158" s="543" t="s">
        <v>256</v>
      </c>
      <c r="F158" s="558" t="s">
        <v>353</v>
      </c>
      <c r="G158" s="543" t="s">
        <v>686</v>
      </c>
      <c r="H158" s="571" t="s">
        <v>123</v>
      </c>
      <c r="I158" s="578">
        <v>1</v>
      </c>
      <c r="J158" s="558" t="s">
        <v>545</v>
      </c>
      <c r="K158" s="543" t="s">
        <v>598</v>
      </c>
      <c r="L158" s="572">
        <v>0</v>
      </c>
      <c r="M158" s="573">
        <v>1</v>
      </c>
      <c r="N158" s="543" t="s">
        <v>51</v>
      </c>
      <c r="O158" s="543" t="s">
        <v>68</v>
      </c>
      <c r="P158" s="543" t="s">
        <v>21</v>
      </c>
      <c r="Q158" s="543" t="s">
        <v>36</v>
      </c>
      <c r="R158" s="543" t="s">
        <v>75</v>
      </c>
      <c r="S158" s="543" t="s">
        <v>672</v>
      </c>
      <c r="T158" s="543" t="s">
        <v>98</v>
      </c>
      <c r="U158" s="573">
        <v>1</v>
      </c>
      <c r="V158" s="574" t="str">
        <f t="shared" si="55"/>
        <v>Formular los procesos y procedimientos en el marco del MIPG</v>
      </c>
      <c r="W158" s="575">
        <f t="shared" si="56"/>
        <v>0</v>
      </c>
      <c r="X158" s="576" t="s">
        <v>117</v>
      </c>
      <c r="Y158" s="578">
        <v>0.25</v>
      </c>
      <c r="Z158" s="576" t="s">
        <v>653</v>
      </c>
      <c r="AA158" s="572">
        <v>0</v>
      </c>
      <c r="AB158" s="910"/>
      <c r="AC158" s="909"/>
      <c r="AD158" s="562">
        <f t="shared" si="34"/>
        <v>0</v>
      </c>
      <c r="AE158" s="562" t="e">
        <f t="shared" si="35"/>
        <v>#DIV/0!</v>
      </c>
      <c r="AF158" s="562">
        <f t="shared" si="36"/>
        <v>0</v>
      </c>
      <c r="AG158" s="562" t="e">
        <f t="shared" si="37"/>
        <v>#DIV/0!</v>
      </c>
      <c r="AH158" s="562"/>
      <c r="AI158" s="578">
        <v>0.25</v>
      </c>
      <c r="AJ158" s="576" t="s">
        <v>653</v>
      </c>
      <c r="AK158" s="572">
        <v>0</v>
      </c>
      <c r="AL158" s="556"/>
      <c r="AM158" s="556"/>
      <c r="AN158" s="562">
        <f t="shared" si="38"/>
        <v>0</v>
      </c>
      <c r="AO158" s="562" t="e">
        <f t="shared" si="39"/>
        <v>#DIV/0!</v>
      </c>
      <c r="AP158" s="562">
        <f t="shared" si="40"/>
        <v>0</v>
      </c>
      <c r="AQ158" s="562" t="e">
        <f t="shared" si="41"/>
        <v>#DIV/0!</v>
      </c>
      <c r="AR158" s="562"/>
      <c r="AS158" s="578">
        <v>0.25</v>
      </c>
      <c r="AT158" s="576" t="s">
        <v>653</v>
      </c>
      <c r="AU158" s="572">
        <v>0</v>
      </c>
      <c r="AV158" s="556"/>
      <c r="AW158" s="556"/>
      <c r="AX158" s="562">
        <f t="shared" si="42"/>
        <v>0</v>
      </c>
      <c r="AY158" s="562" t="e">
        <f t="shared" si="43"/>
        <v>#DIV/0!</v>
      </c>
      <c r="AZ158" s="562">
        <f t="shared" si="44"/>
        <v>0</v>
      </c>
      <c r="BA158" s="562" t="e">
        <f t="shared" si="45"/>
        <v>#DIV/0!</v>
      </c>
      <c r="BB158" s="562"/>
      <c r="BC158" s="578">
        <v>0.25</v>
      </c>
      <c r="BD158" s="576" t="s">
        <v>653</v>
      </c>
      <c r="BE158" s="572">
        <v>0</v>
      </c>
      <c r="BF158" s="556"/>
      <c r="BG158" s="556"/>
      <c r="BH158" s="578">
        <f t="shared" si="57"/>
        <v>0</v>
      </c>
      <c r="BI158" s="578" t="e">
        <f t="shared" si="58"/>
        <v>#DIV/0!</v>
      </c>
      <c r="BJ158" s="578">
        <f t="shared" si="59"/>
        <v>0</v>
      </c>
      <c r="BK158" s="578" t="e">
        <f t="shared" si="60"/>
        <v>#DIV/0!</v>
      </c>
      <c r="BL158" s="578"/>
      <c r="BM158" s="579">
        <f t="shared" si="46"/>
        <v>0</v>
      </c>
      <c r="BN158" s="579" t="str">
        <f t="shared" si="47"/>
        <v>No Prog ni Ejec</v>
      </c>
      <c r="BO158" s="579">
        <f t="shared" si="48"/>
        <v>0</v>
      </c>
      <c r="BP158" s="579" t="str">
        <f t="shared" si="49"/>
        <v>No Prog ni Ejec</v>
      </c>
      <c r="BQ158" s="579">
        <f t="shared" si="50"/>
        <v>0</v>
      </c>
      <c r="BR158" s="579" t="str">
        <f t="shared" si="51"/>
        <v>No Prog ni Ejec</v>
      </c>
      <c r="BS158" s="579">
        <f t="shared" si="52"/>
        <v>0</v>
      </c>
      <c r="BT158" s="579" t="str">
        <f t="shared" si="53"/>
        <v>No Prog ni Ejec</v>
      </c>
      <c r="BU158" s="568">
        <f t="shared" si="54"/>
        <v>0.58333333333333337</v>
      </c>
      <c r="BV158" s="581" t="str">
        <f t="shared" si="148"/>
        <v>Formular los procesos y procedimientos en el marco del MIPG</v>
      </c>
      <c r="BW158" s="555">
        <f t="shared" si="33"/>
        <v>0</v>
      </c>
      <c r="BX158" s="556"/>
      <c r="BY158" s="556"/>
      <c r="BZ158" s="556"/>
      <c r="CA158" s="556"/>
      <c r="CB158" s="556"/>
      <c r="CC158" s="556"/>
      <c r="CD158" s="556"/>
      <c r="CE158" s="146"/>
      <c r="CF158" s="146"/>
      <c r="CG158" s="146"/>
      <c r="CH158" s="146"/>
      <c r="CI158" s="146"/>
      <c r="CJ158" s="146"/>
      <c r="CK158" s="146"/>
      <c r="CL158" s="146"/>
      <c r="CM158" s="146"/>
      <c r="CN158" s="146"/>
      <c r="CO158" s="146"/>
      <c r="CP158" s="146"/>
      <c r="CQ158" s="146"/>
      <c r="CR158" s="146"/>
      <c r="CS158" s="146"/>
      <c r="CT158" s="146"/>
      <c r="CU158" s="146"/>
      <c r="CV158" s="146"/>
      <c r="CW158" s="146"/>
      <c r="CX158" s="146"/>
      <c r="CY158" s="146"/>
      <c r="CZ158" s="146"/>
      <c r="DA158" s="146"/>
      <c r="DB158" s="146"/>
      <c r="DC158" s="146"/>
      <c r="DD158" s="146"/>
      <c r="DE158" s="146"/>
      <c r="DF158" s="146"/>
      <c r="DG158" s="146"/>
      <c r="DH158" s="146"/>
      <c r="DI158" s="146"/>
      <c r="DJ158" s="146"/>
      <c r="DK158" s="146"/>
      <c r="DL158" s="146"/>
      <c r="DM158" s="146"/>
      <c r="DN158" s="146"/>
      <c r="DO158" s="146"/>
      <c r="DP158" s="146"/>
      <c r="DQ158" s="146"/>
      <c r="DR158" s="146"/>
      <c r="DS158" s="146"/>
      <c r="DT158" s="146"/>
      <c r="DU158" s="146"/>
      <c r="DV158" s="146"/>
      <c r="DW158" s="146"/>
      <c r="DX158" s="146"/>
      <c r="DY158" s="146"/>
      <c r="DZ158" s="146"/>
      <c r="EA158" s="146"/>
      <c r="EB158" s="146"/>
      <c r="EC158" s="146"/>
      <c r="ED158" s="146"/>
      <c r="EE158" s="146"/>
      <c r="EF158" s="146"/>
      <c r="EG158" s="146"/>
      <c r="EH158" s="146"/>
      <c r="EI158" s="146"/>
      <c r="EJ158" s="146"/>
      <c r="EK158" s="146"/>
      <c r="EL158" s="146"/>
      <c r="EM158" s="146"/>
      <c r="EN158" s="146"/>
      <c r="EO158" s="146"/>
      <c r="EP158" s="146"/>
      <c r="EQ158" s="146"/>
      <c r="ER158" s="146"/>
      <c r="ES158" s="146"/>
      <c r="ET158" s="146"/>
      <c r="EU158" s="146"/>
      <c r="EV158" s="146"/>
      <c r="EW158" s="146"/>
      <c r="EX158" s="146"/>
      <c r="EY158" s="146"/>
      <c r="EZ158" s="146"/>
      <c r="FA158" s="146"/>
      <c r="FB158" s="146"/>
      <c r="FC158" s="146"/>
      <c r="FD158" s="146"/>
      <c r="FE158" s="146"/>
      <c r="FF158" s="146"/>
      <c r="FG158" s="146"/>
      <c r="FH158" s="146"/>
      <c r="FI158" s="146"/>
      <c r="FJ158" s="146"/>
      <c r="FK158" s="146"/>
      <c r="FL158" s="146"/>
      <c r="FM158" s="146"/>
      <c r="FN158" s="146"/>
      <c r="FO158" s="146"/>
      <c r="FP158" s="146"/>
      <c r="FQ158" s="146"/>
      <c r="FR158" s="146"/>
      <c r="FS158" s="146"/>
      <c r="FT158" s="146"/>
      <c r="FU158" s="146"/>
      <c r="FV158" s="146"/>
      <c r="FW158" s="146"/>
      <c r="FX158" s="146"/>
      <c r="FY158" s="146"/>
      <c r="FZ158" s="146"/>
      <c r="GA158" s="146"/>
      <c r="GB158" s="146"/>
      <c r="GC158" s="146"/>
      <c r="GD158" s="146"/>
      <c r="GE158" s="146"/>
      <c r="GF158" s="146"/>
      <c r="GG158" s="146"/>
      <c r="GH158" s="146"/>
      <c r="GI158" s="146"/>
      <c r="GJ158" s="146"/>
      <c r="GK158" s="146"/>
      <c r="GL158" s="146"/>
      <c r="GM158" s="146"/>
      <c r="GN158" s="146"/>
      <c r="GO158" s="146"/>
      <c r="GP158" s="146"/>
      <c r="GQ158" s="146"/>
      <c r="GR158" s="146"/>
      <c r="GS158" s="146"/>
      <c r="GT158" s="146"/>
      <c r="GU158" s="146"/>
      <c r="GV158" s="146"/>
      <c r="GW158" s="146"/>
      <c r="GX158" s="146"/>
      <c r="GY158" s="146"/>
      <c r="GZ158" s="146"/>
      <c r="HA158" s="146"/>
      <c r="HB158" s="146"/>
      <c r="HC158" s="146"/>
      <c r="HD158" s="146"/>
      <c r="HE158" s="146"/>
      <c r="HF158" s="146"/>
      <c r="HG158" s="146"/>
      <c r="HH158" s="146"/>
      <c r="HI158" s="146"/>
      <c r="HJ158" s="146"/>
      <c r="HK158" s="146"/>
      <c r="HL158" s="146"/>
      <c r="HM158" s="146"/>
      <c r="HN158" s="146"/>
      <c r="HO158" s="146"/>
      <c r="HP158" s="146"/>
      <c r="HQ158" s="146"/>
      <c r="HR158" s="146"/>
      <c r="HS158" s="146"/>
      <c r="HT158" s="146"/>
      <c r="HU158" s="146"/>
      <c r="HV158" s="146"/>
      <c r="HW158" s="146"/>
      <c r="HX158" s="146"/>
      <c r="HY158" s="146"/>
      <c r="HZ158" s="146"/>
      <c r="IA158" s="146"/>
      <c r="IB158" s="146"/>
      <c r="IC158" s="146"/>
      <c r="ID158" s="146"/>
    </row>
    <row r="159" spans="1:238" s="153" customFormat="1" ht="88.2" x14ac:dyDescent="0.3">
      <c r="A159" s="557">
        <v>11900</v>
      </c>
      <c r="B159" s="543" t="s">
        <v>349</v>
      </c>
      <c r="C159" s="543" t="s">
        <v>964</v>
      </c>
      <c r="D159" s="558" t="s">
        <v>351</v>
      </c>
      <c r="E159" s="543" t="s">
        <v>256</v>
      </c>
      <c r="F159" s="558" t="s">
        <v>354</v>
      </c>
      <c r="G159" s="543" t="s">
        <v>687</v>
      </c>
      <c r="H159" s="571" t="s">
        <v>124</v>
      </c>
      <c r="I159" s="558">
        <v>4</v>
      </c>
      <c r="J159" s="558" t="s">
        <v>560</v>
      </c>
      <c r="K159" s="543" t="s">
        <v>688</v>
      </c>
      <c r="L159" s="572">
        <v>0</v>
      </c>
      <c r="M159" s="573">
        <v>1</v>
      </c>
      <c r="N159" s="543" t="s">
        <v>51</v>
      </c>
      <c r="O159" s="543" t="s">
        <v>68</v>
      </c>
      <c r="P159" s="543" t="s">
        <v>21</v>
      </c>
      <c r="Q159" s="543" t="s">
        <v>36</v>
      </c>
      <c r="R159" s="543" t="s">
        <v>75</v>
      </c>
      <c r="S159" s="543" t="s">
        <v>570</v>
      </c>
      <c r="T159" s="543" t="s">
        <v>98</v>
      </c>
      <c r="U159" s="558">
        <v>4</v>
      </c>
      <c r="V159" s="574" t="str">
        <f t="shared" si="55"/>
        <v>Evaluar la gestión y resultados de los procesos de calidad de la Dependencia y remitir informes trimestrales de los indicadores formulados y las acciones de mejoras</v>
      </c>
      <c r="W159" s="575">
        <f t="shared" si="56"/>
        <v>0</v>
      </c>
      <c r="X159" s="576" t="s">
        <v>117</v>
      </c>
      <c r="Y159" s="577">
        <v>1</v>
      </c>
      <c r="Z159" s="576" t="s">
        <v>688</v>
      </c>
      <c r="AA159" s="572">
        <v>0</v>
      </c>
      <c r="AB159" s="910"/>
      <c r="AC159" s="909"/>
      <c r="AD159" s="562">
        <f t="shared" si="34"/>
        <v>0</v>
      </c>
      <c r="AE159" s="562" t="e">
        <f t="shared" si="35"/>
        <v>#DIV/0!</v>
      </c>
      <c r="AF159" s="562">
        <f t="shared" si="36"/>
        <v>0</v>
      </c>
      <c r="AG159" s="562" t="e">
        <f t="shared" si="37"/>
        <v>#DIV/0!</v>
      </c>
      <c r="AH159" s="562"/>
      <c r="AI159" s="577">
        <v>1</v>
      </c>
      <c r="AJ159" s="576" t="s">
        <v>688</v>
      </c>
      <c r="AK159" s="572">
        <v>0</v>
      </c>
      <c r="AL159" s="556"/>
      <c r="AM159" s="556"/>
      <c r="AN159" s="562">
        <f t="shared" si="38"/>
        <v>0</v>
      </c>
      <c r="AO159" s="562" t="e">
        <f t="shared" si="39"/>
        <v>#DIV/0!</v>
      </c>
      <c r="AP159" s="562">
        <f t="shared" si="40"/>
        <v>0</v>
      </c>
      <c r="AQ159" s="562" t="e">
        <f t="shared" si="41"/>
        <v>#DIV/0!</v>
      </c>
      <c r="AR159" s="562"/>
      <c r="AS159" s="577">
        <v>1</v>
      </c>
      <c r="AT159" s="576" t="s">
        <v>688</v>
      </c>
      <c r="AU159" s="572">
        <v>0</v>
      </c>
      <c r="AV159" s="556"/>
      <c r="AW159" s="556"/>
      <c r="AX159" s="562">
        <f t="shared" si="42"/>
        <v>0</v>
      </c>
      <c r="AY159" s="562" t="e">
        <f t="shared" si="43"/>
        <v>#DIV/0!</v>
      </c>
      <c r="AZ159" s="562">
        <f t="shared" si="44"/>
        <v>0</v>
      </c>
      <c r="BA159" s="562" t="e">
        <f t="shared" si="45"/>
        <v>#DIV/0!</v>
      </c>
      <c r="BB159" s="562"/>
      <c r="BC159" s="577">
        <v>1</v>
      </c>
      <c r="BD159" s="639" t="s">
        <v>688</v>
      </c>
      <c r="BE159" s="572">
        <v>0</v>
      </c>
      <c r="BF159" s="556"/>
      <c r="BG159" s="556"/>
      <c r="BH159" s="578">
        <f t="shared" si="57"/>
        <v>0</v>
      </c>
      <c r="BI159" s="578" t="e">
        <f t="shared" si="58"/>
        <v>#DIV/0!</v>
      </c>
      <c r="BJ159" s="578">
        <f t="shared" si="59"/>
        <v>0</v>
      </c>
      <c r="BK159" s="578" t="e">
        <f t="shared" si="60"/>
        <v>#DIV/0!</v>
      </c>
      <c r="BL159" s="578"/>
      <c r="BM159" s="579">
        <f t="shared" si="46"/>
        <v>0</v>
      </c>
      <c r="BN159" s="579" t="str">
        <f t="shared" si="47"/>
        <v>No Prog ni Ejec</v>
      </c>
      <c r="BO159" s="579">
        <f t="shared" si="48"/>
        <v>0</v>
      </c>
      <c r="BP159" s="579" t="str">
        <f t="shared" si="49"/>
        <v>No Prog ni Ejec</v>
      </c>
      <c r="BQ159" s="579">
        <f t="shared" si="50"/>
        <v>0</v>
      </c>
      <c r="BR159" s="579" t="str">
        <f t="shared" si="51"/>
        <v>No Prog ni Ejec</v>
      </c>
      <c r="BS159" s="579">
        <f t="shared" si="52"/>
        <v>0</v>
      </c>
      <c r="BT159" s="579" t="str">
        <f t="shared" si="53"/>
        <v>No Prog ni Ejec</v>
      </c>
      <c r="BU159" s="580">
        <f t="shared" si="54"/>
        <v>2.3333333333333335</v>
      </c>
      <c r="BV159" s="581" t="str">
        <f t="shared" si="148"/>
        <v>Evaluar la gestión y resultados de los procesos de calidad de la Dependencia y remitir informes trimestrales de los indicadores formulados y las acciones de mejoras</v>
      </c>
      <c r="BW159" s="555">
        <f t="shared" si="33"/>
        <v>0</v>
      </c>
      <c r="BX159" s="556"/>
      <c r="BY159" s="556"/>
      <c r="BZ159" s="556"/>
      <c r="CA159" s="556"/>
      <c r="CB159" s="556"/>
      <c r="CC159" s="556"/>
      <c r="CD159" s="556"/>
      <c r="CE159" s="146"/>
      <c r="CF159" s="146"/>
      <c r="CG159" s="146"/>
      <c r="CH159" s="146"/>
      <c r="CI159" s="146"/>
      <c r="CJ159" s="146"/>
      <c r="CK159" s="146"/>
      <c r="CL159" s="146"/>
      <c r="CM159" s="146"/>
      <c r="CN159" s="146"/>
      <c r="CO159" s="146"/>
      <c r="CP159" s="146"/>
      <c r="CQ159" s="146"/>
      <c r="CR159" s="146"/>
      <c r="CS159" s="146"/>
      <c r="CT159" s="146"/>
      <c r="CU159" s="146"/>
      <c r="CV159" s="146"/>
      <c r="CW159" s="146"/>
      <c r="CX159" s="146"/>
      <c r="CY159" s="146"/>
      <c r="CZ159" s="146"/>
      <c r="DA159" s="146"/>
      <c r="DB159" s="146"/>
      <c r="DC159" s="146"/>
      <c r="DD159" s="146"/>
      <c r="DE159" s="146"/>
      <c r="DF159" s="146"/>
      <c r="DG159" s="146"/>
      <c r="DH159" s="146"/>
      <c r="DI159" s="146"/>
      <c r="DJ159" s="146"/>
      <c r="DK159" s="146"/>
      <c r="DL159" s="146"/>
      <c r="DM159" s="146"/>
      <c r="DN159" s="146"/>
      <c r="DO159" s="146"/>
      <c r="DP159" s="146"/>
      <c r="DQ159" s="146"/>
      <c r="DR159" s="146"/>
      <c r="DS159" s="146"/>
      <c r="DT159" s="146"/>
      <c r="DU159" s="146"/>
      <c r="DV159" s="146"/>
      <c r="DW159" s="146"/>
      <c r="DX159" s="146"/>
      <c r="DY159" s="146"/>
      <c r="DZ159" s="146"/>
      <c r="EA159" s="146"/>
      <c r="EB159" s="146"/>
      <c r="EC159" s="146"/>
      <c r="ED159" s="146"/>
      <c r="EE159" s="146"/>
      <c r="EF159" s="146"/>
      <c r="EG159" s="146"/>
      <c r="EH159" s="146"/>
      <c r="EI159" s="146"/>
      <c r="EJ159" s="146"/>
      <c r="EK159" s="146"/>
      <c r="EL159" s="146"/>
      <c r="EM159" s="146"/>
      <c r="EN159" s="146"/>
      <c r="EO159" s="146"/>
      <c r="EP159" s="146"/>
      <c r="EQ159" s="146"/>
      <c r="ER159" s="146"/>
      <c r="ES159" s="146"/>
      <c r="ET159" s="146"/>
      <c r="EU159" s="146"/>
      <c r="EV159" s="146"/>
      <c r="EW159" s="146"/>
      <c r="EX159" s="146"/>
      <c r="EY159" s="146"/>
      <c r="EZ159" s="146"/>
      <c r="FA159" s="146"/>
      <c r="FB159" s="146"/>
      <c r="FC159" s="146"/>
      <c r="FD159" s="146"/>
      <c r="FE159" s="146"/>
      <c r="FF159" s="146"/>
      <c r="FG159" s="146"/>
      <c r="FH159" s="146"/>
      <c r="FI159" s="146"/>
      <c r="FJ159" s="146"/>
      <c r="FK159" s="146"/>
      <c r="FL159" s="146"/>
      <c r="FM159" s="146"/>
      <c r="FN159" s="146"/>
      <c r="FO159" s="146"/>
      <c r="FP159" s="146"/>
      <c r="FQ159" s="146"/>
      <c r="FR159" s="146"/>
      <c r="FS159" s="146"/>
      <c r="FT159" s="146"/>
      <c r="FU159" s="146"/>
      <c r="FV159" s="146"/>
      <c r="FW159" s="146"/>
      <c r="FX159" s="146"/>
      <c r="FY159" s="146"/>
      <c r="FZ159" s="146"/>
      <c r="GA159" s="146"/>
      <c r="GB159" s="146"/>
      <c r="GC159" s="146"/>
      <c r="GD159" s="146"/>
      <c r="GE159" s="146"/>
      <c r="GF159" s="146"/>
      <c r="GG159" s="146"/>
      <c r="GH159" s="146"/>
      <c r="GI159" s="146"/>
      <c r="GJ159" s="146"/>
      <c r="GK159" s="146"/>
      <c r="GL159" s="146"/>
      <c r="GM159" s="146"/>
      <c r="GN159" s="146"/>
      <c r="GO159" s="146"/>
      <c r="GP159" s="146"/>
      <c r="GQ159" s="146"/>
      <c r="GR159" s="146"/>
      <c r="GS159" s="146"/>
      <c r="GT159" s="146"/>
      <c r="GU159" s="146"/>
      <c r="GV159" s="146"/>
      <c r="GW159" s="146"/>
      <c r="GX159" s="146"/>
      <c r="GY159" s="146"/>
      <c r="GZ159" s="146"/>
      <c r="HA159" s="146"/>
      <c r="HB159" s="146"/>
      <c r="HC159" s="146"/>
      <c r="HD159" s="146"/>
      <c r="HE159" s="146"/>
      <c r="HF159" s="146"/>
      <c r="HG159" s="146"/>
      <c r="HH159" s="146"/>
      <c r="HI159" s="146"/>
      <c r="HJ159" s="146"/>
      <c r="HK159" s="146"/>
      <c r="HL159" s="146"/>
      <c r="HM159" s="146"/>
      <c r="HN159" s="146"/>
      <c r="HO159" s="146"/>
      <c r="HP159" s="146"/>
      <c r="HQ159" s="146"/>
      <c r="HR159" s="146"/>
      <c r="HS159" s="146"/>
      <c r="HT159" s="146"/>
      <c r="HU159" s="146"/>
      <c r="HV159" s="146"/>
      <c r="HW159" s="146"/>
      <c r="HX159" s="146"/>
      <c r="HY159" s="146"/>
      <c r="HZ159" s="146"/>
      <c r="IA159" s="146"/>
      <c r="IB159" s="146"/>
      <c r="IC159" s="146"/>
      <c r="ID159" s="146"/>
    </row>
    <row r="160" spans="1:238" ht="50.4" x14ac:dyDescent="0.3">
      <c r="A160" s="557">
        <v>11900</v>
      </c>
      <c r="B160" s="543" t="s">
        <v>349</v>
      </c>
      <c r="C160" s="543" t="s">
        <v>964</v>
      </c>
      <c r="D160" s="558" t="s">
        <v>357</v>
      </c>
      <c r="E160" s="543" t="s">
        <v>146</v>
      </c>
      <c r="F160" s="558" t="s">
        <v>358</v>
      </c>
      <c r="G160" s="543" t="s">
        <v>767</v>
      </c>
      <c r="H160" s="571" t="s">
        <v>123</v>
      </c>
      <c r="I160" s="578">
        <v>1</v>
      </c>
      <c r="J160" s="558" t="s">
        <v>359</v>
      </c>
      <c r="K160" s="543" t="s">
        <v>690</v>
      </c>
      <c r="L160" s="572">
        <v>254442984</v>
      </c>
      <c r="M160" s="573">
        <v>1</v>
      </c>
      <c r="N160" s="543" t="s">
        <v>46</v>
      </c>
      <c r="O160" s="543" t="s">
        <v>74</v>
      </c>
      <c r="P160" s="543" t="s">
        <v>21</v>
      </c>
      <c r="Q160" s="543" t="s">
        <v>36</v>
      </c>
      <c r="R160" s="543" t="s">
        <v>229</v>
      </c>
      <c r="S160" s="543" t="s">
        <v>360</v>
      </c>
      <c r="T160" s="543" t="s">
        <v>99</v>
      </c>
      <c r="U160" s="573">
        <v>1</v>
      </c>
      <c r="V160" s="574" t="str">
        <f t="shared" si="55"/>
        <v>Atender las solicitudes de informes derivadas de acciones constitucionales y tutelas</v>
      </c>
      <c r="W160" s="575">
        <f t="shared" si="56"/>
        <v>254442984</v>
      </c>
      <c r="X160" s="587" t="s">
        <v>114</v>
      </c>
      <c r="Y160" s="578">
        <v>0.25</v>
      </c>
      <c r="Z160" s="576" t="s">
        <v>690</v>
      </c>
      <c r="AA160" s="572">
        <f>+Y160*W160</f>
        <v>63610746</v>
      </c>
      <c r="AB160" s="912"/>
      <c r="AC160" s="909"/>
      <c r="AD160" s="562">
        <f t="shared" si="34"/>
        <v>0</v>
      </c>
      <c r="AE160" s="562">
        <f t="shared" si="35"/>
        <v>0</v>
      </c>
      <c r="AF160" s="562">
        <f t="shared" si="36"/>
        <v>0</v>
      </c>
      <c r="AG160" s="562">
        <f t="shared" si="37"/>
        <v>0</v>
      </c>
      <c r="AH160" s="562"/>
      <c r="AI160" s="578">
        <v>0.25</v>
      </c>
      <c r="AJ160" s="576" t="s">
        <v>690</v>
      </c>
      <c r="AK160" s="572">
        <v>63610746</v>
      </c>
      <c r="AL160" s="556"/>
      <c r="AM160" s="556"/>
      <c r="AN160" s="562">
        <f t="shared" si="38"/>
        <v>0</v>
      </c>
      <c r="AO160" s="562">
        <f t="shared" si="39"/>
        <v>0</v>
      </c>
      <c r="AP160" s="562">
        <f t="shared" si="40"/>
        <v>0</v>
      </c>
      <c r="AQ160" s="562">
        <f t="shared" si="41"/>
        <v>0</v>
      </c>
      <c r="AR160" s="562"/>
      <c r="AS160" s="578">
        <v>0.25</v>
      </c>
      <c r="AT160" s="576" t="s">
        <v>690</v>
      </c>
      <c r="AU160" s="572">
        <v>63610746</v>
      </c>
      <c r="AV160" s="556"/>
      <c r="AW160" s="556"/>
      <c r="AX160" s="562">
        <f t="shared" si="42"/>
        <v>0</v>
      </c>
      <c r="AY160" s="562">
        <f t="shared" si="43"/>
        <v>0</v>
      </c>
      <c r="AZ160" s="562">
        <f t="shared" si="44"/>
        <v>0</v>
      </c>
      <c r="BA160" s="562">
        <f t="shared" si="45"/>
        <v>0</v>
      </c>
      <c r="BB160" s="562"/>
      <c r="BC160" s="578">
        <v>0.25</v>
      </c>
      <c r="BD160" s="576" t="s">
        <v>690</v>
      </c>
      <c r="BE160" s="572">
        <v>63610746</v>
      </c>
      <c r="BF160" s="556"/>
      <c r="BG160" s="556"/>
      <c r="BH160" s="578">
        <f t="shared" si="57"/>
        <v>0</v>
      </c>
      <c r="BI160" s="578">
        <f t="shared" si="58"/>
        <v>0</v>
      </c>
      <c r="BJ160" s="578">
        <f t="shared" si="59"/>
        <v>0</v>
      </c>
      <c r="BK160" s="578">
        <f t="shared" si="60"/>
        <v>0</v>
      </c>
      <c r="BL160" s="578"/>
      <c r="BM160" s="642">
        <f t="shared" si="46"/>
        <v>0</v>
      </c>
      <c r="BN160" s="642">
        <f t="shared" si="47"/>
        <v>0</v>
      </c>
      <c r="BO160" s="642">
        <f t="shared" si="48"/>
        <v>0</v>
      </c>
      <c r="BP160" s="642">
        <f t="shared" si="49"/>
        <v>0</v>
      </c>
      <c r="BQ160" s="642">
        <f t="shared" si="50"/>
        <v>0</v>
      </c>
      <c r="BR160" s="642">
        <f t="shared" si="51"/>
        <v>0</v>
      </c>
      <c r="BS160" s="642">
        <f t="shared" si="52"/>
        <v>0</v>
      </c>
      <c r="BT160" s="642">
        <f t="shared" si="53"/>
        <v>0</v>
      </c>
      <c r="BU160" s="568">
        <f t="shared" si="54"/>
        <v>0.58333333333333337</v>
      </c>
      <c r="BV160" s="755" t="str">
        <f t="shared" si="148"/>
        <v>Atender las solicitudes de informes derivadas de acciones constitucionales y tutelas</v>
      </c>
      <c r="BW160" s="555">
        <f t="shared" si="33"/>
        <v>148425074</v>
      </c>
      <c r="BX160" s="556"/>
      <c r="BY160" s="556"/>
      <c r="BZ160" s="556"/>
      <c r="CA160" s="556"/>
      <c r="CB160" s="556"/>
      <c r="CC160" s="556"/>
      <c r="CD160" s="556"/>
    </row>
    <row r="161" spans="1:238" ht="76.5" customHeight="1" x14ac:dyDescent="0.3">
      <c r="A161" s="557">
        <v>11900</v>
      </c>
      <c r="B161" s="543" t="s">
        <v>349</v>
      </c>
      <c r="C161" s="543" t="s">
        <v>964</v>
      </c>
      <c r="D161" s="558" t="s">
        <v>357</v>
      </c>
      <c r="E161" s="543" t="s">
        <v>146</v>
      </c>
      <c r="F161" s="558" t="s">
        <v>361</v>
      </c>
      <c r="G161" s="543" t="s">
        <v>436</v>
      </c>
      <c r="H161" s="571" t="s">
        <v>123</v>
      </c>
      <c r="I161" s="578">
        <v>1</v>
      </c>
      <c r="J161" s="558" t="s">
        <v>458</v>
      </c>
      <c r="K161" s="543" t="s">
        <v>362</v>
      </c>
      <c r="L161" s="1113">
        <v>768132904</v>
      </c>
      <c r="M161" s="1155">
        <v>1</v>
      </c>
      <c r="N161" s="543" t="s">
        <v>46</v>
      </c>
      <c r="O161" s="543" t="s">
        <v>74</v>
      </c>
      <c r="P161" s="543" t="s">
        <v>21</v>
      </c>
      <c r="Q161" s="543" t="s">
        <v>36</v>
      </c>
      <c r="R161" s="543" t="s">
        <v>229</v>
      </c>
      <c r="S161" s="543" t="s">
        <v>437</v>
      </c>
      <c r="T161" s="543" t="s">
        <v>99</v>
      </c>
      <c r="U161" s="573">
        <v>1</v>
      </c>
      <c r="V161" s="574" t="str">
        <f t="shared" si="55"/>
        <v>Ejercer la defensa extrajudicial y judicial en los asuntos y/o procesos judiciales en que la ADRES es parte o vinculado.</v>
      </c>
      <c r="W161" s="1136">
        <f t="shared" si="56"/>
        <v>768132904</v>
      </c>
      <c r="X161" s="587" t="s">
        <v>114</v>
      </c>
      <c r="Y161" s="578">
        <v>0.25</v>
      </c>
      <c r="Z161" s="576" t="s">
        <v>362</v>
      </c>
      <c r="AA161" s="572">
        <f>+W161*Y161</f>
        <v>192033226</v>
      </c>
      <c r="AB161" s="910"/>
      <c r="AC161" s="1134"/>
      <c r="AD161" s="562">
        <f t="shared" si="34"/>
        <v>0</v>
      </c>
      <c r="AE161" s="1122">
        <f t="shared" si="35"/>
        <v>0</v>
      </c>
      <c r="AF161" s="562">
        <f t="shared" si="36"/>
        <v>0</v>
      </c>
      <c r="AG161" s="1122">
        <f t="shared" si="37"/>
        <v>0</v>
      </c>
      <c r="AH161" s="569"/>
      <c r="AI161" s="578">
        <v>0.25</v>
      </c>
      <c r="AJ161" s="576" t="s">
        <v>362</v>
      </c>
      <c r="AK161" s="572">
        <v>192033226</v>
      </c>
      <c r="AL161" s="556"/>
      <c r="AM161" s="556"/>
      <c r="AN161" s="562">
        <f t="shared" si="38"/>
        <v>0</v>
      </c>
      <c r="AO161" s="562">
        <f t="shared" si="39"/>
        <v>0</v>
      </c>
      <c r="AP161" s="562">
        <f t="shared" si="40"/>
        <v>0</v>
      </c>
      <c r="AQ161" s="562">
        <f t="shared" si="41"/>
        <v>0</v>
      </c>
      <c r="AR161" s="562"/>
      <c r="AS161" s="578">
        <v>0.25</v>
      </c>
      <c r="AT161" s="576" t="s">
        <v>362</v>
      </c>
      <c r="AU161" s="572">
        <v>192033226</v>
      </c>
      <c r="AV161" s="556"/>
      <c r="AW161" s="556"/>
      <c r="AX161" s="562">
        <f t="shared" si="42"/>
        <v>0</v>
      </c>
      <c r="AY161" s="562">
        <f t="shared" si="43"/>
        <v>0</v>
      </c>
      <c r="AZ161" s="562">
        <f t="shared" si="44"/>
        <v>0</v>
      </c>
      <c r="BA161" s="562">
        <f t="shared" si="45"/>
        <v>0</v>
      </c>
      <c r="BB161" s="562"/>
      <c r="BC161" s="578">
        <v>0.25</v>
      </c>
      <c r="BD161" s="576" t="s">
        <v>362</v>
      </c>
      <c r="BE161" s="572">
        <v>192033226</v>
      </c>
      <c r="BF161" s="556"/>
      <c r="BG161" s="556"/>
      <c r="BH161" s="578">
        <f t="shared" si="57"/>
        <v>0</v>
      </c>
      <c r="BI161" s="578">
        <f t="shared" si="58"/>
        <v>0</v>
      </c>
      <c r="BJ161" s="578">
        <f t="shared" si="59"/>
        <v>0</v>
      </c>
      <c r="BK161" s="578">
        <f t="shared" si="60"/>
        <v>0</v>
      </c>
      <c r="BL161" s="578"/>
      <c r="BM161" s="642">
        <f t="shared" si="46"/>
        <v>0</v>
      </c>
      <c r="BN161" s="1125">
        <f t="shared" si="47"/>
        <v>0</v>
      </c>
      <c r="BO161" s="642">
        <f t="shared" si="48"/>
        <v>0</v>
      </c>
      <c r="BP161" s="1125">
        <f t="shared" si="49"/>
        <v>0</v>
      </c>
      <c r="BQ161" s="642">
        <f t="shared" si="50"/>
        <v>0</v>
      </c>
      <c r="BR161" s="1125">
        <f t="shared" si="51"/>
        <v>0</v>
      </c>
      <c r="BS161" s="642">
        <f t="shared" si="52"/>
        <v>0</v>
      </c>
      <c r="BT161" s="1125">
        <f t="shared" si="53"/>
        <v>0</v>
      </c>
      <c r="BU161" s="568">
        <f t="shared" si="54"/>
        <v>0.58333333333333337</v>
      </c>
      <c r="BV161" s="755" t="str">
        <f t="shared" si="148"/>
        <v>Ejercer la defensa extrajudicial y judicial en los asuntos y/o procesos judiciales en que la ADRES es parte o vinculado.</v>
      </c>
      <c r="BW161" s="555">
        <f t="shared" si="33"/>
        <v>448077527.33333331</v>
      </c>
      <c r="BX161" s="556"/>
      <c r="BY161" s="556"/>
      <c r="BZ161" s="556"/>
      <c r="CA161" s="556"/>
      <c r="CB161" s="556"/>
      <c r="CC161" s="556"/>
      <c r="CD161" s="556"/>
    </row>
    <row r="162" spans="1:238" ht="63" x14ac:dyDescent="0.3">
      <c r="A162" s="557">
        <v>11900</v>
      </c>
      <c r="B162" s="543" t="s">
        <v>349</v>
      </c>
      <c r="C162" s="543" t="s">
        <v>964</v>
      </c>
      <c r="D162" s="558" t="s">
        <v>357</v>
      </c>
      <c r="E162" s="543" t="s">
        <v>146</v>
      </c>
      <c r="F162" s="558" t="s">
        <v>371</v>
      </c>
      <c r="G162" s="543" t="s">
        <v>366</v>
      </c>
      <c r="H162" s="571" t="s">
        <v>123</v>
      </c>
      <c r="I162" s="578">
        <v>1</v>
      </c>
      <c r="J162" s="558" t="s">
        <v>547</v>
      </c>
      <c r="K162" s="543" t="s">
        <v>362</v>
      </c>
      <c r="L162" s="1127"/>
      <c r="M162" s="1156"/>
      <c r="N162" s="543" t="s">
        <v>46</v>
      </c>
      <c r="O162" s="543" t="s">
        <v>74</v>
      </c>
      <c r="P162" s="543" t="s">
        <v>21</v>
      </c>
      <c r="Q162" s="543" t="s">
        <v>36</v>
      </c>
      <c r="R162" s="543" t="s">
        <v>229</v>
      </c>
      <c r="S162" s="543" t="s">
        <v>370</v>
      </c>
      <c r="T162" s="543" t="s">
        <v>99</v>
      </c>
      <c r="U162" s="573">
        <v>1</v>
      </c>
      <c r="V162" s="574" t="str">
        <f t="shared" si="55"/>
        <v>Ejercer la defensa extrajudicial y judicial en los asuntos y/o procesos judiciales en que la ADRES es parte o vinculado.</v>
      </c>
      <c r="W162" s="1137"/>
      <c r="X162" s="587" t="s">
        <v>114</v>
      </c>
      <c r="Y162" s="578">
        <v>0.25</v>
      </c>
      <c r="Z162" s="576" t="s">
        <v>362</v>
      </c>
      <c r="AA162" s="572">
        <v>0</v>
      </c>
      <c r="AB162" s="910"/>
      <c r="AC162" s="1135"/>
      <c r="AD162" s="562">
        <f t="shared" si="34"/>
        <v>0</v>
      </c>
      <c r="AE162" s="1123"/>
      <c r="AF162" s="562">
        <f t="shared" si="36"/>
        <v>0</v>
      </c>
      <c r="AG162" s="1123"/>
      <c r="AH162" s="569"/>
      <c r="AI162" s="578">
        <v>0.25</v>
      </c>
      <c r="AJ162" s="576" t="s">
        <v>362</v>
      </c>
      <c r="AK162" s="572">
        <v>0</v>
      </c>
      <c r="AL162" s="556"/>
      <c r="AM162" s="556"/>
      <c r="AN162" s="562">
        <f t="shared" si="38"/>
        <v>0</v>
      </c>
      <c r="AO162" s="562" t="e">
        <f t="shared" si="39"/>
        <v>#DIV/0!</v>
      </c>
      <c r="AP162" s="562">
        <f t="shared" si="40"/>
        <v>0</v>
      </c>
      <c r="AQ162" s="562" t="e">
        <f t="shared" si="41"/>
        <v>#DIV/0!</v>
      </c>
      <c r="AR162" s="562"/>
      <c r="AS162" s="578">
        <v>0.25</v>
      </c>
      <c r="AT162" s="576" t="s">
        <v>362</v>
      </c>
      <c r="AU162" s="572">
        <v>0</v>
      </c>
      <c r="AV162" s="556"/>
      <c r="AW162" s="556"/>
      <c r="AX162" s="562">
        <f t="shared" si="42"/>
        <v>0</v>
      </c>
      <c r="AY162" s="562" t="e">
        <f t="shared" si="43"/>
        <v>#DIV/0!</v>
      </c>
      <c r="AZ162" s="562">
        <f t="shared" si="44"/>
        <v>0</v>
      </c>
      <c r="BA162" s="562" t="e">
        <f t="shared" si="45"/>
        <v>#DIV/0!</v>
      </c>
      <c r="BB162" s="562"/>
      <c r="BC162" s="578">
        <v>0.25</v>
      </c>
      <c r="BD162" s="576" t="s">
        <v>362</v>
      </c>
      <c r="BE162" s="572">
        <v>0</v>
      </c>
      <c r="BF162" s="556"/>
      <c r="BG162" s="556"/>
      <c r="BH162" s="578">
        <f t="shared" si="57"/>
        <v>0</v>
      </c>
      <c r="BI162" s="578" t="e">
        <f t="shared" si="58"/>
        <v>#DIV/0!</v>
      </c>
      <c r="BJ162" s="578">
        <f t="shared" si="59"/>
        <v>0</v>
      </c>
      <c r="BK162" s="578" t="e">
        <f t="shared" si="60"/>
        <v>#DIV/0!</v>
      </c>
      <c r="BL162" s="578"/>
      <c r="BM162" s="642">
        <f t="shared" si="46"/>
        <v>0</v>
      </c>
      <c r="BN162" s="1126"/>
      <c r="BO162" s="642">
        <f t="shared" si="48"/>
        <v>0</v>
      </c>
      <c r="BP162" s="1126"/>
      <c r="BQ162" s="642">
        <f t="shared" si="50"/>
        <v>0</v>
      </c>
      <c r="BR162" s="1126"/>
      <c r="BS162" s="642">
        <f t="shared" si="52"/>
        <v>0</v>
      </c>
      <c r="BT162" s="1126"/>
      <c r="BU162" s="568">
        <f t="shared" si="54"/>
        <v>0.58333333333333337</v>
      </c>
      <c r="BV162" s="755" t="str">
        <f t="shared" si="148"/>
        <v>Ejercer la defensa extrajudicial y judicial en los asuntos y/o procesos judiciales en que la ADRES es parte o vinculado.</v>
      </c>
      <c r="BW162" s="555">
        <f t="shared" si="33"/>
        <v>0</v>
      </c>
      <c r="BX162" s="556"/>
      <c r="BY162" s="556"/>
      <c r="BZ162" s="556"/>
      <c r="CA162" s="556"/>
      <c r="CB162" s="556"/>
      <c r="CC162" s="556"/>
      <c r="CD162" s="556"/>
    </row>
    <row r="163" spans="1:238" ht="50.4" x14ac:dyDescent="0.3">
      <c r="A163" s="557">
        <v>11900</v>
      </c>
      <c r="B163" s="543" t="s">
        <v>349</v>
      </c>
      <c r="C163" s="543" t="s">
        <v>964</v>
      </c>
      <c r="D163" s="558" t="s">
        <v>357</v>
      </c>
      <c r="E163" s="543" t="s">
        <v>146</v>
      </c>
      <c r="F163" s="558" t="s">
        <v>372</v>
      </c>
      <c r="G163" s="543" t="s">
        <v>367</v>
      </c>
      <c r="H163" s="571" t="s">
        <v>123</v>
      </c>
      <c r="I163" s="578">
        <v>1</v>
      </c>
      <c r="J163" s="558" t="s">
        <v>459</v>
      </c>
      <c r="K163" s="543" t="s">
        <v>363</v>
      </c>
      <c r="L163" s="1127"/>
      <c r="M163" s="1156"/>
      <c r="N163" s="543" t="s">
        <v>46</v>
      </c>
      <c r="O163" s="543" t="s">
        <v>74</v>
      </c>
      <c r="P163" s="543" t="s">
        <v>21</v>
      </c>
      <c r="Q163" s="543" t="s">
        <v>36</v>
      </c>
      <c r="R163" s="543" t="s">
        <v>229</v>
      </c>
      <c r="S163" s="543" t="s">
        <v>438</v>
      </c>
      <c r="T163" s="543" t="s">
        <v>99</v>
      </c>
      <c r="U163" s="573">
        <v>1</v>
      </c>
      <c r="V163" s="574" t="str">
        <f t="shared" si="55"/>
        <v>Atender las solicitudes de pruebas de los despachos judiciales o terceros intervinientes en el proceso judicial</v>
      </c>
      <c r="W163" s="1137"/>
      <c r="X163" s="587" t="s">
        <v>114</v>
      </c>
      <c r="Y163" s="578">
        <v>0.25</v>
      </c>
      <c r="Z163" s="576" t="s">
        <v>363</v>
      </c>
      <c r="AA163" s="572">
        <v>0</v>
      </c>
      <c r="AB163" s="910"/>
      <c r="AC163" s="1135"/>
      <c r="AD163" s="562">
        <f t="shared" si="34"/>
        <v>0</v>
      </c>
      <c r="AE163" s="1123"/>
      <c r="AF163" s="562">
        <f t="shared" si="36"/>
        <v>0</v>
      </c>
      <c r="AG163" s="1123"/>
      <c r="AH163" s="569"/>
      <c r="AI163" s="578">
        <v>0.25</v>
      </c>
      <c r="AJ163" s="576" t="s">
        <v>363</v>
      </c>
      <c r="AK163" s="572">
        <v>0</v>
      </c>
      <c r="AL163" s="556"/>
      <c r="AM163" s="556"/>
      <c r="AN163" s="562">
        <f t="shared" si="38"/>
        <v>0</v>
      </c>
      <c r="AO163" s="562" t="e">
        <f t="shared" si="39"/>
        <v>#DIV/0!</v>
      </c>
      <c r="AP163" s="562">
        <f t="shared" si="40"/>
        <v>0</v>
      </c>
      <c r="AQ163" s="562" t="e">
        <f t="shared" si="41"/>
        <v>#DIV/0!</v>
      </c>
      <c r="AR163" s="562"/>
      <c r="AS163" s="578">
        <v>0.25</v>
      </c>
      <c r="AT163" s="576" t="s">
        <v>363</v>
      </c>
      <c r="AU163" s="572">
        <v>0</v>
      </c>
      <c r="AV163" s="556"/>
      <c r="AW163" s="556"/>
      <c r="AX163" s="562">
        <f t="shared" si="42"/>
        <v>0</v>
      </c>
      <c r="AY163" s="562" t="e">
        <f t="shared" si="43"/>
        <v>#DIV/0!</v>
      </c>
      <c r="AZ163" s="562">
        <f t="shared" si="44"/>
        <v>0</v>
      </c>
      <c r="BA163" s="562" t="e">
        <f t="shared" si="45"/>
        <v>#DIV/0!</v>
      </c>
      <c r="BB163" s="562"/>
      <c r="BC163" s="578">
        <v>0.25</v>
      </c>
      <c r="BD163" s="576" t="s">
        <v>363</v>
      </c>
      <c r="BE163" s="572">
        <v>0</v>
      </c>
      <c r="BF163" s="556"/>
      <c r="BG163" s="556"/>
      <c r="BH163" s="578">
        <f t="shared" si="57"/>
        <v>0</v>
      </c>
      <c r="BI163" s="578" t="e">
        <f t="shared" si="58"/>
        <v>#DIV/0!</v>
      </c>
      <c r="BJ163" s="578">
        <f t="shared" si="59"/>
        <v>0</v>
      </c>
      <c r="BK163" s="578" t="e">
        <f t="shared" si="60"/>
        <v>#DIV/0!</v>
      </c>
      <c r="BL163" s="578"/>
      <c r="BM163" s="642">
        <f t="shared" si="46"/>
        <v>0</v>
      </c>
      <c r="BN163" s="1126"/>
      <c r="BO163" s="642">
        <f t="shared" si="48"/>
        <v>0</v>
      </c>
      <c r="BP163" s="1126"/>
      <c r="BQ163" s="642">
        <f t="shared" si="50"/>
        <v>0</v>
      </c>
      <c r="BR163" s="1126"/>
      <c r="BS163" s="642">
        <f t="shared" si="52"/>
        <v>0</v>
      </c>
      <c r="BT163" s="1126"/>
      <c r="BU163" s="568">
        <f t="shared" si="54"/>
        <v>0.58333333333333337</v>
      </c>
      <c r="BV163" s="755" t="str">
        <f t="shared" si="148"/>
        <v>Atender las solicitudes de pruebas de los despachos judiciales o terceros intervinientes en el proceso judicial</v>
      </c>
      <c r="BW163" s="555">
        <f t="shared" si="33"/>
        <v>0</v>
      </c>
      <c r="BX163" s="556"/>
      <c r="BY163" s="556"/>
      <c r="BZ163" s="556"/>
      <c r="CA163" s="556"/>
      <c r="CB163" s="556"/>
      <c r="CC163" s="556"/>
      <c r="CD163" s="556"/>
    </row>
    <row r="164" spans="1:238" ht="88.2" x14ac:dyDescent="0.3">
      <c r="A164" s="557">
        <v>11900</v>
      </c>
      <c r="B164" s="543" t="s">
        <v>349</v>
      </c>
      <c r="C164" s="543" t="s">
        <v>964</v>
      </c>
      <c r="D164" s="558" t="s">
        <v>357</v>
      </c>
      <c r="E164" s="543" t="s">
        <v>146</v>
      </c>
      <c r="F164" s="558" t="s">
        <v>439</v>
      </c>
      <c r="G164" s="543" t="s">
        <v>715</v>
      </c>
      <c r="H164" s="571" t="s">
        <v>123</v>
      </c>
      <c r="I164" s="578">
        <v>1</v>
      </c>
      <c r="J164" s="558" t="s">
        <v>462</v>
      </c>
      <c r="K164" s="543" t="s">
        <v>691</v>
      </c>
      <c r="L164" s="1127"/>
      <c r="M164" s="1156"/>
      <c r="N164" s="543" t="s">
        <v>46</v>
      </c>
      <c r="O164" s="543" t="s">
        <v>74</v>
      </c>
      <c r="P164" s="543" t="s">
        <v>21</v>
      </c>
      <c r="Q164" s="543" t="s">
        <v>36</v>
      </c>
      <c r="R164" s="543" t="s">
        <v>229</v>
      </c>
      <c r="S164" s="543" t="s">
        <v>442</v>
      </c>
      <c r="T164" s="543" t="s">
        <v>99</v>
      </c>
      <c r="U164" s="573">
        <v>1</v>
      </c>
      <c r="V164" s="574" t="str">
        <f t="shared" si="55"/>
        <v>Fichas técnicas de conciliaciones prejudiciales presentadas a consideración del Comité de Conciliación</v>
      </c>
      <c r="W164" s="1137"/>
      <c r="X164" s="587" t="s">
        <v>114</v>
      </c>
      <c r="Y164" s="578">
        <v>0.25</v>
      </c>
      <c r="Z164" s="576" t="s">
        <v>691</v>
      </c>
      <c r="AA164" s="572">
        <v>0</v>
      </c>
      <c r="AB164" s="910"/>
      <c r="AC164" s="1135"/>
      <c r="AD164" s="562">
        <f t="shared" si="34"/>
        <v>0</v>
      </c>
      <c r="AE164" s="1123"/>
      <c r="AF164" s="562">
        <f t="shared" si="36"/>
        <v>0</v>
      </c>
      <c r="AG164" s="1123"/>
      <c r="AH164" s="569"/>
      <c r="AI164" s="578">
        <v>0.25</v>
      </c>
      <c r="AJ164" s="576" t="s">
        <v>691</v>
      </c>
      <c r="AK164" s="572">
        <v>0</v>
      </c>
      <c r="AL164" s="556"/>
      <c r="AM164" s="556"/>
      <c r="AN164" s="562">
        <f t="shared" si="38"/>
        <v>0</v>
      </c>
      <c r="AO164" s="562" t="e">
        <f t="shared" si="39"/>
        <v>#DIV/0!</v>
      </c>
      <c r="AP164" s="562">
        <f t="shared" si="40"/>
        <v>0</v>
      </c>
      <c r="AQ164" s="562" t="e">
        <f t="shared" si="41"/>
        <v>#DIV/0!</v>
      </c>
      <c r="AR164" s="562"/>
      <c r="AS164" s="578">
        <v>0.25</v>
      </c>
      <c r="AT164" s="576" t="s">
        <v>691</v>
      </c>
      <c r="AU164" s="572">
        <v>0</v>
      </c>
      <c r="AV164" s="556"/>
      <c r="AW164" s="556"/>
      <c r="AX164" s="562">
        <f t="shared" si="42"/>
        <v>0</v>
      </c>
      <c r="AY164" s="562" t="e">
        <f t="shared" si="43"/>
        <v>#DIV/0!</v>
      </c>
      <c r="AZ164" s="562">
        <f t="shared" si="44"/>
        <v>0</v>
      </c>
      <c r="BA164" s="562" t="e">
        <f t="shared" si="45"/>
        <v>#DIV/0!</v>
      </c>
      <c r="BB164" s="562"/>
      <c r="BC164" s="578">
        <v>0.25</v>
      </c>
      <c r="BD164" s="576" t="s">
        <v>691</v>
      </c>
      <c r="BE164" s="572">
        <v>0</v>
      </c>
      <c r="BF164" s="556"/>
      <c r="BG164" s="556"/>
      <c r="BH164" s="578">
        <f t="shared" si="57"/>
        <v>0</v>
      </c>
      <c r="BI164" s="578" t="e">
        <f t="shared" si="58"/>
        <v>#DIV/0!</v>
      </c>
      <c r="BJ164" s="578">
        <f t="shared" si="59"/>
        <v>0</v>
      </c>
      <c r="BK164" s="578" t="e">
        <f t="shared" si="60"/>
        <v>#DIV/0!</v>
      </c>
      <c r="BL164" s="578"/>
      <c r="BM164" s="642">
        <f t="shared" si="46"/>
        <v>0</v>
      </c>
      <c r="BN164" s="1126"/>
      <c r="BO164" s="642">
        <f t="shared" si="48"/>
        <v>0</v>
      </c>
      <c r="BP164" s="1126"/>
      <c r="BQ164" s="642">
        <f t="shared" si="50"/>
        <v>0</v>
      </c>
      <c r="BR164" s="1126"/>
      <c r="BS164" s="642">
        <f t="shared" si="52"/>
        <v>0</v>
      </c>
      <c r="BT164" s="1126"/>
      <c r="BU164" s="568">
        <f t="shared" si="54"/>
        <v>0.58333333333333337</v>
      </c>
      <c r="BV164" s="755" t="str">
        <f t="shared" si="148"/>
        <v>Fichas técnicas de conciliaciones prejudiciales presentadas a consideración del Comité de Conciliación</v>
      </c>
      <c r="BW164" s="555">
        <f t="shared" si="33"/>
        <v>0</v>
      </c>
      <c r="BX164" s="556"/>
      <c r="BY164" s="556"/>
      <c r="BZ164" s="556"/>
      <c r="CA164" s="556"/>
      <c r="CB164" s="556"/>
      <c r="CC164" s="556"/>
      <c r="CD164" s="556"/>
    </row>
    <row r="165" spans="1:238" ht="88.2" x14ac:dyDescent="0.3">
      <c r="A165" s="557">
        <v>11900</v>
      </c>
      <c r="B165" s="543" t="s">
        <v>349</v>
      </c>
      <c r="C165" s="543" t="s">
        <v>964</v>
      </c>
      <c r="D165" s="558" t="s">
        <v>357</v>
      </c>
      <c r="E165" s="543" t="s">
        <v>146</v>
      </c>
      <c r="F165" s="558" t="s">
        <v>439</v>
      </c>
      <c r="G165" s="543" t="s">
        <v>715</v>
      </c>
      <c r="H165" s="571" t="s">
        <v>123</v>
      </c>
      <c r="I165" s="578">
        <v>1</v>
      </c>
      <c r="J165" s="558" t="s">
        <v>718</v>
      </c>
      <c r="K165" s="543" t="s">
        <v>444</v>
      </c>
      <c r="L165" s="1127"/>
      <c r="M165" s="1157"/>
      <c r="N165" s="543" t="s">
        <v>46</v>
      </c>
      <c r="O165" s="543" t="s">
        <v>74</v>
      </c>
      <c r="P165" s="543" t="s">
        <v>21</v>
      </c>
      <c r="Q165" s="543" t="s">
        <v>36</v>
      </c>
      <c r="R165" s="543" t="s">
        <v>229</v>
      </c>
      <c r="S165" s="543" t="s">
        <v>694</v>
      </c>
      <c r="T165" s="543" t="s">
        <v>99</v>
      </c>
      <c r="U165" s="573">
        <v>1</v>
      </c>
      <c r="V165" s="574" t="str">
        <f t="shared" si="55"/>
        <v>Presentación de fichas técnicas de demandas ordinarias laborales  presentadas al Comité de Conciliación</v>
      </c>
      <c r="W165" s="1138"/>
      <c r="X165" s="587" t="s">
        <v>114</v>
      </c>
      <c r="Y165" s="578">
        <v>0.25</v>
      </c>
      <c r="Z165" s="576" t="s">
        <v>444</v>
      </c>
      <c r="AA165" s="572">
        <v>0</v>
      </c>
      <c r="AB165" s="908"/>
      <c r="AC165" s="1135"/>
      <c r="AD165" s="562">
        <f t="shared" si="34"/>
        <v>0</v>
      </c>
      <c r="AE165" s="1123"/>
      <c r="AF165" s="562">
        <f t="shared" si="36"/>
        <v>0</v>
      </c>
      <c r="AG165" s="1124"/>
      <c r="AH165" s="569"/>
      <c r="AI165" s="578">
        <v>0.25</v>
      </c>
      <c r="AJ165" s="576" t="s">
        <v>444</v>
      </c>
      <c r="AK165" s="572">
        <v>0</v>
      </c>
      <c r="AL165" s="556"/>
      <c r="AM165" s="556"/>
      <c r="AN165" s="562">
        <f t="shared" si="38"/>
        <v>0</v>
      </c>
      <c r="AO165" s="562" t="e">
        <f t="shared" si="39"/>
        <v>#DIV/0!</v>
      </c>
      <c r="AP165" s="562">
        <f t="shared" si="40"/>
        <v>0</v>
      </c>
      <c r="AQ165" s="562" t="e">
        <f t="shared" si="41"/>
        <v>#DIV/0!</v>
      </c>
      <c r="AR165" s="562"/>
      <c r="AS165" s="578">
        <v>0.25</v>
      </c>
      <c r="AT165" s="576" t="s">
        <v>444</v>
      </c>
      <c r="AU165" s="572">
        <v>0</v>
      </c>
      <c r="AV165" s="556"/>
      <c r="AW165" s="556"/>
      <c r="AX165" s="562">
        <f t="shared" si="42"/>
        <v>0</v>
      </c>
      <c r="AY165" s="562" t="e">
        <f t="shared" si="43"/>
        <v>#DIV/0!</v>
      </c>
      <c r="AZ165" s="562">
        <f t="shared" si="44"/>
        <v>0</v>
      </c>
      <c r="BA165" s="562" t="e">
        <f t="shared" si="45"/>
        <v>#DIV/0!</v>
      </c>
      <c r="BB165" s="562"/>
      <c r="BC165" s="578">
        <v>0.25</v>
      </c>
      <c r="BD165" s="576" t="s">
        <v>444</v>
      </c>
      <c r="BE165" s="572">
        <v>0</v>
      </c>
      <c r="BF165" s="556"/>
      <c r="BG165" s="556"/>
      <c r="BH165" s="578">
        <f t="shared" si="57"/>
        <v>0</v>
      </c>
      <c r="BI165" s="578" t="e">
        <f t="shared" si="58"/>
        <v>#DIV/0!</v>
      </c>
      <c r="BJ165" s="578">
        <f t="shared" si="59"/>
        <v>0</v>
      </c>
      <c r="BK165" s="578" t="e">
        <f t="shared" si="60"/>
        <v>#DIV/0!</v>
      </c>
      <c r="BL165" s="578"/>
      <c r="BM165" s="642">
        <f t="shared" si="46"/>
        <v>0</v>
      </c>
      <c r="BN165" s="1131"/>
      <c r="BO165" s="642">
        <f t="shared" si="48"/>
        <v>0</v>
      </c>
      <c r="BP165" s="1126"/>
      <c r="BQ165" s="642">
        <f t="shared" si="50"/>
        <v>0</v>
      </c>
      <c r="BR165" s="1126"/>
      <c r="BS165" s="642">
        <f t="shared" si="52"/>
        <v>0</v>
      </c>
      <c r="BT165" s="1126"/>
      <c r="BU165" s="568">
        <f t="shared" si="54"/>
        <v>0.58333333333333337</v>
      </c>
      <c r="BV165" s="755" t="str">
        <f t="shared" si="148"/>
        <v>Presentación de fichas técnicas de demandas ordinarias laborales  presentadas al Comité de Conciliación</v>
      </c>
      <c r="BW165" s="555">
        <f t="shared" si="33"/>
        <v>0</v>
      </c>
      <c r="BX165" s="556"/>
      <c r="BY165" s="556"/>
      <c r="BZ165" s="556"/>
      <c r="CA165" s="556"/>
      <c r="CB165" s="556"/>
      <c r="CC165" s="556"/>
      <c r="CD165" s="556"/>
    </row>
    <row r="166" spans="1:238" s="767" customFormat="1" ht="50.4" x14ac:dyDescent="0.3">
      <c r="A166" s="557">
        <v>11900</v>
      </c>
      <c r="B166" s="543" t="s">
        <v>349</v>
      </c>
      <c r="C166" s="543" t="s">
        <v>964</v>
      </c>
      <c r="D166" s="558" t="s">
        <v>357</v>
      </c>
      <c r="E166" s="543" t="s">
        <v>146</v>
      </c>
      <c r="F166" s="558" t="s">
        <v>439</v>
      </c>
      <c r="G166" s="543" t="s">
        <v>935</v>
      </c>
      <c r="H166" s="571" t="s">
        <v>124</v>
      </c>
      <c r="I166" s="577">
        <v>24</v>
      </c>
      <c r="J166" s="558" t="s">
        <v>915</v>
      </c>
      <c r="K166" s="576" t="s">
        <v>934</v>
      </c>
      <c r="L166" s="710">
        <v>53164884</v>
      </c>
      <c r="M166" s="646">
        <v>1</v>
      </c>
      <c r="N166" s="543" t="s">
        <v>46</v>
      </c>
      <c r="O166" s="543" t="s">
        <v>74</v>
      </c>
      <c r="P166" s="543" t="s">
        <v>21</v>
      </c>
      <c r="Q166" s="543" t="s">
        <v>36</v>
      </c>
      <c r="R166" s="543" t="s">
        <v>229</v>
      </c>
      <c r="S166" s="543" t="s">
        <v>932</v>
      </c>
      <c r="T166" s="543" t="s">
        <v>99</v>
      </c>
      <c r="U166" s="609">
        <v>24</v>
      </c>
      <c r="V166" s="574" t="str">
        <f>+K166</f>
        <v>Realizar el Comité de Conciliación</v>
      </c>
      <c r="W166" s="575">
        <f>+L166</f>
        <v>53164884</v>
      </c>
      <c r="X166" s="576" t="s">
        <v>114</v>
      </c>
      <c r="Y166" s="577">
        <v>6</v>
      </c>
      <c r="Z166" s="576" t="s">
        <v>914</v>
      </c>
      <c r="AA166" s="572">
        <f>+W166*25%</f>
        <v>13291221</v>
      </c>
      <c r="AB166" s="908"/>
      <c r="AC166" s="922"/>
      <c r="AD166" s="562">
        <f>+(AB166/Y166)</f>
        <v>0</v>
      </c>
      <c r="AE166" s="562">
        <f>+(AC166/AA166)</f>
        <v>0</v>
      </c>
      <c r="AF166" s="562">
        <f t="shared" si="36"/>
        <v>0</v>
      </c>
      <c r="AG166" s="562">
        <f t="shared" si="37"/>
        <v>0</v>
      </c>
      <c r="AH166" s="569"/>
      <c r="AI166" s="577">
        <v>6</v>
      </c>
      <c r="AJ166" s="576" t="str">
        <f>+Z166</f>
        <v>Convocar a Comité de Conciliación</v>
      </c>
      <c r="AK166" s="572">
        <v>13291221</v>
      </c>
      <c r="AL166" s="556"/>
      <c r="AM166" s="556"/>
      <c r="AN166" s="562">
        <f t="shared" ref="AN166" si="238">+(AL166/AI166)</f>
        <v>0</v>
      </c>
      <c r="AO166" s="562">
        <f t="shared" ref="AO166" si="239">+(AM166/AK166)</f>
        <v>0</v>
      </c>
      <c r="AP166" s="562">
        <f t="shared" ref="AP166" si="240">+(AL166+AB166)/U166</f>
        <v>0</v>
      </c>
      <c r="AQ166" s="562">
        <f t="shared" ref="AQ166" si="241">+(AM166+AC166)/W166</f>
        <v>0</v>
      </c>
      <c r="AR166" s="562"/>
      <c r="AS166" s="577">
        <v>6</v>
      </c>
      <c r="AT166" s="591" t="str">
        <f>+V166</f>
        <v>Realizar el Comité de Conciliación</v>
      </c>
      <c r="AU166" s="572">
        <v>13291221</v>
      </c>
      <c r="AV166" s="556"/>
      <c r="AW166" s="556"/>
      <c r="AX166" s="562">
        <f t="shared" ref="AX166" si="242">+(AV166/AS166)</f>
        <v>0</v>
      </c>
      <c r="AY166" s="562">
        <f t="shared" ref="AY166" si="243">+(AW166/AU166)</f>
        <v>0</v>
      </c>
      <c r="AZ166" s="562">
        <f t="shared" ref="AZ166" si="244">+(AL166+AB166+AV166)/U166</f>
        <v>0</v>
      </c>
      <c r="BA166" s="562">
        <f t="shared" ref="BA166" si="245">+(AM166+AC166+AW166)/W166</f>
        <v>0</v>
      </c>
      <c r="BB166" s="562"/>
      <c r="BC166" s="577">
        <v>6</v>
      </c>
      <c r="BD166" s="591" t="str">
        <f>+V166</f>
        <v>Realizar el Comité de Conciliación</v>
      </c>
      <c r="BE166" s="572">
        <v>13291221</v>
      </c>
      <c r="BF166" s="556"/>
      <c r="BG166" s="556"/>
      <c r="BH166" s="578">
        <f t="shared" ref="BH166" si="246">+(BF166/BC166)</f>
        <v>0</v>
      </c>
      <c r="BI166" s="578">
        <f t="shared" ref="BI166" si="247">+(BG166/BE166)</f>
        <v>0</v>
      </c>
      <c r="BJ166" s="578">
        <f t="shared" ref="BJ166" si="248">+(AL166+AB166+AV166+BF166)/U166</f>
        <v>0</v>
      </c>
      <c r="BK166" s="578">
        <f t="shared" ref="BK166" si="249">+(AM166+AC166+AW166+BG166)/W166</f>
        <v>0</v>
      </c>
      <c r="BL166" s="578"/>
      <c r="BM166" s="642">
        <f t="shared" si="46"/>
        <v>0</v>
      </c>
      <c r="BN166" s="642">
        <f t="shared" si="47"/>
        <v>0</v>
      </c>
      <c r="BO166" s="642">
        <f t="shared" si="48"/>
        <v>0</v>
      </c>
      <c r="BP166" s="642">
        <f t="shared" si="49"/>
        <v>0</v>
      </c>
      <c r="BQ166" s="642">
        <f t="shared" si="50"/>
        <v>0</v>
      </c>
      <c r="BR166" s="642">
        <f t="shared" si="51"/>
        <v>0</v>
      </c>
      <c r="BS166" s="642">
        <f t="shared" si="52"/>
        <v>0</v>
      </c>
      <c r="BT166" s="642">
        <f t="shared" si="53"/>
        <v>0</v>
      </c>
      <c r="BU166" s="580">
        <f>+(Y166+AI166+(AS166/3))</f>
        <v>14</v>
      </c>
      <c r="BV166" s="755" t="str">
        <f>+V166</f>
        <v>Realizar el Comité de Conciliación</v>
      </c>
      <c r="BW166" s="555">
        <f t="shared" si="33"/>
        <v>31012849</v>
      </c>
      <c r="BX166" s="556"/>
      <c r="BY166" s="556"/>
      <c r="BZ166" s="556"/>
      <c r="CA166" s="556"/>
      <c r="CB166" s="556"/>
      <c r="CC166" s="556"/>
      <c r="CD166" s="556"/>
    </row>
    <row r="167" spans="1:238" ht="114.75" customHeight="1" x14ac:dyDescent="0.3">
      <c r="A167" s="557">
        <v>11900</v>
      </c>
      <c r="B167" s="543" t="s">
        <v>349</v>
      </c>
      <c r="C167" s="543" t="s">
        <v>964</v>
      </c>
      <c r="D167" s="558" t="s">
        <v>357</v>
      </c>
      <c r="E167" s="543" t="s">
        <v>146</v>
      </c>
      <c r="F167" s="558" t="s">
        <v>373</v>
      </c>
      <c r="G167" s="543" t="s">
        <v>364</v>
      </c>
      <c r="H167" s="571" t="s">
        <v>123</v>
      </c>
      <c r="I167" s="578">
        <v>1</v>
      </c>
      <c r="J167" s="558" t="s">
        <v>460</v>
      </c>
      <c r="K167" s="543" t="s">
        <v>368</v>
      </c>
      <c r="L167" s="1113">
        <v>151084884</v>
      </c>
      <c r="M167" s="1155">
        <v>1</v>
      </c>
      <c r="N167" s="543" t="s">
        <v>46</v>
      </c>
      <c r="O167" s="543" t="s">
        <v>74</v>
      </c>
      <c r="P167" s="543" t="s">
        <v>21</v>
      </c>
      <c r="Q167" s="543" t="s">
        <v>36</v>
      </c>
      <c r="R167" s="543" t="s">
        <v>229</v>
      </c>
      <c r="S167" s="543" t="s">
        <v>695</v>
      </c>
      <c r="T167" s="543" t="s">
        <v>99</v>
      </c>
      <c r="U167" s="573">
        <v>1</v>
      </c>
      <c r="V167" s="574" t="str">
        <f t="shared" si="55"/>
        <v>Dar respuesta a las reclamaciones administrativas radicadas por las EPS o IPS dentro del término legal</v>
      </c>
      <c r="W167" s="575">
        <f t="shared" si="56"/>
        <v>151084884</v>
      </c>
      <c r="X167" s="587" t="s">
        <v>114</v>
      </c>
      <c r="Y167" s="578">
        <v>0.25</v>
      </c>
      <c r="Z167" s="576" t="s">
        <v>368</v>
      </c>
      <c r="AA167" s="1113">
        <f>+Y167*W167</f>
        <v>37771221</v>
      </c>
      <c r="AB167" s="944"/>
      <c r="AC167" s="1149"/>
      <c r="AD167" s="562">
        <f t="shared" si="34"/>
        <v>0</v>
      </c>
      <c r="AE167" s="1122">
        <f>+(AC167/AA167)</f>
        <v>0</v>
      </c>
      <c r="AF167" s="562">
        <f t="shared" si="36"/>
        <v>0</v>
      </c>
      <c r="AG167" s="1122">
        <f t="shared" si="37"/>
        <v>0</v>
      </c>
      <c r="AH167" s="569"/>
      <c r="AI167" s="578">
        <v>0.25</v>
      </c>
      <c r="AJ167" s="576" t="s">
        <v>368</v>
      </c>
      <c r="AK167" s="572">
        <v>37771221</v>
      </c>
      <c r="AL167" s="556"/>
      <c r="AM167" s="1119"/>
      <c r="AN167" s="562">
        <f t="shared" si="38"/>
        <v>0</v>
      </c>
      <c r="AO167" s="1122">
        <f t="shared" si="39"/>
        <v>0</v>
      </c>
      <c r="AP167" s="562">
        <f t="shared" si="40"/>
        <v>0</v>
      </c>
      <c r="AQ167" s="1122">
        <f t="shared" si="41"/>
        <v>0</v>
      </c>
      <c r="AR167" s="740"/>
      <c r="AS167" s="578">
        <v>0.25</v>
      </c>
      <c r="AT167" s="576" t="s">
        <v>368</v>
      </c>
      <c r="AU167" s="572">
        <v>37771221</v>
      </c>
      <c r="AV167" s="556"/>
      <c r="AW167" s="1119"/>
      <c r="AX167" s="562">
        <f t="shared" si="42"/>
        <v>0</v>
      </c>
      <c r="AY167" s="1122">
        <f t="shared" si="43"/>
        <v>0</v>
      </c>
      <c r="AZ167" s="562">
        <f t="shared" si="44"/>
        <v>0</v>
      </c>
      <c r="BA167" s="1122">
        <f t="shared" si="45"/>
        <v>0</v>
      </c>
      <c r="BB167" s="740"/>
      <c r="BC167" s="578">
        <v>0.25</v>
      </c>
      <c r="BD167" s="576" t="s">
        <v>368</v>
      </c>
      <c r="BE167" s="572">
        <v>37771221</v>
      </c>
      <c r="BF167" s="556"/>
      <c r="BG167" s="1119"/>
      <c r="BH167" s="578">
        <f t="shared" si="57"/>
        <v>0</v>
      </c>
      <c r="BI167" s="1107">
        <f t="shared" si="58"/>
        <v>0</v>
      </c>
      <c r="BJ167" s="578">
        <f t="shared" si="59"/>
        <v>0</v>
      </c>
      <c r="BK167" s="1107">
        <f t="shared" si="60"/>
        <v>0</v>
      </c>
      <c r="BL167" s="741"/>
      <c r="BM167" s="642">
        <f t="shared" si="46"/>
        <v>0</v>
      </c>
      <c r="BN167" s="1125">
        <f t="shared" si="47"/>
        <v>0</v>
      </c>
      <c r="BO167" s="642">
        <f t="shared" si="48"/>
        <v>0</v>
      </c>
      <c r="BP167" s="1125">
        <f t="shared" si="49"/>
        <v>0</v>
      </c>
      <c r="BQ167" s="642">
        <f t="shared" si="50"/>
        <v>0</v>
      </c>
      <c r="BR167" s="1125">
        <f t="shared" si="51"/>
        <v>0</v>
      </c>
      <c r="BS167" s="642">
        <f t="shared" si="52"/>
        <v>0</v>
      </c>
      <c r="BT167" s="1125">
        <f t="shared" si="53"/>
        <v>0</v>
      </c>
      <c r="BU167" s="568">
        <f t="shared" si="54"/>
        <v>0.58333333333333337</v>
      </c>
      <c r="BV167" s="755" t="str">
        <f t="shared" si="148"/>
        <v>Dar respuesta a las reclamaciones administrativas radicadas por las EPS o IPS dentro del término legal</v>
      </c>
      <c r="BW167" s="555">
        <f t="shared" si="33"/>
        <v>88132849</v>
      </c>
      <c r="BX167" s="556"/>
      <c r="BY167" s="556"/>
      <c r="BZ167" s="556"/>
      <c r="CA167" s="556"/>
      <c r="CB167" s="556"/>
      <c r="CC167" s="556"/>
      <c r="CD167" s="556"/>
    </row>
    <row r="168" spans="1:238" ht="100.8" x14ac:dyDescent="0.3">
      <c r="A168" s="557">
        <v>11900</v>
      </c>
      <c r="B168" s="543" t="s">
        <v>349</v>
      </c>
      <c r="C168" s="543" t="s">
        <v>964</v>
      </c>
      <c r="D168" s="558" t="s">
        <v>357</v>
      </c>
      <c r="E168" s="543" t="s">
        <v>146</v>
      </c>
      <c r="F168" s="558" t="s">
        <v>435</v>
      </c>
      <c r="G168" s="543" t="s">
        <v>365</v>
      </c>
      <c r="H168" s="571" t="s">
        <v>123</v>
      </c>
      <c r="I168" s="578">
        <v>1</v>
      </c>
      <c r="J168" s="558" t="s">
        <v>461</v>
      </c>
      <c r="K168" s="543" t="s">
        <v>369</v>
      </c>
      <c r="L168" s="1127"/>
      <c r="M168" s="1156"/>
      <c r="N168" s="543" t="s">
        <v>46</v>
      </c>
      <c r="O168" s="543" t="s">
        <v>74</v>
      </c>
      <c r="P168" s="543" t="s">
        <v>21</v>
      </c>
      <c r="Q168" s="543" t="s">
        <v>36</v>
      </c>
      <c r="R168" s="543" t="s">
        <v>229</v>
      </c>
      <c r="S168" s="543" t="s">
        <v>696</v>
      </c>
      <c r="T168" s="543" t="s">
        <v>99</v>
      </c>
      <c r="U168" s="573">
        <v>1</v>
      </c>
      <c r="V168" s="574" t="str">
        <f t="shared" si="55"/>
        <v>Interponer oportunamente los recursos de Ley contra los actos administrativos de Colpensiones que ordenan la devolución de aportes al extinto FOYSGA, hoy Administradora de los Recursos del Sistema General de Seguridad Social en Salud - ADRES</v>
      </c>
      <c r="W168" s="575">
        <f t="shared" si="56"/>
        <v>0</v>
      </c>
      <c r="X168" s="587" t="s">
        <v>117</v>
      </c>
      <c r="Y168" s="578">
        <v>0.25</v>
      </c>
      <c r="Z168" s="576" t="s">
        <v>369</v>
      </c>
      <c r="AA168" s="1127"/>
      <c r="AB168" s="944"/>
      <c r="AC168" s="1150"/>
      <c r="AD168" s="562">
        <f t="shared" si="34"/>
        <v>0</v>
      </c>
      <c r="AE168" s="1123"/>
      <c r="AF168" s="562">
        <f t="shared" si="36"/>
        <v>0</v>
      </c>
      <c r="AG168" s="1123"/>
      <c r="AH168" s="562"/>
      <c r="AI168" s="578">
        <v>0.25</v>
      </c>
      <c r="AJ168" s="576" t="s">
        <v>369</v>
      </c>
      <c r="AK168" s="572">
        <v>0</v>
      </c>
      <c r="AL168" s="556"/>
      <c r="AM168" s="1121"/>
      <c r="AN168" s="562">
        <f t="shared" si="38"/>
        <v>0</v>
      </c>
      <c r="AO168" s="1123"/>
      <c r="AP168" s="562">
        <f t="shared" si="40"/>
        <v>0</v>
      </c>
      <c r="AQ168" s="1123"/>
      <c r="AR168" s="752"/>
      <c r="AS168" s="578">
        <v>0.25</v>
      </c>
      <c r="AT168" s="576" t="s">
        <v>369</v>
      </c>
      <c r="AU168" s="572">
        <v>0</v>
      </c>
      <c r="AV168" s="556"/>
      <c r="AW168" s="1121"/>
      <c r="AX168" s="562">
        <f t="shared" si="42"/>
        <v>0</v>
      </c>
      <c r="AY168" s="1123"/>
      <c r="AZ168" s="562">
        <f t="shared" si="44"/>
        <v>0</v>
      </c>
      <c r="BA168" s="1123"/>
      <c r="BB168" s="752"/>
      <c r="BC168" s="578">
        <v>0.25</v>
      </c>
      <c r="BD168" s="576" t="s">
        <v>369</v>
      </c>
      <c r="BE168" s="572">
        <v>0</v>
      </c>
      <c r="BF168" s="556"/>
      <c r="BG168" s="1121"/>
      <c r="BH168" s="578">
        <f t="shared" si="57"/>
        <v>0</v>
      </c>
      <c r="BI168" s="1162"/>
      <c r="BJ168" s="578">
        <f t="shared" si="59"/>
        <v>0</v>
      </c>
      <c r="BK168" s="1162"/>
      <c r="BL168" s="753"/>
      <c r="BM168" s="642">
        <f t="shared" si="46"/>
        <v>0</v>
      </c>
      <c r="BN168" s="1126"/>
      <c r="BO168" s="642">
        <f t="shared" si="48"/>
        <v>0</v>
      </c>
      <c r="BP168" s="1126"/>
      <c r="BQ168" s="642">
        <f t="shared" si="50"/>
        <v>0</v>
      </c>
      <c r="BR168" s="1126"/>
      <c r="BS168" s="642">
        <f t="shared" si="52"/>
        <v>0</v>
      </c>
      <c r="BT168" s="1126"/>
      <c r="BU168" s="568">
        <f t="shared" si="54"/>
        <v>0.58333333333333337</v>
      </c>
      <c r="BV168" s="755" t="str">
        <f t="shared" si="148"/>
        <v>Interponer oportunamente los recursos de Ley contra los actos administrativos de Colpensiones que ordenan la devolución de aportes al extinto FOYSGA, hoy Administradora de los Recursos del Sistema General de Seguridad Social en Salud - ADRES</v>
      </c>
      <c r="BW168" s="555">
        <f t="shared" si="33"/>
        <v>0</v>
      </c>
      <c r="BX168" s="556"/>
      <c r="BY168" s="556"/>
      <c r="BZ168" s="556"/>
      <c r="CA168" s="556"/>
      <c r="CB168" s="556"/>
      <c r="CC168" s="556"/>
      <c r="CD168" s="556"/>
    </row>
    <row r="169" spans="1:238" ht="63" x14ac:dyDescent="0.3">
      <c r="A169" s="557">
        <v>11900</v>
      </c>
      <c r="B169" s="543" t="s">
        <v>349</v>
      </c>
      <c r="C169" s="543" t="s">
        <v>964</v>
      </c>
      <c r="D169" s="558" t="s">
        <v>357</v>
      </c>
      <c r="E169" s="543" t="s">
        <v>146</v>
      </c>
      <c r="F169" s="558" t="s">
        <v>443</v>
      </c>
      <c r="G169" s="543" t="s">
        <v>568</v>
      </c>
      <c r="H169" s="571" t="s">
        <v>123</v>
      </c>
      <c r="I169" s="578">
        <v>1</v>
      </c>
      <c r="J169" s="558" t="s">
        <v>548</v>
      </c>
      <c r="K169" s="543" t="s">
        <v>697</v>
      </c>
      <c r="L169" s="1127"/>
      <c r="M169" s="1157"/>
      <c r="N169" s="543" t="s">
        <v>46</v>
      </c>
      <c r="O169" s="543" t="s">
        <v>74</v>
      </c>
      <c r="P169" s="543" t="s">
        <v>21</v>
      </c>
      <c r="Q169" s="543" t="s">
        <v>36</v>
      </c>
      <c r="R169" s="543" t="s">
        <v>229</v>
      </c>
      <c r="S169" s="543" t="s">
        <v>698</v>
      </c>
      <c r="T169" s="543" t="s">
        <v>99</v>
      </c>
      <c r="U169" s="573">
        <v>1</v>
      </c>
      <c r="V169" s="574" t="str">
        <f t="shared" si="55"/>
        <v xml:space="preserve">Solicitudes de embargos </v>
      </c>
      <c r="W169" s="575">
        <f t="shared" si="56"/>
        <v>0</v>
      </c>
      <c r="X169" s="587" t="s">
        <v>117</v>
      </c>
      <c r="Y169" s="578">
        <v>0.25</v>
      </c>
      <c r="Z169" s="576" t="s">
        <v>697</v>
      </c>
      <c r="AA169" s="1114"/>
      <c r="AB169" s="944"/>
      <c r="AC169" s="1150"/>
      <c r="AD169" s="562">
        <f t="shared" si="34"/>
        <v>0</v>
      </c>
      <c r="AE169" s="1123"/>
      <c r="AF169" s="562">
        <f t="shared" si="36"/>
        <v>0</v>
      </c>
      <c r="AG169" s="1123"/>
      <c r="AH169" s="562"/>
      <c r="AI169" s="578">
        <v>0.25</v>
      </c>
      <c r="AJ169" s="576" t="s">
        <v>697</v>
      </c>
      <c r="AK169" s="572">
        <v>0</v>
      </c>
      <c r="AL169" s="556"/>
      <c r="AM169" s="1121"/>
      <c r="AN169" s="562">
        <f t="shared" si="38"/>
        <v>0</v>
      </c>
      <c r="AO169" s="1123"/>
      <c r="AP169" s="562">
        <f t="shared" si="40"/>
        <v>0</v>
      </c>
      <c r="AQ169" s="1123"/>
      <c r="AR169" s="752"/>
      <c r="AS169" s="578">
        <v>0.25</v>
      </c>
      <c r="AT169" s="576" t="s">
        <v>697</v>
      </c>
      <c r="AU169" s="572">
        <v>0</v>
      </c>
      <c r="AV169" s="556"/>
      <c r="AW169" s="1121"/>
      <c r="AX169" s="562">
        <f t="shared" si="42"/>
        <v>0</v>
      </c>
      <c r="AY169" s="1123"/>
      <c r="AZ169" s="562">
        <f t="shared" si="44"/>
        <v>0</v>
      </c>
      <c r="BA169" s="1123"/>
      <c r="BB169" s="752"/>
      <c r="BC169" s="578">
        <v>0.25</v>
      </c>
      <c r="BD169" s="576" t="s">
        <v>697</v>
      </c>
      <c r="BE169" s="572">
        <v>0</v>
      </c>
      <c r="BF169" s="556"/>
      <c r="BG169" s="1121"/>
      <c r="BH169" s="578">
        <f t="shared" si="57"/>
        <v>0</v>
      </c>
      <c r="BI169" s="1162"/>
      <c r="BJ169" s="578">
        <f t="shared" si="59"/>
        <v>0</v>
      </c>
      <c r="BK169" s="1162"/>
      <c r="BL169" s="753"/>
      <c r="BM169" s="642">
        <f t="shared" si="46"/>
        <v>0</v>
      </c>
      <c r="BN169" s="1126"/>
      <c r="BO169" s="642">
        <f t="shared" si="48"/>
        <v>0</v>
      </c>
      <c r="BP169" s="1126"/>
      <c r="BQ169" s="642">
        <f t="shared" si="50"/>
        <v>0</v>
      </c>
      <c r="BR169" s="1126"/>
      <c r="BS169" s="642">
        <f t="shared" si="52"/>
        <v>0</v>
      </c>
      <c r="BT169" s="1126"/>
      <c r="BU169" s="568">
        <f t="shared" si="54"/>
        <v>0.58333333333333337</v>
      </c>
      <c r="BV169" s="755" t="str">
        <f t="shared" si="148"/>
        <v xml:space="preserve">Solicitudes de embargos </v>
      </c>
      <c r="BW169" s="555">
        <f t="shared" si="33"/>
        <v>0</v>
      </c>
      <c r="BX169" s="556"/>
      <c r="BY169" s="556"/>
      <c r="BZ169" s="556"/>
      <c r="CA169" s="556"/>
      <c r="CB169" s="556"/>
      <c r="CC169" s="556"/>
      <c r="CD169" s="556"/>
    </row>
    <row r="170" spans="1:238" ht="50.4" x14ac:dyDescent="0.3">
      <c r="A170" s="557">
        <v>11900</v>
      </c>
      <c r="B170" s="543" t="s">
        <v>349</v>
      </c>
      <c r="C170" s="543" t="s">
        <v>964</v>
      </c>
      <c r="D170" s="558" t="s">
        <v>357</v>
      </c>
      <c r="E170" s="543" t="s">
        <v>146</v>
      </c>
      <c r="F170" s="558" t="s">
        <v>447</v>
      </c>
      <c r="G170" s="543" t="s">
        <v>448</v>
      </c>
      <c r="H170" s="571" t="s">
        <v>123</v>
      </c>
      <c r="I170" s="578">
        <v>1</v>
      </c>
      <c r="J170" s="558" t="s">
        <v>463</v>
      </c>
      <c r="K170" s="543" t="s">
        <v>551</v>
      </c>
      <c r="L170" s="572">
        <f>590922272-199920000</f>
        <v>391002272</v>
      </c>
      <c r="M170" s="573">
        <v>1</v>
      </c>
      <c r="N170" s="543" t="s">
        <v>46</v>
      </c>
      <c r="O170" s="543" t="s">
        <v>74</v>
      </c>
      <c r="P170" s="543" t="s">
        <v>21</v>
      </c>
      <c r="Q170" s="543" t="s">
        <v>36</v>
      </c>
      <c r="R170" s="543" t="s">
        <v>229</v>
      </c>
      <c r="S170" s="543" t="s">
        <v>765</v>
      </c>
      <c r="T170" s="543" t="s">
        <v>99</v>
      </c>
      <c r="U170" s="573">
        <v>1</v>
      </c>
      <c r="V170" s="574" t="str">
        <f t="shared" si="55"/>
        <v>Conceptos</v>
      </c>
      <c r="W170" s="575">
        <f t="shared" si="56"/>
        <v>391002272</v>
      </c>
      <c r="X170" s="587" t="s">
        <v>114</v>
      </c>
      <c r="Y170" s="578">
        <v>0.25</v>
      </c>
      <c r="Z170" s="591" t="str">
        <f>+V170</f>
        <v>Conceptos</v>
      </c>
      <c r="AA170" s="572">
        <f>+W170*Y170</f>
        <v>97750568</v>
      </c>
      <c r="AB170" s="910"/>
      <c r="AC170" s="947"/>
      <c r="AD170" s="562">
        <f t="shared" si="34"/>
        <v>0</v>
      </c>
      <c r="AE170" s="562">
        <f t="shared" si="35"/>
        <v>0</v>
      </c>
      <c r="AF170" s="562">
        <f t="shared" si="36"/>
        <v>0</v>
      </c>
      <c r="AG170" s="562">
        <f t="shared" si="37"/>
        <v>0</v>
      </c>
      <c r="AH170" s="562"/>
      <c r="AI170" s="578">
        <v>0.25</v>
      </c>
      <c r="AJ170" s="576" t="s">
        <v>444</v>
      </c>
      <c r="AK170" s="572">
        <v>147730568</v>
      </c>
      <c r="AL170" s="556"/>
      <c r="AM170" s="556"/>
      <c r="AN170" s="562">
        <f t="shared" si="38"/>
        <v>0</v>
      </c>
      <c r="AO170" s="562">
        <f t="shared" si="39"/>
        <v>0</v>
      </c>
      <c r="AP170" s="562">
        <f t="shared" si="40"/>
        <v>0</v>
      </c>
      <c r="AQ170" s="562">
        <f t="shared" si="41"/>
        <v>0</v>
      </c>
      <c r="AR170" s="562"/>
      <c r="AS170" s="578">
        <v>0.25</v>
      </c>
      <c r="AT170" s="576" t="s">
        <v>444</v>
      </c>
      <c r="AU170" s="572">
        <v>147730568</v>
      </c>
      <c r="AV170" s="556"/>
      <c r="AW170" s="556"/>
      <c r="AX170" s="562">
        <f t="shared" si="42"/>
        <v>0</v>
      </c>
      <c r="AY170" s="562">
        <f t="shared" si="43"/>
        <v>0</v>
      </c>
      <c r="AZ170" s="562">
        <f t="shared" si="44"/>
        <v>0</v>
      </c>
      <c r="BA170" s="562">
        <f t="shared" si="45"/>
        <v>0</v>
      </c>
      <c r="BB170" s="562"/>
      <c r="BC170" s="578">
        <v>0.25</v>
      </c>
      <c r="BD170" s="576" t="s">
        <v>444</v>
      </c>
      <c r="BE170" s="572">
        <v>147730568</v>
      </c>
      <c r="BF170" s="556"/>
      <c r="BG170" s="556"/>
      <c r="BH170" s="578">
        <f t="shared" si="57"/>
        <v>0</v>
      </c>
      <c r="BI170" s="578">
        <f t="shared" si="58"/>
        <v>0</v>
      </c>
      <c r="BJ170" s="578">
        <f t="shared" si="59"/>
        <v>0</v>
      </c>
      <c r="BK170" s="578">
        <f t="shared" si="60"/>
        <v>0</v>
      </c>
      <c r="BL170" s="578"/>
      <c r="BM170" s="642">
        <f t="shared" si="46"/>
        <v>0</v>
      </c>
      <c r="BN170" s="642">
        <f t="shared" si="47"/>
        <v>0</v>
      </c>
      <c r="BO170" s="642">
        <f t="shared" si="48"/>
        <v>0</v>
      </c>
      <c r="BP170" s="642">
        <f t="shared" si="49"/>
        <v>0</v>
      </c>
      <c r="BQ170" s="642">
        <f t="shared" si="50"/>
        <v>0</v>
      </c>
      <c r="BR170" s="642">
        <f t="shared" si="51"/>
        <v>0</v>
      </c>
      <c r="BS170" s="642">
        <f t="shared" si="52"/>
        <v>0</v>
      </c>
      <c r="BT170" s="642">
        <f t="shared" si="53"/>
        <v>0</v>
      </c>
      <c r="BU170" s="568">
        <f t="shared" si="54"/>
        <v>0.58333333333333337</v>
      </c>
      <c r="BV170" s="755" t="str">
        <f t="shared" si="148"/>
        <v>Conceptos</v>
      </c>
      <c r="BW170" s="555">
        <f t="shared" si="33"/>
        <v>294724658.66666669</v>
      </c>
      <c r="BX170" s="556"/>
      <c r="BY170" s="556"/>
      <c r="BZ170" s="556"/>
      <c r="CA170" s="556"/>
      <c r="CB170" s="556"/>
      <c r="CC170" s="556"/>
      <c r="CD170" s="556"/>
    </row>
    <row r="171" spans="1:238" ht="63" x14ac:dyDescent="0.3">
      <c r="A171" s="557">
        <v>11900</v>
      </c>
      <c r="B171" s="543" t="s">
        <v>349</v>
      </c>
      <c r="C171" s="543" t="s">
        <v>964</v>
      </c>
      <c r="D171" s="558" t="s">
        <v>357</v>
      </c>
      <c r="E171" s="543" t="s">
        <v>146</v>
      </c>
      <c r="F171" s="558" t="s">
        <v>450</v>
      </c>
      <c r="G171" s="543" t="s">
        <v>449</v>
      </c>
      <c r="H171" s="571" t="s">
        <v>124</v>
      </c>
      <c r="I171" s="577">
        <v>2</v>
      </c>
      <c r="J171" s="558" t="s">
        <v>549</v>
      </c>
      <c r="K171" s="543" t="s">
        <v>699</v>
      </c>
      <c r="L171" s="572">
        <v>0</v>
      </c>
      <c r="M171" s="573">
        <v>1</v>
      </c>
      <c r="N171" s="543" t="s">
        <v>46</v>
      </c>
      <c r="O171" s="543" t="s">
        <v>74</v>
      </c>
      <c r="P171" s="543" t="s">
        <v>21</v>
      </c>
      <c r="Q171" s="543" t="s">
        <v>36</v>
      </c>
      <c r="R171" s="543" t="s">
        <v>229</v>
      </c>
      <c r="S171" s="543" t="s">
        <v>631</v>
      </c>
      <c r="T171" s="543" t="s">
        <v>99</v>
      </c>
      <c r="U171" s="609">
        <v>2</v>
      </c>
      <c r="V171" s="574" t="str">
        <f t="shared" si="55"/>
        <v>Informe de identificación de  reclamaciones contenidas en actos administrativos debidamente ejecutoriados y con mora mayor a 180 días</v>
      </c>
      <c r="W171" s="575">
        <v>0</v>
      </c>
      <c r="X171" s="576" t="s">
        <v>117</v>
      </c>
      <c r="Y171" s="577">
        <v>2</v>
      </c>
      <c r="Z171" s="591" t="str">
        <f>+V171</f>
        <v>Informe de identificación de  reclamaciones contenidas en actos administrativos debidamente ejecutoriados y con mora mayor a 180 días</v>
      </c>
      <c r="AA171" s="572">
        <v>0</v>
      </c>
      <c r="AB171" s="908"/>
      <c r="AC171" s="908"/>
      <c r="AD171" s="562">
        <f t="shared" si="34"/>
        <v>0</v>
      </c>
      <c r="AE171" s="562" t="e">
        <f t="shared" si="35"/>
        <v>#DIV/0!</v>
      </c>
      <c r="AF171" s="562">
        <f t="shared" si="36"/>
        <v>0</v>
      </c>
      <c r="AG171" s="562" t="e">
        <f t="shared" si="37"/>
        <v>#DIV/0!</v>
      </c>
      <c r="AH171" s="569"/>
      <c r="AI171" s="577">
        <v>0</v>
      </c>
      <c r="AJ171" s="576" t="s">
        <v>368</v>
      </c>
      <c r="AK171" s="572">
        <v>0</v>
      </c>
      <c r="AL171" s="556"/>
      <c r="AM171" s="556"/>
      <c r="AN171" s="562" t="e">
        <f t="shared" si="38"/>
        <v>#DIV/0!</v>
      </c>
      <c r="AO171" s="562" t="e">
        <f t="shared" si="39"/>
        <v>#DIV/0!</v>
      </c>
      <c r="AP171" s="562">
        <f t="shared" si="40"/>
        <v>0</v>
      </c>
      <c r="AQ171" s="562" t="e">
        <f t="shared" si="41"/>
        <v>#DIV/0!</v>
      </c>
      <c r="AR171" s="562"/>
      <c r="AS171" s="577">
        <v>0</v>
      </c>
      <c r="AT171" s="576" t="s">
        <v>368</v>
      </c>
      <c r="AU171" s="572">
        <v>0</v>
      </c>
      <c r="AV171" s="556"/>
      <c r="AW171" s="556"/>
      <c r="AX171" s="562" t="e">
        <f t="shared" si="42"/>
        <v>#DIV/0!</v>
      </c>
      <c r="AY171" s="562" t="e">
        <f t="shared" si="43"/>
        <v>#DIV/0!</v>
      </c>
      <c r="AZ171" s="562">
        <f t="shared" si="44"/>
        <v>0</v>
      </c>
      <c r="BA171" s="562" t="e">
        <f t="shared" si="45"/>
        <v>#DIV/0!</v>
      </c>
      <c r="BB171" s="562"/>
      <c r="BC171" s="577">
        <v>0</v>
      </c>
      <c r="BD171" s="576" t="s">
        <v>368</v>
      </c>
      <c r="BE171" s="572">
        <v>0</v>
      </c>
      <c r="BF171" s="556"/>
      <c r="BG171" s="556"/>
      <c r="BH171" s="578" t="e">
        <f t="shared" si="57"/>
        <v>#DIV/0!</v>
      </c>
      <c r="BI171" s="578" t="e">
        <f t="shared" si="58"/>
        <v>#DIV/0!</v>
      </c>
      <c r="BJ171" s="578">
        <f t="shared" si="59"/>
        <v>0</v>
      </c>
      <c r="BK171" s="578" t="e">
        <f t="shared" si="60"/>
        <v>#DIV/0!</v>
      </c>
      <c r="BL171" s="578"/>
      <c r="BM171" s="642">
        <f t="shared" si="46"/>
        <v>0</v>
      </c>
      <c r="BN171" s="642" t="str">
        <f t="shared" si="47"/>
        <v>No Prog ni Ejec</v>
      </c>
      <c r="BO171" s="642" t="str">
        <f t="shared" si="48"/>
        <v>No Prog ni Ejec</v>
      </c>
      <c r="BP171" s="642" t="str">
        <f t="shared" si="49"/>
        <v>No Prog ni Ejec</v>
      </c>
      <c r="BQ171" s="642" t="str">
        <f t="shared" si="50"/>
        <v>No Prog ni Ejec</v>
      </c>
      <c r="BR171" s="642" t="str">
        <f t="shared" si="51"/>
        <v>No Prog ni Ejec</v>
      </c>
      <c r="BS171" s="642" t="str">
        <f t="shared" si="52"/>
        <v>No Prog ni Ejec</v>
      </c>
      <c r="BT171" s="642" t="str">
        <f t="shared" si="53"/>
        <v>No Prog ni Ejec</v>
      </c>
      <c r="BU171" s="580">
        <f t="shared" si="54"/>
        <v>2</v>
      </c>
      <c r="BV171" s="755" t="str">
        <f t="shared" si="148"/>
        <v>Informe de identificación de  reclamaciones contenidas en actos administrativos debidamente ejecutoriados y con mora mayor a 180 días</v>
      </c>
      <c r="BW171" s="555">
        <f t="shared" si="33"/>
        <v>0</v>
      </c>
      <c r="BX171" s="556"/>
      <c r="BY171" s="556"/>
      <c r="BZ171" s="556"/>
      <c r="CA171" s="556"/>
      <c r="CB171" s="556"/>
      <c r="CC171" s="556"/>
      <c r="CD171" s="556"/>
    </row>
    <row r="172" spans="1:238" ht="102" customHeight="1" x14ac:dyDescent="0.3">
      <c r="A172" s="557">
        <v>11900</v>
      </c>
      <c r="B172" s="543" t="s">
        <v>349</v>
      </c>
      <c r="C172" s="543" t="s">
        <v>964</v>
      </c>
      <c r="D172" s="558" t="s">
        <v>357</v>
      </c>
      <c r="E172" s="543" t="s">
        <v>146</v>
      </c>
      <c r="F172" s="1101" t="s">
        <v>450</v>
      </c>
      <c r="G172" s="1099" t="s">
        <v>449</v>
      </c>
      <c r="H172" s="1105" t="s">
        <v>123</v>
      </c>
      <c r="I172" s="578">
        <v>1</v>
      </c>
      <c r="J172" s="1101" t="s">
        <v>550</v>
      </c>
      <c r="K172" s="1099" t="s">
        <v>451</v>
      </c>
      <c r="L172" s="1113">
        <v>0</v>
      </c>
      <c r="M172" s="573">
        <v>1</v>
      </c>
      <c r="N172" s="1103" t="s">
        <v>46</v>
      </c>
      <c r="O172" s="1103" t="s">
        <v>74</v>
      </c>
      <c r="P172" s="1103" t="s">
        <v>21</v>
      </c>
      <c r="Q172" s="1103" t="s">
        <v>36</v>
      </c>
      <c r="R172" s="1103" t="s">
        <v>229</v>
      </c>
      <c r="S172" s="543" t="s">
        <v>453</v>
      </c>
      <c r="T172" s="543" t="s">
        <v>99</v>
      </c>
      <c r="U172" s="573">
        <v>1</v>
      </c>
      <c r="V172" s="574" t="str">
        <f t="shared" si="55"/>
        <v>Venta de Cartera mayor a &gt;180 días con actos administrativos debidamente ejecutoriados a Central de Inversiones SA -CISA-</v>
      </c>
      <c r="W172" s="575">
        <f t="shared" si="56"/>
        <v>0</v>
      </c>
      <c r="X172" s="576" t="s">
        <v>117</v>
      </c>
      <c r="Y172" s="578">
        <v>0.5</v>
      </c>
      <c r="Z172" s="591" t="str">
        <f>+V172</f>
        <v>Venta de Cartera mayor a &gt;180 días con actos administrativos debidamente ejecutoriados a Central de Inversiones SA -CISA-</v>
      </c>
      <c r="AA172" s="572">
        <v>0</v>
      </c>
      <c r="AB172" s="908"/>
      <c r="AC172" s="908"/>
      <c r="AD172" s="562">
        <f t="shared" si="34"/>
        <v>0</v>
      </c>
      <c r="AE172" s="562" t="e">
        <f>+(AC172/AA172)</f>
        <v>#DIV/0!</v>
      </c>
      <c r="AF172" s="562">
        <f t="shared" si="36"/>
        <v>0</v>
      </c>
      <c r="AG172" s="562" t="e">
        <f t="shared" si="37"/>
        <v>#DIV/0!</v>
      </c>
      <c r="AH172" s="569"/>
      <c r="AI172" s="578">
        <v>0.5</v>
      </c>
      <c r="AJ172" s="576" t="s">
        <v>369</v>
      </c>
      <c r="AK172" s="572">
        <v>0</v>
      </c>
      <c r="AL172" s="556"/>
      <c r="AM172" s="556"/>
      <c r="AN172" s="562">
        <f t="shared" si="38"/>
        <v>0</v>
      </c>
      <c r="AO172" s="562" t="e">
        <f t="shared" si="39"/>
        <v>#DIV/0!</v>
      </c>
      <c r="AP172" s="562">
        <f t="shared" si="40"/>
        <v>0</v>
      </c>
      <c r="AQ172" s="562" t="e">
        <f t="shared" si="41"/>
        <v>#DIV/0!</v>
      </c>
      <c r="AR172" s="562"/>
      <c r="AS172" s="578">
        <v>0</v>
      </c>
      <c r="AT172" s="576" t="s">
        <v>369</v>
      </c>
      <c r="AU172" s="572">
        <v>0</v>
      </c>
      <c r="AV172" s="556"/>
      <c r="AW172" s="556"/>
      <c r="AX172" s="562" t="e">
        <f t="shared" si="42"/>
        <v>#DIV/0!</v>
      </c>
      <c r="AY172" s="562" t="e">
        <f t="shared" si="43"/>
        <v>#DIV/0!</v>
      </c>
      <c r="AZ172" s="562">
        <f t="shared" si="44"/>
        <v>0</v>
      </c>
      <c r="BA172" s="562" t="e">
        <f t="shared" si="45"/>
        <v>#DIV/0!</v>
      </c>
      <c r="BB172" s="562"/>
      <c r="BC172" s="578">
        <v>0</v>
      </c>
      <c r="BD172" s="576" t="s">
        <v>369</v>
      </c>
      <c r="BE172" s="572">
        <v>0</v>
      </c>
      <c r="BF172" s="556"/>
      <c r="BG172" s="556"/>
      <c r="BH172" s="578" t="e">
        <f t="shared" si="57"/>
        <v>#DIV/0!</v>
      </c>
      <c r="BI172" s="578" t="e">
        <f t="shared" si="58"/>
        <v>#DIV/0!</v>
      </c>
      <c r="BJ172" s="578">
        <f t="shared" si="59"/>
        <v>0</v>
      </c>
      <c r="BK172" s="578" t="e">
        <f t="shared" si="60"/>
        <v>#DIV/0!</v>
      </c>
      <c r="BL172" s="578"/>
      <c r="BM172" s="642">
        <f t="shared" si="46"/>
        <v>0</v>
      </c>
      <c r="BN172" s="642" t="str">
        <f t="shared" si="47"/>
        <v>No Prog ni Ejec</v>
      </c>
      <c r="BO172" s="642">
        <f t="shared" si="48"/>
        <v>0</v>
      </c>
      <c r="BP172" s="642" t="str">
        <f t="shared" si="49"/>
        <v>No Prog ni Ejec</v>
      </c>
      <c r="BQ172" s="642" t="str">
        <f t="shared" si="50"/>
        <v>No Prog ni Ejec</v>
      </c>
      <c r="BR172" s="642" t="str">
        <f t="shared" si="51"/>
        <v>No Prog ni Ejec</v>
      </c>
      <c r="BS172" s="642" t="str">
        <f t="shared" si="52"/>
        <v>No Prog ni Ejec</v>
      </c>
      <c r="BT172" s="642" t="str">
        <f t="shared" si="53"/>
        <v>No Prog ni Ejec</v>
      </c>
      <c r="BU172" s="568">
        <f t="shared" si="54"/>
        <v>1</v>
      </c>
      <c r="BV172" s="755" t="str">
        <f t="shared" si="148"/>
        <v>Venta de Cartera mayor a &gt;180 días con actos administrativos debidamente ejecutoriados a Central de Inversiones SA -CISA-</v>
      </c>
      <c r="BW172" s="555">
        <f t="shared" si="33"/>
        <v>0</v>
      </c>
      <c r="BX172" s="556"/>
      <c r="BY172" s="556"/>
      <c r="BZ172" s="556"/>
      <c r="CA172" s="556"/>
      <c r="CB172" s="556"/>
      <c r="CC172" s="556"/>
      <c r="CD172" s="556"/>
    </row>
    <row r="173" spans="1:238" s="767" customFormat="1" ht="100.8" x14ac:dyDescent="0.3">
      <c r="A173" s="557">
        <v>11900</v>
      </c>
      <c r="B173" s="543" t="s">
        <v>349</v>
      </c>
      <c r="C173" s="543" t="s">
        <v>964</v>
      </c>
      <c r="D173" s="558" t="s">
        <v>357</v>
      </c>
      <c r="E173" s="543" t="s">
        <v>146</v>
      </c>
      <c r="F173" s="1102"/>
      <c r="G173" s="1100"/>
      <c r="H173" s="1106"/>
      <c r="I173" s="578">
        <v>0.02</v>
      </c>
      <c r="J173" s="1102"/>
      <c r="K173" s="1100"/>
      <c r="L173" s="1114"/>
      <c r="M173" s="573">
        <v>0.02</v>
      </c>
      <c r="N173" s="1104"/>
      <c r="O173" s="1104"/>
      <c r="P173" s="1104"/>
      <c r="Q173" s="1104"/>
      <c r="R173" s="1104"/>
      <c r="S173" s="543" t="s">
        <v>838</v>
      </c>
      <c r="T173" s="543" t="s">
        <v>99</v>
      </c>
      <c r="U173" s="573">
        <v>0.3</v>
      </c>
      <c r="V173" s="574" t="str">
        <f>+K172</f>
        <v>Venta de Cartera mayor a &gt;180 días con actos administrativos debidamente ejecutoriados a Central de Inversiones SA -CISA-</v>
      </c>
      <c r="W173" s="575">
        <f t="shared" ref="W173" si="250">+L173</f>
        <v>0</v>
      </c>
      <c r="X173" s="576" t="s">
        <v>117</v>
      </c>
      <c r="Y173" s="578">
        <v>0.02</v>
      </c>
      <c r="Z173" s="591" t="str">
        <f>+V173</f>
        <v>Venta de Cartera mayor a &gt;180 días con actos administrativos debidamente ejecutoriados a Central de Inversiones SA -CISA-</v>
      </c>
      <c r="AA173" s="572">
        <v>0</v>
      </c>
      <c r="AB173" s="910"/>
      <c r="AC173" s="908"/>
      <c r="AD173" s="562">
        <f t="shared" si="34"/>
        <v>0</v>
      </c>
      <c r="AE173" s="562" t="e">
        <f>+(AC173/AA173)</f>
        <v>#DIV/0!</v>
      </c>
      <c r="AF173" s="562">
        <f t="shared" ref="AF173" si="251">+(AB173/U173)</f>
        <v>0</v>
      </c>
      <c r="AG173" s="562" t="e">
        <f t="shared" ref="AG173" si="252">+(AC173/W173)</f>
        <v>#DIV/0!</v>
      </c>
      <c r="AH173" s="772"/>
      <c r="AI173" s="578">
        <v>0.02</v>
      </c>
      <c r="AJ173" s="576" t="s">
        <v>369</v>
      </c>
      <c r="AK173" s="572">
        <v>0</v>
      </c>
      <c r="AL173" s="556"/>
      <c r="AM173" s="556"/>
      <c r="AN173" s="562">
        <f t="shared" si="38"/>
        <v>0</v>
      </c>
      <c r="AO173" s="562" t="e">
        <f t="shared" ref="AO173" si="253">+(AM173/AK173)</f>
        <v>#DIV/0!</v>
      </c>
      <c r="AP173" s="562">
        <f t="shared" ref="AP173" si="254">+(AL173+AB173)/U173</f>
        <v>0</v>
      </c>
      <c r="AQ173" s="562" t="e">
        <f t="shared" ref="AQ173" si="255">+(AM173+AC173)/W173</f>
        <v>#DIV/0!</v>
      </c>
      <c r="AR173" s="562"/>
      <c r="AS173" s="578">
        <v>0</v>
      </c>
      <c r="AT173" s="576" t="s">
        <v>369</v>
      </c>
      <c r="AU173" s="572">
        <v>0</v>
      </c>
      <c r="AV173" s="556"/>
      <c r="AW173" s="556"/>
      <c r="AX173" s="562" t="e">
        <f t="shared" si="42"/>
        <v>#DIV/0!</v>
      </c>
      <c r="AY173" s="562" t="e">
        <f>+(AW173/AU173)</f>
        <v>#DIV/0!</v>
      </c>
      <c r="AZ173" s="562">
        <f t="shared" ref="AZ173" si="256">+(AL173+AB173+AV173)/U173</f>
        <v>0</v>
      </c>
      <c r="BA173" s="562" t="e">
        <f t="shared" ref="BA173" si="257">+(AM173+AC173+AW173)/W173</f>
        <v>#DIV/0!</v>
      </c>
      <c r="BB173" s="562"/>
      <c r="BC173" s="578">
        <v>0</v>
      </c>
      <c r="BD173" s="576" t="s">
        <v>369</v>
      </c>
      <c r="BE173" s="572">
        <v>0</v>
      </c>
      <c r="BF173" s="556"/>
      <c r="BG173" s="556"/>
      <c r="BH173" s="578" t="e">
        <f t="shared" ref="BH173" si="258">+(BF173/BC173)</f>
        <v>#DIV/0!</v>
      </c>
      <c r="BI173" s="578" t="e">
        <f t="shared" ref="BI173" si="259">+(BG173/BE173)</f>
        <v>#DIV/0!</v>
      </c>
      <c r="BJ173" s="578">
        <f t="shared" ref="BJ173" si="260">+(AL173+AB173+AV173+BF173)/U173</f>
        <v>0</v>
      </c>
      <c r="BK173" s="578" t="e">
        <f t="shared" ref="BK173" si="261">+(AM173+AC173+AW173+BG173)/W173</f>
        <v>#DIV/0!</v>
      </c>
      <c r="BL173" s="578"/>
      <c r="BM173" s="642">
        <f>IF(AND(Y173=0,AB173=0),"No Prog ni Ejec",IF(Y173=0,CONCATENATE("No Prog, Ejec=  ",AB173),AB173/Y173))</f>
        <v>0</v>
      </c>
      <c r="BN173" s="642" t="str">
        <f>IF(AND(AA173=0,AC173=0),"No Prog ni Ejec",IF(AA173=0,CONCATENATE("No Prog, Ejec=  ",AC173),AC173/AA173))</f>
        <v>No Prog ni Ejec</v>
      </c>
      <c r="BO173" s="642">
        <f t="shared" si="48"/>
        <v>0</v>
      </c>
      <c r="BP173" s="642" t="str">
        <f t="shared" si="49"/>
        <v>No Prog ni Ejec</v>
      </c>
      <c r="BQ173" s="642" t="str">
        <f t="shared" si="50"/>
        <v>No Prog ni Ejec</v>
      </c>
      <c r="BR173" s="642" t="str">
        <f>IF(AND(AU173=0,AW173=0),"No Prog ni Ejec",IF(AU173=0,CONCATENATE("No Prog, Ejec=  ",AW173),AW173/AU173))</f>
        <v>No Prog ni Ejec</v>
      </c>
      <c r="BS173" s="642" t="str">
        <f t="shared" ref="BS173" si="262">IF(AND(BC173=0,BF173=0),"No Prog ni Ejec",IF(BC173=0,CONCATENATE("No Prog, Ejec=  ",BF173),BF173/BC173))</f>
        <v>No Prog ni Ejec</v>
      </c>
      <c r="BT173" s="642" t="str">
        <f>IF(AND(BE173=0,BG173=0),"No Prog ni Ejec",IF(BE173=0,CONCATENATE("No Prog, Ejec=  ",BG173),BG173/BE173))</f>
        <v>No Prog ni Ejec</v>
      </c>
      <c r="BU173" s="568">
        <f t="shared" si="54"/>
        <v>0.04</v>
      </c>
      <c r="BV173" s="755" t="str">
        <f t="shared" si="148"/>
        <v>Venta de Cartera mayor a &gt;180 días con actos administrativos debidamente ejecutoriados a Central de Inversiones SA -CISA-</v>
      </c>
      <c r="BW173" s="555">
        <f t="shared" si="33"/>
        <v>0</v>
      </c>
      <c r="BX173" s="556"/>
      <c r="BY173" s="556"/>
      <c r="BZ173" s="556"/>
      <c r="CA173" s="556"/>
      <c r="CB173" s="556"/>
      <c r="CC173" s="556"/>
      <c r="CD173" s="556"/>
    </row>
    <row r="174" spans="1:238" s="767" customFormat="1" ht="63" x14ac:dyDescent="0.3">
      <c r="A174" s="557">
        <v>11900</v>
      </c>
      <c r="B174" s="543" t="s">
        <v>349</v>
      </c>
      <c r="C174" s="543" t="s">
        <v>964</v>
      </c>
      <c r="D174" s="558" t="s">
        <v>357</v>
      </c>
      <c r="E174" s="543" t="s">
        <v>146</v>
      </c>
      <c r="F174" s="558" t="s">
        <v>450</v>
      </c>
      <c r="G174" s="543" t="s">
        <v>449</v>
      </c>
      <c r="H174" s="571" t="s">
        <v>123</v>
      </c>
      <c r="I174" s="578">
        <v>1</v>
      </c>
      <c r="J174" s="558" t="s">
        <v>464</v>
      </c>
      <c r="K174" s="543" t="s">
        <v>1657</v>
      </c>
      <c r="L174" s="572">
        <v>55760808</v>
      </c>
      <c r="M174" s="573">
        <v>1</v>
      </c>
      <c r="N174" s="543" t="s">
        <v>46</v>
      </c>
      <c r="O174" s="543" t="s">
        <v>74</v>
      </c>
      <c r="P174" s="543" t="s">
        <v>21</v>
      </c>
      <c r="Q174" s="543" t="s">
        <v>36</v>
      </c>
      <c r="R174" s="543" t="s">
        <v>229</v>
      </c>
      <c r="S174" s="543" t="s">
        <v>839</v>
      </c>
      <c r="T174" s="543" t="s">
        <v>99</v>
      </c>
      <c r="U174" s="573">
        <v>1</v>
      </c>
      <c r="V174" s="574" t="str">
        <f t="shared" si="55"/>
        <v>Actos administrativos mediante los cuales se establecen los fallecidos, incobrables, cancelados y revocados, resultado del proceso de depuración</v>
      </c>
      <c r="W174" s="575">
        <f t="shared" si="56"/>
        <v>55760808</v>
      </c>
      <c r="X174" s="576" t="s">
        <v>114</v>
      </c>
      <c r="Y174" s="578">
        <v>0.25</v>
      </c>
      <c r="Z174" s="591" t="str">
        <f>+V174</f>
        <v>Actos administrativos mediante los cuales se establecen los fallecidos, incobrables, cancelados y revocados, resultado del proceso de depuración</v>
      </c>
      <c r="AA174" s="572">
        <v>13940202</v>
      </c>
      <c r="AB174" s="910"/>
      <c r="AC174" s="948"/>
      <c r="AD174" s="562">
        <f t="shared" si="34"/>
        <v>0</v>
      </c>
      <c r="AE174" s="562">
        <f t="shared" si="35"/>
        <v>0</v>
      </c>
      <c r="AF174" s="562">
        <f t="shared" si="36"/>
        <v>0</v>
      </c>
      <c r="AG174" s="562">
        <f t="shared" si="37"/>
        <v>0</v>
      </c>
      <c r="AH174" s="772"/>
      <c r="AI174" s="578">
        <v>0.25</v>
      </c>
      <c r="AJ174" s="576" t="s">
        <v>452</v>
      </c>
      <c r="AK174" s="572">
        <v>13940202</v>
      </c>
      <c r="AL174" s="556"/>
      <c r="AM174" s="556"/>
      <c r="AN174" s="562">
        <f t="shared" si="38"/>
        <v>0</v>
      </c>
      <c r="AO174" s="562">
        <f t="shared" si="39"/>
        <v>0</v>
      </c>
      <c r="AP174" s="562">
        <f t="shared" si="40"/>
        <v>0</v>
      </c>
      <c r="AQ174" s="562">
        <f t="shared" si="41"/>
        <v>0</v>
      </c>
      <c r="AR174" s="562"/>
      <c r="AS174" s="578">
        <v>0.25</v>
      </c>
      <c r="AT174" s="576" t="s">
        <v>452</v>
      </c>
      <c r="AU174" s="572">
        <v>13940202</v>
      </c>
      <c r="AV174" s="556"/>
      <c r="AW174" s="556"/>
      <c r="AX174" s="562">
        <f t="shared" si="42"/>
        <v>0</v>
      </c>
      <c r="AY174" s="562">
        <f t="shared" si="43"/>
        <v>0</v>
      </c>
      <c r="AZ174" s="562">
        <f t="shared" si="44"/>
        <v>0</v>
      </c>
      <c r="BA174" s="562">
        <f t="shared" si="45"/>
        <v>0</v>
      </c>
      <c r="BB174" s="562"/>
      <c r="BC174" s="578">
        <v>0.25</v>
      </c>
      <c r="BD174" s="576" t="s">
        <v>452</v>
      </c>
      <c r="BE174" s="572">
        <v>13940202</v>
      </c>
      <c r="BF174" s="556"/>
      <c r="BG174" s="556"/>
      <c r="BH174" s="578">
        <f t="shared" si="57"/>
        <v>0</v>
      </c>
      <c r="BI174" s="578">
        <f t="shared" si="58"/>
        <v>0</v>
      </c>
      <c r="BJ174" s="578">
        <f t="shared" si="59"/>
        <v>0</v>
      </c>
      <c r="BK174" s="578">
        <f t="shared" si="60"/>
        <v>0</v>
      </c>
      <c r="BL174" s="578"/>
      <c r="BM174" s="642">
        <f t="shared" si="46"/>
        <v>0</v>
      </c>
      <c r="BN174" s="642">
        <f t="shared" si="47"/>
        <v>0</v>
      </c>
      <c r="BO174" s="642">
        <f t="shared" si="48"/>
        <v>0</v>
      </c>
      <c r="BP174" s="642">
        <f t="shared" si="49"/>
        <v>0</v>
      </c>
      <c r="BQ174" s="642">
        <f t="shared" si="50"/>
        <v>0</v>
      </c>
      <c r="BR174" s="642">
        <f t="shared" si="51"/>
        <v>0</v>
      </c>
      <c r="BS174" s="642">
        <f t="shared" si="52"/>
        <v>0</v>
      </c>
      <c r="BT174" s="642">
        <f t="shared" si="53"/>
        <v>0</v>
      </c>
      <c r="BU174" s="568">
        <f t="shared" si="54"/>
        <v>0.58333333333333337</v>
      </c>
      <c r="BV174" s="755" t="str">
        <f t="shared" si="148"/>
        <v>Actos administrativos mediante los cuales se establecen los fallecidos, incobrables, cancelados y revocados, resultado del proceso de depuración</v>
      </c>
      <c r="BW174" s="555">
        <f t="shared" ref="BW174:BW189" si="263">+(AA174+AK174+(AU174/3))</f>
        <v>32527138</v>
      </c>
      <c r="BX174" s="556"/>
      <c r="BY174" s="556"/>
      <c r="BZ174" s="556"/>
      <c r="CA174" s="556"/>
      <c r="CB174" s="556"/>
      <c r="CC174" s="556"/>
      <c r="CD174" s="556"/>
    </row>
    <row r="175" spans="1:238" s="153" customFormat="1" ht="57" customHeight="1" x14ac:dyDescent="0.3">
      <c r="A175" s="557">
        <v>12000</v>
      </c>
      <c r="B175" s="543" t="s">
        <v>836</v>
      </c>
      <c r="C175" s="543" t="s">
        <v>964</v>
      </c>
      <c r="D175" s="558" t="s">
        <v>131</v>
      </c>
      <c r="E175" s="543" t="s">
        <v>153</v>
      </c>
      <c r="F175" s="558" t="s">
        <v>132</v>
      </c>
      <c r="G175" s="543" t="s">
        <v>133</v>
      </c>
      <c r="H175" s="571" t="s">
        <v>124</v>
      </c>
      <c r="I175" s="558">
        <v>4</v>
      </c>
      <c r="J175" s="558" t="s">
        <v>143</v>
      </c>
      <c r="K175" s="543" t="s">
        <v>24</v>
      </c>
      <c r="L175" s="572">
        <v>0</v>
      </c>
      <c r="M175" s="573">
        <v>1</v>
      </c>
      <c r="N175" s="543" t="s">
        <v>51</v>
      </c>
      <c r="O175" s="543" t="s">
        <v>68</v>
      </c>
      <c r="P175" s="543" t="s">
        <v>21</v>
      </c>
      <c r="Q175" s="543" t="s">
        <v>36</v>
      </c>
      <c r="R175" s="543" t="s">
        <v>75</v>
      </c>
      <c r="S175" s="543" t="s">
        <v>631</v>
      </c>
      <c r="T175" s="543" t="s">
        <v>98</v>
      </c>
      <c r="U175" s="585">
        <v>4</v>
      </c>
      <c r="V175" s="574" t="str">
        <f t="shared" si="55"/>
        <v>Reportar el cumplimiento del Plan de Acción de la Dependencia</v>
      </c>
      <c r="W175" s="575">
        <f t="shared" si="56"/>
        <v>0</v>
      </c>
      <c r="X175" s="576" t="s">
        <v>117</v>
      </c>
      <c r="Y175" s="577">
        <v>1</v>
      </c>
      <c r="Z175" s="576" t="s">
        <v>24</v>
      </c>
      <c r="AA175" s="572">
        <v>0</v>
      </c>
      <c r="AB175" s="949"/>
      <c r="AC175" s="913"/>
      <c r="AD175" s="562">
        <f t="shared" si="34"/>
        <v>0</v>
      </c>
      <c r="AE175" s="562" t="e">
        <f t="shared" si="35"/>
        <v>#DIV/0!</v>
      </c>
      <c r="AF175" s="562">
        <f t="shared" si="36"/>
        <v>0</v>
      </c>
      <c r="AG175" s="562" t="e">
        <f t="shared" si="37"/>
        <v>#DIV/0!</v>
      </c>
      <c r="AH175" s="569"/>
      <c r="AI175" s="577">
        <v>1</v>
      </c>
      <c r="AJ175" s="576" t="s">
        <v>24</v>
      </c>
      <c r="AK175" s="572">
        <v>0</v>
      </c>
      <c r="AL175" s="556"/>
      <c r="AM175" s="556"/>
      <c r="AN175" s="562">
        <f t="shared" si="38"/>
        <v>0</v>
      </c>
      <c r="AO175" s="562" t="e">
        <f t="shared" si="39"/>
        <v>#DIV/0!</v>
      </c>
      <c r="AP175" s="562">
        <f t="shared" si="40"/>
        <v>0</v>
      </c>
      <c r="AQ175" s="562" t="e">
        <f t="shared" si="41"/>
        <v>#DIV/0!</v>
      </c>
      <c r="AR175" s="562"/>
      <c r="AS175" s="577">
        <v>1</v>
      </c>
      <c r="AT175" s="576" t="s">
        <v>24</v>
      </c>
      <c r="AU175" s="572">
        <v>0</v>
      </c>
      <c r="AV175" s="556"/>
      <c r="AW175" s="556"/>
      <c r="AX175" s="562">
        <f t="shared" si="42"/>
        <v>0</v>
      </c>
      <c r="AY175" s="562" t="e">
        <f t="shared" si="43"/>
        <v>#DIV/0!</v>
      </c>
      <c r="AZ175" s="562">
        <f t="shared" si="44"/>
        <v>0</v>
      </c>
      <c r="BA175" s="562" t="e">
        <f t="shared" si="45"/>
        <v>#DIV/0!</v>
      </c>
      <c r="BB175" s="562"/>
      <c r="BC175" s="577">
        <v>1</v>
      </c>
      <c r="BD175" s="576" t="s">
        <v>24</v>
      </c>
      <c r="BE175" s="572">
        <v>0</v>
      </c>
      <c r="BF175" s="556"/>
      <c r="BG175" s="556"/>
      <c r="BH175" s="578">
        <f t="shared" si="57"/>
        <v>0</v>
      </c>
      <c r="BI175" s="578" t="e">
        <f t="shared" si="58"/>
        <v>#DIV/0!</v>
      </c>
      <c r="BJ175" s="578">
        <f t="shared" si="59"/>
        <v>0</v>
      </c>
      <c r="BK175" s="578" t="e">
        <f t="shared" si="60"/>
        <v>#DIV/0!</v>
      </c>
      <c r="BL175" s="578"/>
      <c r="BM175" s="579">
        <f t="shared" si="46"/>
        <v>0</v>
      </c>
      <c r="BN175" s="579" t="str">
        <f t="shared" si="47"/>
        <v>No Prog ni Ejec</v>
      </c>
      <c r="BO175" s="579">
        <f t="shared" si="48"/>
        <v>0</v>
      </c>
      <c r="BP175" s="579" t="str">
        <f t="shared" si="49"/>
        <v>No Prog ni Ejec</v>
      </c>
      <c r="BQ175" s="579">
        <f t="shared" si="50"/>
        <v>0</v>
      </c>
      <c r="BR175" s="579" t="str">
        <f t="shared" si="51"/>
        <v>No Prog ni Ejec</v>
      </c>
      <c r="BS175" s="579">
        <f t="shared" si="52"/>
        <v>0</v>
      </c>
      <c r="BT175" s="579" t="str">
        <f t="shared" si="53"/>
        <v>No Prog ni Ejec</v>
      </c>
      <c r="BU175" s="580">
        <f t="shared" si="54"/>
        <v>2.3333333333333335</v>
      </c>
      <c r="BV175" s="581" t="str">
        <f t="shared" si="148"/>
        <v>Reportar el cumplimiento del Plan de Acción de la Dependencia</v>
      </c>
      <c r="BW175" s="555">
        <f t="shared" si="263"/>
        <v>0</v>
      </c>
      <c r="BX175" s="556"/>
      <c r="BY175" s="556"/>
      <c r="BZ175" s="556"/>
      <c r="CA175" s="556"/>
      <c r="CB175" s="556"/>
      <c r="CC175" s="556"/>
      <c r="CD175" s="556"/>
      <c r="CE175" s="146"/>
      <c r="CF175" s="146"/>
      <c r="CG175" s="146"/>
      <c r="CH175" s="146"/>
      <c r="CI175" s="146"/>
      <c r="CJ175" s="146"/>
      <c r="CK175" s="146"/>
      <c r="CL175" s="146"/>
      <c r="CM175" s="146"/>
      <c r="CN175" s="146"/>
      <c r="CO175" s="146"/>
      <c r="CP175" s="146"/>
      <c r="CQ175" s="146"/>
      <c r="CR175" s="146"/>
      <c r="CS175" s="146"/>
      <c r="CT175" s="146"/>
      <c r="CU175" s="146"/>
      <c r="CV175" s="146"/>
      <c r="CW175" s="146"/>
      <c r="CX175" s="146"/>
      <c r="CY175" s="146"/>
      <c r="CZ175" s="146"/>
      <c r="DA175" s="146"/>
      <c r="DB175" s="146"/>
      <c r="DC175" s="146"/>
      <c r="DD175" s="146"/>
      <c r="DE175" s="146"/>
      <c r="DF175" s="146"/>
      <c r="DG175" s="146"/>
      <c r="DH175" s="146"/>
      <c r="DI175" s="146"/>
      <c r="DJ175" s="146"/>
      <c r="DK175" s="146"/>
      <c r="DL175" s="146"/>
      <c r="DM175" s="146"/>
      <c r="DN175" s="146"/>
      <c r="DO175" s="146"/>
      <c r="DP175" s="146"/>
      <c r="DQ175" s="146"/>
      <c r="DR175" s="146"/>
      <c r="DS175" s="146"/>
      <c r="DT175" s="146"/>
      <c r="DU175" s="146"/>
      <c r="DV175" s="146"/>
      <c r="DW175" s="146"/>
      <c r="DX175" s="146"/>
      <c r="DY175" s="146"/>
      <c r="DZ175" s="146"/>
      <c r="EA175" s="146"/>
      <c r="EB175" s="146"/>
      <c r="EC175" s="146"/>
      <c r="ED175" s="146"/>
      <c r="EE175" s="146"/>
      <c r="EF175" s="146"/>
      <c r="EG175" s="146"/>
      <c r="EH175" s="146"/>
      <c r="EI175" s="146"/>
      <c r="EJ175" s="146"/>
      <c r="EK175" s="146"/>
      <c r="EL175" s="146"/>
      <c r="EM175" s="146"/>
      <c r="EN175" s="146"/>
      <c r="EO175" s="146"/>
      <c r="EP175" s="146"/>
      <c r="EQ175" s="146"/>
      <c r="ER175" s="146"/>
      <c r="ES175" s="146"/>
      <c r="ET175" s="146"/>
      <c r="EU175" s="146"/>
      <c r="EV175" s="146"/>
      <c r="EW175" s="146"/>
      <c r="EX175" s="146"/>
      <c r="EY175" s="146"/>
      <c r="EZ175" s="146"/>
      <c r="FA175" s="146"/>
      <c r="FB175" s="146"/>
      <c r="FC175" s="146"/>
      <c r="FD175" s="146"/>
      <c r="FE175" s="146"/>
      <c r="FF175" s="146"/>
      <c r="FG175" s="146"/>
      <c r="FH175" s="146"/>
      <c r="FI175" s="146"/>
      <c r="FJ175" s="146"/>
      <c r="FK175" s="146"/>
      <c r="FL175" s="146"/>
      <c r="FM175" s="146"/>
      <c r="FN175" s="146"/>
      <c r="FO175" s="146"/>
      <c r="FP175" s="146"/>
      <c r="FQ175" s="146"/>
      <c r="FR175" s="146"/>
      <c r="FS175" s="146"/>
      <c r="FT175" s="146"/>
      <c r="FU175" s="146"/>
      <c r="FV175" s="146"/>
      <c r="FW175" s="146"/>
      <c r="FX175" s="146"/>
      <c r="FY175" s="146"/>
      <c r="FZ175" s="146"/>
      <c r="GA175" s="146"/>
      <c r="GB175" s="146"/>
      <c r="GC175" s="146"/>
      <c r="GD175" s="146"/>
      <c r="GE175" s="146"/>
      <c r="GF175" s="146"/>
      <c r="GG175" s="146"/>
      <c r="GH175" s="146"/>
      <c r="GI175" s="146"/>
      <c r="GJ175" s="146"/>
      <c r="GK175" s="146"/>
      <c r="GL175" s="146"/>
      <c r="GM175" s="146"/>
      <c r="GN175" s="146"/>
      <c r="GO175" s="146"/>
      <c r="GP175" s="146"/>
      <c r="GQ175" s="146"/>
      <c r="GR175" s="146"/>
      <c r="GS175" s="146"/>
      <c r="GT175" s="146"/>
      <c r="GU175" s="146"/>
      <c r="GV175" s="146"/>
      <c r="GW175" s="146"/>
      <c r="GX175" s="146"/>
      <c r="GY175" s="146"/>
      <c r="GZ175" s="146"/>
      <c r="HA175" s="146"/>
      <c r="HB175" s="146"/>
      <c r="HC175" s="146"/>
      <c r="HD175" s="146"/>
      <c r="HE175" s="146"/>
      <c r="HF175" s="146"/>
      <c r="HG175" s="146"/>
      <c r="HH175" s="146"/>
      <c r="HI175" s="146"/>
      <c r="HJ175" s="146"/>
      <c r="HK175" s="146"/>
      <c r="HL175" s="146"/>
      <c r="HM175" s="146"/>
      <c r="HN175" s="146"/>
      <c r="HO175" s="146"/>
      <c r="HP175" s="146"/>
      <c r="HQ175" s="146"/>
      <c r="HR175" s="146"/>
      <c r="HS175" s="146"/>
      <c r="HT175" s="146"/>
      <c r="HU175" s="146"/>
      <c r="HV175" s="146"/>
      <c r="HW175" s="146"/>
      <c r="HX175" s="146"/>
      <c r="HY175" s="146"/>
      <c r="HZ175" s="146"/>
      <c r="IA175" s="146"/>
      <c r="IB175" s="146"/>
      <c r="IC175" s="146"/>
      <c r="ID175" s="146"/>
    </row>
    <row r="176" spans="1:238" s="154" customFormat="1" ht="99.75" customHeight="1" x14ac:dyDescent="0.3">
      <c r="A176" s="557">
        <v>12000</v>
      </c>
      <c r="B176" s="543" t="s">
        <v>836</v>
      </c>
      <c r="C176" s="543" t="s">
        <v>964</v>
      </c>
      <c r="D176" s="558" t="s">
        <v>355</v>
      </c>
      <c r="E176" s="543" t="s">
        <v>256</v>
      </c>
      <c r="F176" s="558" t="s">
        <v>356</v>
      </c>
      <c r="G176" s="543" t="s">
        <v>134</v>
      </c>
      <c r="H176" s="571" t="s">
        <v>124</v>
      </c>
      <c r="I176" s="558">
        <v>4</v>
      </c>
      <c r="J176" s="558" t="s">
        <v>539</v>
      </c>
      <c r="K176" s="543" t="s">
        <v>683</v>
      </c>
      <c r="L176" s="572">
        <v>0</v>
      </c>
      <c r="M176" s="573">
        <v>1</v>
      </c>
      <c r="N176" s="543" t="s">
        <v>51</v>
      </c>
      <c r="O176" s="543" t="s">
        <v>68</v>
      </c>
      <c r="P176" s="543" t="s">
        <v>21</v>
      </c>
      <c r="Q176" s="543" t="s">
        <v>36</v>
      </c>
      <c r="R176" s="543" t="s">
        <v>75</v>
      </c>
      <c r="S176" s="543" t="s">
        <v>628</v>
      </c>
      <c r="T176" s="543" t="s">
        <v>98</v>
      </c>
      <c r="U176" s="585">
        <v>4</v>
      </c>
      <c r="V176" s="574" t="str">
        <f t="shared" si="55"/>
        <v xml:space="preserve">Reportar el cumplimiento de la ejecución del Plan de Acción </v>
      </c>
      <c r="W176" s="575">
        <f t="shared" si="56"/>
        <v>0</v>
      </c>
      <c r="X176" s="576" t="s">
        <v>117</v>
      </c>
      <c r="Y176" s="577">
        <v>1</v>
      </c>
      <c r="Z176" s="576" t="s">
        <v>683</v>
      </c>
      <c r="AA176" s="572">
        <v>0</v>
      </c>
      <c r="AB176" s="949"/>
      <c r="AC176" s="913"/>
      <c r="AD176" s="562">
        <f>+(AB176/Y176)</f>
        <v>0</v>
      </c>
      <c r="AE176" s="562" t="e">
        <f t="shared" si="35"/>
        <v>#DIV/0!</v>
      </c>
      <c r="AF176" s="562">
        <f t="shared" si="36"/>
        <v>0</v>
      </c>
      <c r="AG176" s="562" t="e">
        <f t="shared" si="37"/>
        <v>#DIV/0!</v>
      </c>
      <c r="AH176" s="569"/>
      <c r="AI176" s="577">
        <v>1</v>
      </c>
      <c r="AJ176" s="576" t="s">
        <v>683</v>
      </c>
      <c r="AK176" s="572">
        <v>0</v>
      </c>
      <c r="AL176" s="556"/>
      <c r="AM176" s="556"/>
      <c r="AN176" s="562">
        <f t="shared" si="38"/>
        <v>0</v>
      </c>
      <c r="AO176" s="562" t="e">
        <f t="shared" si="39"/>
        <v>#DIV/0!</v>
      </c>
      <c r="AP176" s="562">
        <f t="shared" si="40"/>
        <v>0</v>
      </c>
      <c r="AQ176" s="562" t="e">
        <f t="shared" si="41"/>
        <v>#DIV/0!</v>
      </c>
      <c r="AR176" s="562"/>
      <c r="AS176" s="577">
        <v>1</v>
      </c>
      <c r="AT176" s="576" t="s">
        <v>683</v>
      </c>
      <c r="AU176" s="572">
        <v>0</v>
      </c>
      <c r="AV176" s="556"/>
      <c r="AW176" s="556"/>
      <c r="AX176" s="562">
        <f t="shared" si="42"/>
        <v>0</v>
      </c>
      <c r="AY176" s="562" t="e">
        <f t="shared" si="43"/>
        <v>#DIV/0!</v>
      </c>
      <c r="AZ176" s="562">
        <f t="shared" si="44"/>
        <v>0</v>
      </c>
      <c r="BA176" s="562" t="e">
        <f t="shared" si="45"/>
        <v>#DIV/0!</v>
      </c>
      <c r="BB176" s="562"/>
      <c r="BC176" s="577">
        <v>1</v>
      </c>
      <c r="BD176" s="576" t="s">
        <v>683</v>
      </c>
      <c r="BE176" s="572">
        <v>0</v>
      </c>
      <c r="BF176" s="556"/>
      <c r="BG176" s="556"/>
      <c r="BH176" s="578">
        <f t="shared" si="57"/>
        <v>0</v>
      </c>
      <c r="BI176" s="578" t="e">
        <f t="shared" si="58"/>
        <v>#DIV/0!</v>
      </c>
      <c r="BJ176" s="578">
        <f t="shared" si="59"/>
        <v>0</v>
      </c>
      <c r="BK176" s="578" t="e">
        <f t="shared" si="60"/>
        <v>#DIV/0!</v>
      </c>
      <c r="BL176" s="578"/>
      <c r="BM176" s="615">
        <f t="shared" si="46"/>
        <v>0</v>
      </c>
      <c r="BN176" s="615" t="str">
        <f t="shared" si="47"/>
        <v>No Prog ni Ejec</v>
      </c>
      <c r="BO176" s="615">
        <f t="shared" si="48"/>
        <v>0</v>
      </c>
      <c r="BP176" s="615" t="str">
        <f t="shared" si="49"/>
        <v>No Prog ni Ejec</v>
      </c>
      <c r="BQ176" s="615">
        <f t="shared" si="50"/>
        <v>0</v>
      </c>
      <c r="BR176" s="615" t="str">
        <f t="shared" si="51"/>
        <v>No Prog ni Ejec</v>
      </c>
      <c r="BS176" s="615">
        <f t="shared" si="52"/>
        <v>0</v>
      </c>
      <c r="BT176" s="615" t="str">
        <f t="shared" si="53"/>
        <v>No Prog ni Ejec</v>
      </c>
      <c r="BU176" s="580">
        <f t="shared" ref="BU176:BU189" si="264">+(Y176+AI176+(AS176/3))</f>
        <v>2.3333333333333335</v>
      </c>
      <c r="BV176" s="729" t="str">
        <f t="shared" si="148"/>
        <v xml:space="preserve">Reportar el cumplimiento de la ejecución del Plan de Acción </v>
      </c>
      <c r="BW176" s="555">
        <f t="shared" si="263"/>
        <v>0</v>
      </c>
      <c r="BX176" s="556"/>
      <c r="BY176" s="556"/>
      <c r="BZ176" s="556"/>
      <c r="CA176" s="556"/>
      <c r="CB176" s="556"/>
      <c r="CC176" s="556"/>
      <c r="CD176" s="556"/>
      <c r="CE176" s="146"/>
      <c r="CF176" s="146"/>
      <c r="CG176" s="146"/>
      <c r="CH176" s="146"/>
      <c r="CI176" s="146"/>
      <c r="CJ176" s="146"/>
      <c r="CK176" s="146"/>
      <c r="CL176" s="146"/>
      <c r="CM176" s="146"/>
      <c r="CN176" s="146"/>
      <c r="CO176" s="146"/>
      <c r="CP176" s="146"/>
      <c r="CQ176" s="146"/>
      <c r="CR176" s="146"/>
      <c r="CS176" s="146"/>
      <c r="CT176" s="146"/>
      <c r="CU176" s="146"/>
      <c r="CV176" s="146"/>
      <c r="CW176" s="146"/>
      <c r="CX176" s="146"/>
      <c r="CY176" s="146"/>
      <c r="CZ176" s="146"/>
      <c r="DA176" s="146"/>
      <c r="DB176" s="146"/>
      <c r="DC176" s="146"/>
      <c r="DD176" s="146"/>
      <c r="DE176" s="146"/>
      <c r="DF176" s="146"/>
      <c r="DG176" s="146"/>
      <c r="DH176" s="146"/>
      <c r="DI176" s="146"/>
      <c r="DJ176" s="146"/>
      <c r="DK176" s="146"/>
      <c r="DL176" s="146"/>
      <c r="DM176" s="146"/>
      <c r="DN176" s="146"/>
      <c r="DO176" s="146"/>
      <c r="DP176" s="146"/>
      <c r="DQ176" s="146"/>
      <c r="DR176" s="146"/>
      <c r="DS176" s="146"/>
      <c r="DT176" s="146"/>
      <c r="DU176" s="146"/>
      <c r="DV176" s="146"/>
      <c r="DW176" s="146"/>
      <c r="DX176" s="146"/>
      <c r="DY176" s="146"/>
      <c r="DZ176" s="146"/>
      <c r="EA176" s="146"/>
      <c r="EB176" s="146"/>
      <c r="EC176" s="146"/>
      <c r="ED176" s="146"/>
      <c r="EE176" s="146"/>
      <c r="EF176" s="146"/>
      <c r="EG176" s="146"/>
      <c r="EH176" s="146"/>
      <c r="EI176" s="146"/>
      <c r="EJ176" s="146"/>
      <c r="EK176" s="146"/>
      <c r="EL176" s="146"/>
      <c r="EM176" s="146"/>
      <c r="EN176" s="146"/>
      <c r="EO176" s="146"/>
      <c r="EP176" s="146"/>
      <c r="EQ176" s="146"/>
      <c r="ER176" s="146"/>
      <c r="ES176" s="146"/>
      <c r="ET176" s="146"/>
      <c r="EU176" s="146"/>
      <c r="EV176" s="146"/>
      <c r="EW176" s="146"/>
      <c r="EX176" s="146"/>
      <c r="EY176" s="146"/>
      <c r="EZ176" s="146"/>
      <c r="FA176" s="146"/>
      <c r="FB176" s="146"/>
      <c r="FC176" s="146"/>
      <c r="FD176" s="146"/>
      <c r="FE176" s="146"/>
      <c r="FF176" s="146"/>
      <c r="FG176" s="146"/>
      <c r="FH176" s="146"/>
      <c r="FI176" s="146"/>
      <c r="FJ176" s="146"/>
      <c r="FK176" s="146"/>
      <c r="FL176" s="146"/>
      <c r="FM176" s="146"/>
      <c r="FN176" s="146"/>
      <c r="FO176" s="146"/>
      <c r="FP176" s="146"/>
      <c r="FQ176" s="146"/>
      <c r="FR176" s="146"/>
      <c r="FS176" s="146"/>
      <c r="FT176" s="146"/>
      <c r="FU176" s="146"/>
      <c r="FV176" s="146"/>
      <c r="FW176" s="146"/>
      <c r="FX176" s="146"/>
      <c r="FY176" s="146"/>
      <c r="FZ176" s="146"/>
      <c r="GA176" s="146"/>
      <c r="GB176" s="146"/>
      <c r="GC176" s="146"/>
      <c r="GD176" s="146"/>
      <c r="GE176" s="146"/>
      <c r="GF176" s="146"/>
      <c r="GG176" s="146"/>
      <c r="GH176" s="146"/>
      <c r="GI176" s="146"/>
      <c r="GJ176" s="146"/>
      <c r="GK176" s="146"/>
      <c r="GL176" s="146"/>
      <c r="GM176" s="146"/>
      <c r="GN176" s="146"/>
      <c r="GO176" s="146"/>
      <c r="GP176" s="146"/>
      <c r="GQ176" s="146"/>
      <c r="GR176" s="146"/>
      <c r="GS176" s="146"/>
      <c r="GT176" s="146"/>
      <c r="GU176" s="146"/>
      <c r="GV176" s="146"/>
      <c r="GW176" s="146"/>
      <c r="GX176" s="146"/>
      <c r="GY176" s="146"/>
      <c r="GZ176" s="146"/>
      <c r="HA176" s="146"/>
      <c r="HB176" s="146"/>
      <c r="HC176" s="146"/>
      <c r="HD176" s="146"/>
      <c r="HE176" s="146"/>
      <c r="HF176" s="146"/>
      <c r="HG176" s="146"/>
      <c r="HH176" s="146"/>
      <c r="HI176" s="146"/>
      <c r="HJ176" s="146"/>
      <c r="HK176" s="146"/>
      <c r="HL176" s="146"/>
      <c r="HM176" s="146"/>
      <c r="HN176" s="146"/>
      <c r="HO176" s="146"/>
      <c r="HP176" s="146"/>
      <c r="HQ176" s="146"/>
      <c r="HR176" s="146"/>
      <c r="HS176" s="146"/>
      <c r="HT176" s="146"/>
      <c r="HU176" s="146"/>
      <c r="HV176" s="146"/>
      <c r="HW176" s="146"/>
      <c r="HX176" s="146"/>
      <c r="HY176" s="146"/>
      <c r="HZ176" s="146"/>
      <c r="IA176" s="146"/>
      <c r="IB176" s="146"/>
      <c r="IC176" s="146"/>
      <c r="ID176" s="146"/>
    </row>
    <row r="177" spans="1:238" s="154" customFormat="1" ht="199.5" customHeight="1" x14ac:dyDescent="0.3">
      <c r="A177" s="557">
        <v>12000</v>
      </c>
      <c r="B177" s="543" t="s">
        <v>836</v>
      </c>
      <c r="C177" s="543" t="s">
        <v>964</v>
      </c>
      <c r="D177" s="558" t="s">
        <v>355</v>
      </c>
      <c r="E177" s="543" t="s">
        <v>256</v>
      </c>
      <c r="F177" s="558" t="s">
        <v>540</v>
      </c>
      <c r="G177" s="543" t="s">
        <v>136</v>
      </c>
      <c r="H177" s="571" t="s">
        <v>123</v>
      </c>
      <c r="I177" s="578">
        <v>1</v>
      </c>
      <c r="J177" s="558" t="s">
        <v>541</v>
      </c>
      <c r="K177" s="543" t="s">
        <v>135</v>
      </c>
      <c r="L177" s="572">
        <v>61642068</v>
      </c>
      <c r="M177" s="573">
        <v>1</v>
      </c>
      <c r="N177" s="543" t="s">
        <v>51</v>
      </c>
      <c r="O177" s="543" t="s">
        <v>68</v>
      </c>
      <c r="P177" s="543" t="s">
        <v>21</v>
      </c>
      <c r="Q177" s="543" t="s">
        <v>36</v>
      </c>
      <c r="R177" s="543" t="s">
        <v>75</v>
      </c>
      <c r="S177" s="543" t="s">
        <v>182</v>
      </c>
      <c r="T177" s="543" t="s">
        <v>99</v>
      </c>
      <c r="U177" s="578">
        <v>1</v>
      </c>
      <c r="V177" s="574" t="str">
        <f t="shared" si="55"/>
        <v>Asesorar y apoyar en la implementación de MIPG</v>
      </c>
      <c r="W177" s="575">
        <f t="shared" si="56"/>
        <v>61642068</v>
      </c>
      <c r="X177" s="587" t="s">
        <v>114</v>
      </c>
      <c r="Y177" s="578">
        <v>0.25</v>
      </c>
      <c r="Z177" s="576" t="s">
        <v>135</v>
      </c>
      <c r="AA177" s="572">
        <v>15410517</v>
      </c>
      <c r="AB177" s="950"/>
      <c r="AC177" s="913"/>
      <c r="AD177" s="562">
        <f t="shared" si="34"/>
        <v>0</v>
      </c>
      <c r="AE177" s="562">
        <f t="shared" si="35"/>
        <v>0</v>
      </c>
      <c r="AF177" s="562">
        <f t="shared" si="36"/>
        <v>0</v>
      </c>
      <c r="AG177" s="562">
        <f t="shared" si="37"/>
        <v>0</v>
      </c>
      <c r="AH177" s="569"/>
      <c r="AI177" s="578">
        <v>0.25</v>
      </c>
      <c r="AJ177" s="576" t="s">
        <v>135</v>
      </c>
      <c r="AK177" s="572">
        <v>15410517</v>
      </c>
      <c r="AL177" s="556"/>
      <c r="AM177" s="556"/>
      <c r="AN177" s="562">
        <f t="shared" si="38"/>
        <v>0</v>
      </c>
      <c r="AO177" s="562">
        <f t="shared" si="39"/>
        <v>0</v>
      </c>
      <c r="AP177" s="562">
        <f t="shared" si="40"/>
        <v>0</v>
      </c>
      <c r="AQ177" s="562">
        <f t="shared" si="41"/>
        <v>0</v>
      </c>
      <c r="AR177" s="562"/>
      <c r="AS177" s="578">
        <v>0.25</v>
      </c>
      <c r="AT177" s="576" t="s">
        <v>135</v>
      </c>
      <c r="AU177" s="572">
        <v>15410517</v>
      </c>
      <c r="AV177" s="556"/>
      <c r="AW177" s="556"/>
      <c r="AX177" s="562">
        <f t="shared" si="42"/>
        <v>0</v>
      </c>
      <c r="AY177" s="562">
        <f t="shared" si="43"/>
        <v>0</v>
      </c>
      <c r="AZ177" s="562">
        <f t="shared" si="44"/>
        <v>0</v>
      </c>
      <c r="BA177" s="562">
        <f t="shared" si="45"/>
        <v>0</v>
      </c>
      <c r="BB177" s="562"/>
      <c r="BC177" s="578">
        <v>0.25</v>
      </c>
      <c r="BD177" s="576" t="s">
        <v>135</v>
      </c>
      <c r="BE177" s="572">
        <v>15410517</v>
      </c>
      <c r="BF177" s="556"/>
      <c r="BG177" s="556"/>
      <c r="BH177" s="578">
        <f t="shared" si="57"/>
        <v>0</v>
      </c>
      <c r="BI177" s="578">
        <f t="shared" si="58"/>
        <v>0</v>
      </c>
      <c r="BJ177" s="578">
        <f t="shared" si="59"/>
        <v>0</v>
      </c>
      <c r="BK177" s="578">
        <f t="shared" si="60"/>
        <v>0</v>
      </c>
      <c r="BL177" s="578"/>
      <c r="BM177" s="643">
        <f t="shared" si="46"/>
        <v>0</v>
      </c>
      <c r="BN177" s="615">
        <f t="shared" si="47"/>
        <v>0</v>
      </c>
      <c r="BO177" s="643">
        <f t="shared" si="48"/>
        <v>0</v>
      </c>
      <c r="BP177" s="615">
        <f t="shared" si="49"/>
        <v>0</v>
      </c>
      <c r="BQ177" s="643">
        <f t="shared" si="50"/>
        <v>0</v>
      </c>
      <c r="BR177" s="615">
        <f t="shared" si="51"/>
        <v>0</v>
      </c>
      <c r="BS177" s="643">
        <f t="shared" si="52"/>
        <v>0</v>
      </c>
      <c r="BT177" s="615">
        <f t="shared" si="53"/>
        <v>0</v>
      </c>
      <c r="BU177" s="568">
        <f t="shared" si="264"/>
        <v>0.58333333333333337</v>
      </c>
      <c r="BV177" s="729" t="str">
        <f t="shared" si="148"/>
        <v>Asesorar y apoyar en la implementación de MIPG</v>
      </c>
      <c r="BW177" s="555">
        <f t="shared" si="263"/>
        <v>35957873</v>
      </c>
      <c r="BX177" s="556"/>
      <c r="BY177" s="556"/>
      <c r="BZ177" s="556"/>
      <c r="CA177" s="556"/>
      <c r="CB177" s="556"/>
      <c r="CC177" s="556"/>
      <c r="CD177" s="556"/>
      <c r="CE177" s="146"/>
      <c r="CF177" s="146"/>
      <c r="CG177" s="146"/>
      <c r="CH177" s="146"/>
      <c r="CI177" s="146"/>
      <c r="CJ177" s="146"/>
      <c r="CK177" s="146"/>
      <c r="CL177" s="146"/>
      <c r="CM177" s="146"/>
      <c r="CN177" s="146"/>
      <c r="CO177" s="146"/>
      <c r="CP177" s="146"/>
      <c r="CQ177" s="146"/>
      <c r="CR177" s="146"/>
      <c r="CS177" s="146"/>
      <c r="CT177" s="146"/>
      <c r="CU177" s="146"/>
      <c r="CV177" s="146"/>
      <c r="CW177" s="146"/>
      <c r="CX177" s="146"/>
      <c r="CY177" s="146"/>
      <c r="CZ177" s="146"/>
      <c r="DA177" s="146"/>
      <c r="DB177" s="146"/>
      <c r="DC177" s="146"/>
      <c r="DD177" s="146"/>
      <c r="DE177" s="146"/>
      <c r="DF177" s="146"/>
      <c r="DG177" s="146"/>
      <c r="DH177" s="146"/>
      <c r="DI177" s="146"/>
      <c r="DJ177" s="146"/>
      <c r="DK177" s="146"/>
      <c r="DL177" s="146"/>
      <c r="DM177" s="146"/>
      <c r="DN177" s="146"/>
      <c r="DO177" s="146"/>
      <c r="DP177" s="146"/>
      <c r="DQ177" s="146"/>
      <c r="DR177" s="146"/>
      <c r="DS177" s="146"/>
      <c r="DT177" s="146"/>
      <c r="DU177" s="146"/>
      <c r="DV177" s="146"/>
      <c r="DW177" s="146"/>
      <c r="DX177" s="146"/>
      <c r="DY177" s="146"/>
      <c r="DZ177" s="146"/>
      <c r="EA177" s="146"/>
      <c r="EB177" s="146"/>
      <c r="EC177" s="146"/>
      <c r="ED177" s="146"/>
      <c r="EE177" s="146"/>
      <c r="EF177" s="146"/>
      <c r="EG177" s="146"/>
      <c r="EH177" s="146"/>
      <c r="EI177" s="146"/>
      <c r="EJ177" s="146"/>
      <c r="EK177" s="146"/>
      <c r="EL177" s="146"/>
      <c r="EM177" s="146"/>
      <c r="EN177" s="146"/>
      <c r="EO177" s="146"/>
      <c r="EP177" s="146"/>
      <c r="EQ177" s="146"/>
      <c r="ER177" s="146"/>
      <c r="ES177" s="146"/>
      <c r="ET177" s="146"/>
      <c r="EU177" s="146"/>
      <c r="EV177" s="146"/>
      <c r="EW177" s="146"/>
      <c r="EX177" s="146"/>
      <c r="EY177" s="146"/>
      <c r="EZ177" s="146"/>
      <c r="FA177" s="146"/>
      <c r="FB177" s="146"/>
      <c r="FC177" s="146"/>
      <c r="FD177" s="146"/>
      <c r="FE177" s="146"/>
      <c r="FF177" s="146"/>
      <c r="FG177" s="146"/>
      <c r="FH177" s="146"/>
      <c r="FI177" s="146"/>
      <c r="FJ177" s="146"/>
      <c r="FK177" s="146"/>
      <c r="FL177" s="146"/>
      <c r="FM177" s="146"/>
      <c r="FN177" s="146"/>
      <c r="FO177" s="146"/>
      <c r="FP177" s="146"/>
      <c r="FQ177" s="146"/>
      <c r="FR177" s="146"/>
      <c r="FS177" s="146"/>
      <c r="FT177" s="146"/>
      <c r="FU177" s="146"/>
      <c r="FV177" s="146"/>
      <c r="FW177" s="146"/>
      <c r="FX177" s="146"/>
      <c r="FY177" s="146"/>
      <c r="FZ177" s="146"/>
      <c r="GA177" s="146"/>
      <c r="GB177" s="146"/>
      <c r="GC177" s="146"/>
      <c r="GD177" s="146"/>
      <c r="GE177" s="146"/>
      <c r="GF177" s="146"/>
      <c r="GG177" s="146"/>
      <c r="GH177" s="146"/>
      <c r="GI177" s="146"/>
      <c r="GJ177" s="146"/>
      <c r="GK177" s="146"/>
      <c r="GL177" s="146"/>
      <c r="GM177" s="146"/>
      <c r="GN177" s="146"/>
      <c r="GO177" s="146"/>
      <c r="GP177" s="146"/>
      <c r="GQ177" s="146"/>
      <c r="GR177" s="146"/>
      <c r="GS177" s="146"/>
      <c r="GT177" s="146"/>
      <c r="GU177" s="146"/>
      <c r="GV177" s="146"/>
      <c r="GW177" s="146"/>
      <c r="GX177" s="146"/>
      <c r="GY177" s="146"/>
      <c r="GZ177" s="146"/>
      <c r="HA177" s="146"/>
      <c r="HB177" s="146"/>
      <c r="HC177" s="146"/>
      <c r="HD177" s="146"/>
      <c r="HE177" s="146"/>
      <c r="HF177" s="146"/>
      <c r="HG177" s="146"/>
      <c r="HH177" s="146"/>
      <c r="HI177" s="146"/>
      <c r="HJ177" s="146"/>
      <c r="HK177" s="146"/>
      <c r="HL177" s="146"/>
      <c r="HM177" s="146"/>
      <c r="HN177" s="146"/>
      <c r="HO177" s="146"/>
      <c r="HP177" s="146"/>
      <c r="HQ177" s="146"/>
      <c r="HR177" s="146"/>
      <c r="HS177" s="146"/>
      <c r="HT177" s="146"/>
      <c r="HU177" s="146"/>
      <c r="HV177" s="146"/>
      <c r="HW177" s="146"/>
      <c r="HX177" s="146"/>
      <c r="HY177" s="146"/>
      <c r="HZ177" s="146"/>
      <c r="IA177" s="146"/>
      <c r="IB177" s="146"/>
      <c r="IC177" s="146"/>
      <c r="ID177" s="146"/>
    </row>
    <row r="178" spans="1:238" s="154" customFormat="1" ht="99.75" customHeight="1" x14ac:dyDescent="0.3">
      <c r="A178" s="557">
        <v>12000</v>
      </c>
      <c r="B178" s="543" t="s">
        <v>836</v>
      </c>
      <c r="C178" s="543" t="s">
        <v>964</v>
      </c>
      <c r="D178" s="558" t="s">
        <v>355</v>
      </c>
      <c r="E178" s="543" t="s">
        <v>256</v>
      </c>
      <c r="F178" s="558" t="s">
        <v>542</v>
      </c>
      <c r="G178" s="543" t="s">
        <v>139</v>
      </c>
      <c r="H178" s="571" t="s">
        <v>124</v>
      </c>
      <c r="I178" s="558">
        <v>1</v>
      </c>
      <c r="J178" s="558" t="s">
        <v>543</v>
      </c>
      <c r="K178" s="543" t="s">
        <v>138</v>
      </c>
      <c r="L178" s="572">
        <v>0</v>
      </c>
      <c r="M178" s="573">
        <v>1</v>
      </c>
      <c r="N178" s="543" t="s">
        <v>48</v>
      </c>
      <c r="O178" s="543" t="s">
        <v>62</v>
      </c>
      <c r="P178" s="543" t="s">
        <v>21</v>
      </c>
      <c r="Q178" s="543" t="s">
        <v>23</v>
      </c>
      <c r="R178" s="543" t="s">
        <v>75</v>
      </c>
      <c r="S178" s="543" t="s">
        <v>628</v>
      </c>
      <c r="T178" s="543" t="s">
        <v>98</v>
      </c>
      <c r="U178" s="585">
        <v>1</v>
      </c>
      <c r="V178" s="574" t="str">
        <f t="shared" si="55"/>
        <v>Elaboración del Informe de Rendición de Cuentas al Congreso de la República 2017-2018</v>
      </c>
      <c r="W178" s="575">
        <f t="shared" si="56"/>
        <v>0</v>
      </c>
      <c r="X178" s="576" t="s">
        <v>117</v>
      </c>
      <c r="Y178" s="577">
        <v>0</v>
      </c>
      <c r="Z178" s="576" t="s">
        <v>138</v>
      </c>
      <c r="AA178" s="572">
        <v>0</v>
      </c>
      <c r="AB178" s="949"/>
      <c r="AC178" s="913"/>
      <c r="AD178" s="562" t="e">
        <f t="shared" ref="AD178:AD188" si="265">+(AB178/Y178)</f>
        <v>#DIV/0!</v>
      </c>
      <c r="AE178" s="562" t="e">
        <f t="shared" ref="AE178" si="266">+(AC178/AA178)</f>
        <v>#DIV/0!</v>
      </c>
      <c r="AF178" s="562">
        <f t="shared" ref="AF178" si="267">+(AB178/U178)</f>
        <v>0</v>
      </c>
      <c r="AG178" s="562" t="e">
        <f t="shared" ref="AG178" si="268">+(AC178/W178)</f>
        <v>#DIV/0!</v>
      </c>
      <c r="AH178" s="569"/>
      <c r="AI178" s="577">
        <v>0</v>
      </c>
      <c r="AJ178" s="576" t="s">
        <v>138</v>
      </c>
      <c r="AK178" s="572">
        <v>0</v>
      </c>
      <c r="AL178" s="556"/>
      <c r="AM178" s="556"/>
      <c r="AN178" s="562" t="e">
        <f t="shared" ref="AN178" si="269">+(AL178/AI178)</f>
        <v>#DIV/0!</v>
      </c>
      <c r="AO178" s="562" t="e">
        <f t="shared" ref="AO178" si="270">+(AM178/AK178)</f>
        <v>#DIV/0!</v>
      </c>
      <c r="AP178" s="562">
        <f t="shared" ref="AP178" si="271">+(AL178+AB178)/U178</f>
        <v>0</v>
      </c>
      <c r="AQ178" s="562" t="e">
        <f t="shared" ref="AQ178" si="272">+(AM178+AC178)/W178</f>
        <v>#DIV/0!</v>
      </c>
      <c r="AR178" s="562"/>
      <c r="AS178" s="577">
        <v>1</v>
      </c>
      <c r="AT178" s="576" t="s">
        <v>138</v>
      </c>
      <c r="AU178" s="572">
        <v>0</v>
      </c>
      <c r="AV178" s="556"/>
      <c r="AW178" s="556"/>
      <c r="AX178" s="562">
        <f t="shared" ref="AX178" si="273">+(AV178/AS178)</f>
        <v>0</v>
      </c>
      <c r="AY178" s="562" t="e">
        <f t="shared" ref="AY178" si="274">+(AW178/AU178)</f>
        <v>#DIV/0!</v>
      </c>
      <c r="AZ178" s="562">
        <f t="shared" ref="AZ178" si="275">+(AL178+AB178+AV178)/U178</f>
        <v>0</v>
      </c>
      <c r="BA178" s="562" t="e">
        <f t="shared" ref="BA178" si="276">+(AM178+AC178+AW178)/W178</f>
        <v>#DIV/0!</v>
      </c>
      <c r="BB178" s="562"/>
      <c r="BC178" s="577">
        <v>0</v>
      </c>
      <c r="BD178" s="576" t="s">
        <v>138</v>
      </c>
      <c r="BE178" s="572">
        <v>0</v>
      </c>
      <c r="BF178" s="556"/>
      <c r="BG178" s="556"/>
      <c r="BH178" s="578" t="e">
        <f t="shared" si="57"/>
        <v>#DIV/0!</v>
      </c>
      <c r="BI178" s="578" t="e">
        <f t="shared" si="58"/>
        <v>#DIV/0!</v>
      </c>
      <c r="BJ178" s="578">
        <f t="shared" si="59"/>
        <v>0</v>
      </c>
      <c r="BK178" s="578" t="e">
        <f t="shared" si="60"/>
        <v>#DIV/0!</v>
      </c>
      <c r="BL178" s="578"/>
      <c r="BM178" s="615" t="str">
        <f t="shared" ref="BM178:BM188" si="277">IF(AND(Y178=0,AB178=0),"No Prog ni Ejec",IF(Y178=0,CONCATENATE("No Prog, Ejec=  ",AB178),AB178/Y178))</f>
        <v>No Prog ni Ejec</v>
      </c>
      <c r="BN178" s="615" t="str">
        <f t="shared" ref="BN178:BN188" si="278">IF(AND(AA178=0,AC178=0),"No Prog ni Ejec",IF(AA178=0,CONCATENATE("No Prog, Ejec=  ",AC178),AC178/AA178))</f>
        <v>No Prog ni Ejec</v>
      </c>
      <c r="BO178" s="615" t="str">
        <f t="shared" ref="BO178:BO188" si="279">IF(AND(AI178=0,AL178=0),"No Prog ni Ejec",IF(AI178=0,CONCATENATE("No Prog, Ejec=  ",AL178),AL178/AI178))</f>
        <v>No Prog ni Ejec</v>
      </c>
      <c r="BP178" s="615" t="str">
        <f t="shared" ref="BP178:BP188" si="280">IF(AND(AK178=0,AM178=0),"No Prog ni Ejec",IF(AK178=0,CONCATENATE("No Prog, Ejec=  ",AM178),AM178/AK178))</f>
        <v>No Prog ni Ejec</v>
      </c>
      <c r="BQ178" s="615">
        <f t="shared" ref="BQ178:BQ188" si="281">IF(AND(AS178=0,AV178=0),"No Prog ni Ejec",IF(AS178=0,CONCATENATE("No Prog, Ejec=  ",AV178),AV178/AS178))</f>
        <v>0</v>
      </c>
      <c r="BR178" s="615" t="str">
        <f t="shared" ref="BR178:BR188" si="282">IF(AND(AU178=0,AW178=0),"No Prog ni Ejec",IF(AU178=0,CONCATENATE("No Prog, Ejec=  ",AW178),AW178/AU178))</f>
        <v>No Prog ni Ejec</v>
      </c>
      <c r="BS178" s="615" t="str">
        <f t="shared" ref="BS178:BS188" si="283">IF(AND(BC178=0,BF178=0),"No Prog ni Ejec",IF(BC178=0,CONCATENATE("No Prog, Ejec=  ",BF178),BF178/BC178))</f>
        <v>No Prog ni Ejec</v>
      </c>
      <c r="BT178" s="615" t="str">
        <f t="shared" ref="BT178:BT188" si="284">IF(AND(BE178=0,BG178=0),"No Prog ni Ejec",IF(BE178=0,CONCATENATE("No Prog, Ejec=  ",BG178),BG178/BE178))</f>
        <v>No Prog ni Ejec</v>
      </c>
      <c r="BU178" s="580">
        <f t="shared" si="264"/>
        <v>0.33333333333333331</v>
      </c>
      <c r="BV178" s="729" t="str">
        <f t="shared" si="148"/>
        <v>Elaboración del Informe de Rendición de Cuentas al Congreso de la República 2017-2018</v>
      </c>
      <c r="BW178" s="555">
        <f t="shared" si="263"/>
        <v>0</v>
      </c>
      <c r="BX178" s="556"/>
      <c r="BY178" s="556"/>
      <c r="BZ178" s="556"/>
      <c r="CA178" s="556"/>
      <c r="CB178" s="556"/>
      <c r="CC178" s="556"/>
      <c r="CD178" s="556"/>
      <c r="CE178" s="146"/>
      <c r="CF178" s="146"/>
      <c r="CG178" s="146"/>
      <c r="CH178" s="146"/>
      <c r="CI178" s="146"/>
      <c r="CJ178" s="146"/>
      <c r="CK178" s="146"/>
      <c r="CL178" s="146"/>
      <c r="CM178" s="146"/>
      <c r="CN178" s="146"/>
      <c r="CO178" s="146"/>
      <c r="CP178" s="146"/>
      <c r="CQ178" s="146"/>
      <c r="CR178" s="146"/>
      <c r="CS178" s="146"/>
      <c r="CT178" s="146"/>
      <c r="CU178" s="146"/>
      <c r="CV178" s="146"/>
      <c r="CW178" s="146"/>
      <c r="CX178" s="146"/>
      <c r="CY178" s="146"/>
      <c r="CZ178" s="146"/>
      <c r="DA178" s="146"/>
      <c r="DB178" s="146"/>
      <c r="DC178" s="146"/>
      <c r="DD178" s="146"/>
      <c r="DE178" s="146"/>
      <c r="DF178" s="146"/>
      <c r="DG178" s="146"/>
      <c r="DH178" s="146"/>
      <c r="DI178" s="146"/>
      <c r="DJ178" s="146"/>
      <c r="DK178" s="146"/>
      <c r="DL178" s="146"/>
      <c r="DM178" s="146"/>
      <c r="DN178" s="146"/>
      <c r="DO178" s="146"/>
      <c r="DP178" s="146"/>
      <c r="DQ178" s="146"/>
      <c r="DR178" s="146"/>
      <c r="DS178" s="146"/>
      <c r="DT178" s="146"/>
      <c r="DU178" s="146"/>
      <c r="DV178" s="146"/>
      <c r="DW178" s="146"/>
      <c r="DX178" s="146"/>
      <c r="DY178" s="146"/>
      <c r="DZ178" s="146"/>
      <c r="EA178" s="146"/>
      <c r="EB178" s="146"/>
      <c r="EC178" s="146"/>
      <c r="ED178" s="146"/>
      <c r="EE178" s="146"/>
      <c r="EF178" s="146"/>
      <c r="EG178" s="146"/>
      <c r="EH178" s="146"/>
      <c r="EI178" s="146"/>
      <c r="EJ178" s="146"/>
      <c r="EK178" s="146"/>
      <c r="EL178" s="146"/>
      <c r="EM178" s="146"/>
      <c r="EN178" s="146"/>
      <c r="EO178" s="146"/>
      <c r="EP178" s="146"/>
      <c r="EQ178" s="146"/>
      <c r="ER178" s="146"/>
      <c r="ES178" s="146"/>
      <c r="ET178" s="146"/>
      <c r="EU178" s="146"/>
      <c r="EV178" s="146"/>
      <c r="EW178" s="146"/>
      <c r="EX178" s="146"/>
      <c r="EY178" s="146"/>
      <c r="EZ178" s="146"/>
      <c r="FA178" s="146"/>
      <c r="FB178" s="146"/>
      <c r="FC178" s="146"/>
      <c r="FD178" s="146"/>
      <c r="FE178" s="146"/>
      <c r="FF178" s="146"/>
      <c r="FG178" s="146"/>
      <c r="FH178" s="146"/>
      <c r="FI178" s="146"/>
      <c r="FJ178" s="146"/>
      <c r="FK178" s="146"/>
      <c r="FL178" s="146"/>
      <c r="FM178" s="146"/>
      <c r="FN178" s="146"/>
      <c r="FO178" s="146"/>
      <c r="FP178" s="146"/>
      <c r="FQ178" s="146"/>
      <c r="FR178" s="146"/>
      <c r="FS178" s="146"/>
      <c r="FT178" s="146"/>
      <c r="FU178" s="146"/>
      <c r="FV178" s="146"/>
      <c r="FW178" s="146"/>
      <c r="FX178" s="146"/>
      <c r="FY178" s="146"/>
      <c r="FZ178" s="146"/>
      <c r="GA178" s="146"/>
      <c r="GB178" s="146"/>
      <c r="GC178" s="146"/>
      <c r="GD178" s="146"/>
      <c r="GE178" s="146"/>
      <c r="GF178" s="146"/>
      <c r="GG178" s="146"/>
      <c r="GH178" s="146"/>
      <c r="GI178" s="146"/>
      <c r="GJ178" s="146"/>
      <c r="GK178" s="146"/>
      <c r="GL178" s="146"/>
      <c r="GM178" s="146"/>
      <c r="GN178" s="146"/>
      <c r="GO178" s="146"/>
      <c r="GP178" s="146"/>
      <c r="GQ178" s="146"/>
      <c r="GR178" s="146"/>
      <c r="GS178" s="146"/>
      <c r="GT178" s="146"/>
      <c r="GU178" s="146"/>
      <c r="GV178" s="146"/>
      <c r="GW178" s="146"/>
      <c r="GX178" s="146"/>
      <c r="GY178" s="146"/>
      <c r="GZ178" s="146"/>
      <c r="HA178" s="146"/>
      <c r="HB178" s="146"/>
      <c r="HC178" s="146"/>
      <c r="HD178" s="146"/>
      <c r="HE178" s="146"/>
      <c r="HF178" s="146"/>
      <c r="HG178" s="146"/>
      <c r="HH178" s="146"/>
      <c r="HI178" s="146"/>
      <c r="HJ178" s="146"/>
      <c r="HK178" s="146"/>
      <c r="HL178" s="146"/>
      <c r="HM178" s="146"/>
      <c r="HN178" s="146"/>
      <c r="HO178" s="146"/>
      <c r="HP178" s="146"/>
      <c r="HQ178" s="146"/>
      <c r="HR178" s="146"/>
      <c r="HS178" s="146"/>
      <c r="HT178" s="146"/>
      <c r="HU178" s="146"/>
      <c r="HV178" s="146"/>
      <c r="HW178" s="146"/>
      <c r="HX178" s="146"/>
      <c r="HY178" s="146"/>
      <c r="HZ178" s="146"/>
      <c r="IA178" s="146"/>
      <c r="IB178" s="146"/>
      <c r="IC178" s="146"/>
      <c r="ID178" s="146"/>
    </row>
    <row r="179" spans="1:238" s="154" customFormat="1" ht="88.2" x14ac:dyDescent="0.3">
      <c r="A179" s="557">
        <v>11700</v>
      </c>
      <c r="B179" s="543" t="s">
        <v>29</v>
      </c>
      <c r="C179" s="543" t="s">
        <v>964</v>
      </c>
      <c r="D179" s="558" t="s">
        <v>328</v>
      </c>
      <c r="E179" s="543" t="s">
        <v>256</v>
      </c>
      <c r="F179" s="558" t="s">
        <v>669</v>
      </c>
      <c r="G179" s="543" t="s">
        <v>671</v>
      </c>
      <c r="H179" s="571" t="s">
        <v>123</v>
      </c>
      <c r="I179" s="578">
        <v>1</v>
      </c>
      <c r="J179" s="558" t="s">
        <v>668</v>
      </c>
      <c r="K179" s="543" t="s">
        <v>472</v>
      </c>
      <c r="L179" s="572">
        <v>17000000</v>
      </c>
      <c r="M179" s="578">
        <v>1</v>
      </c>
      <c r="N179" s="543" t="s">
        <v>45</v>
      </c>
      <c r="O179" s="543" t="s">
        <v>54</v>
      </c>
      <c r="P179" s="543" t="s">
        <v>37</v>
      </c>
      <c r="Q179" s="543" t="s">
        <v>38</v>
      </c>
      <c r="R179" s="543" t="s">
        <v>218</v>
      </c>
      <c r="S179" s="543" t="s">
        <v>379</v>
      </c>
      <c r="T179" s="543" t="s">
        <v>104</v>
      </c>
      <c r="U179" s="578">
        <v>1</v>
      </c>
      <c r="V179" s="574" t="str">
        <f t="shared" ref="V179:V188" si="285">+K179</f>
        <v xml:space="preserve">Realizar el estudio de seguridad, visita domiciliaria y verificación de la información de la Hoja de Vida y antecedentes financieros de los funcionarios de la entidad. </v>
      </c>
      <c r="W179" s="575">
        <f t="shared" ref="W179:W188" si="286">+L179</f>
        <v>17000000</v>
      </c>
      <c r="X179" s="587" t="s">
        <v>114</v>
      </c>
      <c r="Y179" s="578">
        <v>0.25</v>
      </c>
      <c r="Z179" s="576" t="s">
        <v>472</v>
      </c>
      <c r="AA179" s="572">
        <v>4250000</v>
      </c>
      <c r="AB179" s="940"/>
      <c r="AC179" s="941"/>
      <c r="AD179" s="562">
        <f t="shared" si="265"/>
        <v>0</v>
      </c>
      <c r="AE179" s="578">
        <f t="shared" ref="AE179:AE188" si="287">+(AC179/AA179)</f>
        <v>0</v>
      </c>
      <c r="AF179" s="578">
        <f t="shared" ref="AF179:AF188" si="288">+(AB179/U179)</f>
        <v>0</v>
      </c>
      <c r="AG179" s="578">
        <f t="shared" ref="AG179:AG188" si="289">+(AC179/W179)</f>
        <v>0</v>
      </c>
      <c r="AH179" s="569"/>
      <c r="AI179" s="578">
        <v>0.25</v>
      </c>
      <c r="AJ179" s="576" t="s">
        <v>472</v>
      </c>
      <c r="AK179" s="572">
        <v>4250000</v>
      </c>
      <c r="AL179" s="556"/>
      <c r="AM179" s="556"/>
      <c r="AN179" s="578">
        <f t="shared" ref="AN179:AN188" si="290">+(AL179/AI179)</f>
        <v>0</v>
      </c>
      <c r="AO179" s="578">
        <f t="shared" ref="AO179:AO188" si="291">+(AM179/AK179)</f>
        <v>0</v>
      </c>
      <c r="AP179" s="578">
        <f t="shared" ref="AP179:AP188" si="292">+(AL179+AB179)/U179</f>
        <v>0</v>
      </c>
      <c r="AQ179" s="578">
        <f t="shared" ref="AQ179:AQ188" si="293">+(AM179+AC179)/W179</f>
        <v>0</v>
      </c>
      <c r="AR179" s="578"/>
      <c r="AS179" s="578">
        <v>0.25</v>
      </c>
      <c r="AT179" s="576" t="s">
        <v>472</v>
      </c>
      <c r="AU179" s="572">
        <v>4250000</v>
      </c>
      <c r="AV179" s="571"/>
      <c r="AW179" s="632"/>
      <c r="AX179" s="578">
        <f t="shared" ref="AX179:AX188" si="294">+(AV179/AS179)</f>
        <v>0</v>
      </c>
      <c r="AY179" s="578">
        <f t="shared" ref="AY179:AY188" si="295">+(AW179/AU179)</f>
        <v>0</v>
      </c>
      <c r="AZ179" s="578">
        <f t="shared" ref="AZ179:AZ188" si="296">+(AL179+AB179+AV179)/U179</f>
        <v>0</v>
      </c>
      <c r="BA179" s="578">
        <f t="shared" ref="BA179:BA188" si="297">+(AM179+AC179+AW179)/W179</f>
        <v>0</v>
      </c>
      <c r="BB179" s="578"/>
      <c r="BC179" s="578">
        <v>0.25</v>
      </c>
      <c r="BD179" s="576" t="s">
        <v>472</v>
      </c>
      <c r="BE179" s="572">
        <v>4250000</v>
      </c>
      <c r="BF179" s="556"/>
      <c r="BG179" s="556"/>
      <c r="BH179" s="578">
        <f t="shared" ref="BH179:BH188" si="298">+(BF179/BC179)</f>
        <v>0</v>
      </c>
      <c r="BI179" s="578">
        <f t="shared" ref="BI179:BI188" si="299">+(BG179/BE179)</f>
        <v>0</v>
      </c>
      <c r="BJ179" s="578">
        <f t="shared" ref="BJ179:BJ188" si="300">+(AL179+AB179+AV179+BF179)/U179</f>
        <v>0</v>
      </c>
      <c r="BK179" s="578">
        <f t="shared" ref="BK179:BK188" si="301">+(AM179+AC179+AW179+BG179)/W179</f>
        <v>0</v>
      </c>
      <c r="BL179" s="578"/>
      <c r="BM179" s="615">
        <f t="shared" si="277"/>
        <v>0</v>
      </c>
      <c r="BN179" s="615">
        <f t="shared" si="278"/>
        <v>0</v>
      </c>
      <c r="BO179" s="615">
        <f t="shared" si="279"/>
        <v>0</v>
      </c>
      <c r="BP179" s="615">
        <f t="shared" si="280"/>
        <v>0</v>
      </c>
      <c r="BQ179" s="615">
        <f t="shared" si="281"/>
        <v>0</v>
      </c>
      <c r="BR179" s="615">
        <f t="shared" si="282"/>
        <v>0</v>
      </c>
      <c r="BS179" s="615">
        <f t="shared" si="283"/>
        <v>0</v>
      </c>
      <c r="BT179" s="615">
        <f t="shared" si="284"/>
        <v>0</v>
      </c>
      <c r="BU179" s="568">
        <f t="shared" si="264"/>
        <v>0.58333333333333337</v>
      </c>
      <c r="BV179" s="581" t="str">
        <f t="shared" ref="BV179:BV188" si="302">+V179</f>
        <v xml:space="preserve">Realizar el estudio de seguridad, visita domiciliaria y verificación de la información de la Hoja de Vida y antecedentes financieros de los funcionarios de la entidad. </v>
      </c>
      <c r="BW179" s="555">
        <f t="shared" si="263"/>
        <v>9916666.666666666</v>
      </c>
      <c r="BX179" s="556"/>
      <c r="BY179" s="556"/>
      <c r="BZ179" s="556"/>
      <c r="CA179" s="556"/>
      <c r="CB179" s="556"/>
      <c r="CC179" s="556"/>
      <c r="CD179" s="556"/>
      <c r="CE179" s="146"/>
      <c r="CF179" s="146"/>
      <c r="CG179" s="146"/>
      <c r="CH179" s="146"/>
      <c r="CI179" s="146"/>
      <c r="CJ179" s="146"/>
      <c r="CK179" s="146"/>
      <c r="CL179" s="146"/>
      <c r="CM179" s="146"/>
      <c r="CN179" s="146"/>
      <c r="CO179" s="146"/>
      <c r="CP179" s="146"/>
      <c r="CQ179" s="146"/>
      <c r="CR179" s="146"/>
      <c r="CS179" s="146"/>
      <c r="CT179" s="146"/>
      <c r="CU179" s="146"/>
      <c r="CV179" s="146"/>
      <c r="CW179" s="146"/>
      <c r="CX179" s="146"/>
      <c r="CY179" s="146"/>
      <c r="CZ179" s="146"/>
      <c r="DA179" s="146"/>
      <c r="DB179" s="146"/>
      <c r="DC179" s="146"/>
      <c r="DD179" s="146"/>
      <c r="DE179" s="146"/>
      <c r="DF179" s="146"/>
      <c r="DG179" s="146"/>
      <c r="DH179" s="146"/>
      <c r="DI179" s="146"/>
      <c r="DJ179" s="146"/>
      <c r="DK179" s="146"/>
      <c r="DL179" s="146"/>
      <c r="DM179" s="146"/>
      <c r="DN179" s="146"/>
      <c r="DO179" s="146"/>
      <c r="DP179" s="146"/>
      <c r="DQ179" s="146"/>
      <c r="DR179" s="146"/>
      <c r="DS179" s="146"/>
      <c r="DT179" s="146"/>
      <c r="DU179" s="146"/>
      <c r="DV179" s="146"/>
      <c r="DW179" s="146"/>
      <c r="DX179" s="146"/>
      <c r="DY179" s="146"/>
      <c r="DZ179" s="146"/>
      <c r="EA179" s="146"/>
      <c r="EB179" s="146"/>
      <c r="EC179" s="146"/>
      <c r="ED179" s="146"/>
      <c r="EE179" s="146"/>
      <c r="EF179" s="146"/>
      <c r="EG179" s="146"/>
      <c r="EH179" s="146"/>
      <c r="EI179" s="146"/>
      <c r="EJ179" s="146"/>
      <c r="EK179" s="146"/>
      <c r="EL179" s="146"/>
      <c r="EM179" s="146"/>
      <c r="EN179" s="146"/>
      <c r="EO179" s="146"/>
      <c r="EP179" s="146"/>
      <c r="EQ179" s="146"/>
      <c r="ER179" s="146"/>
      <c r="ES179" s="146"/>
      <c r="ET179" s="146"/>
      <c r="EU179" s="146"/>
      <c r="EV179" s="146"/>
      <c r="EW179" s="146"/>
      <c r="EX179" s="146"/>
      <c r="EY179" s="146"/>
      <c r="EZ179" s="146"/>
      <c r="FA179" s="146"/>
      <c r="FB179" s="146"/>
      <c r="FC179" s="146"/>
      <c r="FD179" s="146"/>
      <c r="FE179" s="146"/>
      <c r="FF179" s="146"/>
      <c r="FG179" s="146"/>
      <c r="FH179" s="146"/>
      <c r="FI179" s="146"/>
      <c r="FJ179" s="146"/>
      <c r="FK179" s="146"/>
      <c r="FL179" s="146"/>
      <c r="FM179" s="146"/>
      <c r="FN179" s="146"/>
      <c r="FO179" s="146"/>
      <c r="FP179" s="146"/>
      <c r="FQ179" s="146"/>
      <c r="FR179" s="146"/>
      <c r="FS179" s="146"/>
      <c r="FT179" s="146"/>
      <c r="FU179" s="146"/>
      <c r="FV179" s="146"/>
      <c r="FW179" s="146"/>
      <c r="FX179" s="146"/>
      <c r="FY179" s="146"/>
      <c r="FZ179" s="146"/>
      <c r="GA179" s="146"/>
      <c r="GB179" s="146"/>
      <c r="GC179" s="146"/>
      <c r="GD179" s="146"/>
      <c r="GE179" s="146"/>
      <c r="GF179" s="146"/>
      <c r="GG179" s="146"/>
      <c r="GH179" s="146"/>
      <c r="GI179" s="146"/>
      <c r="GJ179" s="146"/>
      <c r="GK179" s="146"/>
      <c r="GL179" s="146"/>
      <c r="GM179" s="146"/>
      <c r="GN179" s="146"/>
      <c r="GO179" s="146"/>
      <c r="GP179" s="146"/>
      <c r="GQ179" s="146"/>
      <c r="GR179" s="146"/>
      <c r="GS179" s="146"/>
      <c r="GT179" s="146"/>
      <c r="GU179" s="146"/>
      <c r="GV179" s="146"/>
      <c r="GW179" s="146"/>
      <c r="GX179" s="146"/>
      <c r="GY179" s="146"/>
      <c r="GZ179" s="146"/>
      <c r="HA179" s="146"/>
      <c r="HB179" s="146"/>
      <c r="HC179" s="146"/>
      <c r="HD179" s="146"/>
      <c r="HE179" s="146"/>
      <c r="HF179" s="146"/>
      <c r="HG179" s="146"/>
      <c r="HH179" s="146"/>
      <c r="HI179" s="146"/>
      <c r="HJ179" s="146"/>
      <c r="HK179" s="146"/>
      <c r="HL179" s="146"/>
      <c r="HM179" s="146"/>
      <c r="HN179" s="146"/>
      <c r="HO179" s="146"/>
      <c r="HP179" s="146"/>
      <c r="HQ179" s="146"/>
      <c r="HR179" s="146"/>
      <c r="HS179" s="146"/>
      <c r="HT179" s="146"/>
      <c r="HU179" s="146"/>
      <c r="HV179" s="146"/>
      <c r="HW179" s="146"/>
      <c r="HX179" s="146"/>
      <c r="HY179" s="146"/>
      <c r="HZ179" s="146"/>
      <c r="IA179" s="146"/>
      <c r="IB179" s="146"/>
      <c r="IC179" s="146"/>
      <c r="ID179" s="146"/>
    </row>
    <row r="180" spans="1:238" s="153" customFormat="1" ht="63.75" customHeight="1" x14ac:dyDescent="0.3">
      <c r="A180" s="557">
        <v>11900</v>
      </c>
      <c r="B180" s="543" t="s">
        <v>349</v>
      </c>
      <c r="C180" s="543" t="s">
        <v>964</v>
      </c>
      <c r="D180" s="558" t="s">
        <v>357</v>
      </c>
      <c r="E180" s="543" t="s">
        <v>146</v>
      </c>
      <c r="F180" s="1101" t="s">
        <v>692</v>
      </c>
      <c r="G180" s="1163" t="s">
        <v>843</v>
      </c>
      <c r="H180" s="1105" t="s">
        <v>123</v>
      </c>
      <c r="I180" s="578">
        <v>1</v>
      </c>
      <c r="J180" s="1101" t="s">
        <v>693</v>
      </c>
      <c r="K180" s="1099" t="s">
        <v>841</v>
      </c>
      <c r="L180" s="1113">
        <v>0</v>
      </c>
      <c r="M180" s="646">
        <v>1</v>
      </c>
      <c r="N180" s="1103" t="s">
        <v>46</v>
      </c>
      <c r="O180" s="1103" t="s">
        <v>74</v>
      </c>
      <c r="P180" s="1103" t="s">
        <v>21</v>
      </c>
      <c r="Q180" s="1103" t="s">
        <v>36</v>
      </c>
      <c r="R180" s="1103" t="s">
        <v>229</v>
      </c>
      <c r="S180" s="543" t="s">
        <v>703</v>
      </c>
      <c r="T180" s="543" t="s">
        <v>99</v>
      </c>
      <c r="U180" s="573">
        <v>1</v>
      </c>
      <c r="V180" s="1151" t="str">
        <f t="shared" si="285"/>
        <v xml:space="preserve">
Expedición actos administrativos iniciales ordenando el cobro.</v>
      </c>
      <c r="W180" s="1136">
        <f t="shared" si="286"/>
        <v>0</v>
      </c>
      <c r="X180" s="1153" t="s">
        <v>117</v>
      </c>
      <c r="Y180" s="578">
        <v>0.1</v>
      </c>
      <c r="Z180" s="1103" t="s">
        <v>702</v>
      </c>
      <c r="AA180" s="1113">
        <v>0</v>
      </c>
      <c r="AB180" s="910"/>
      <c r="AC180" s="1115"/>
      <c r="AD180" s="648">
        <f>+(AB180/Y180)</f>
        <v>0</v>
      </c>
      <c r="AE180" s="1107" t="e">
        <f>+(AC180/AA180)</f>
        <v>#DIV/0!</v>
      </c>
      <c r="AF180" s="649">
        <f>+(AB180/U180)</f>
        <v>0</v>
      </c>
      <c r="AG180" s="1107" t="e">
        <f>+(AC180/B180)</f>
        <v>#VALUE!</v>
      </c>
      <c r="AH180" s="1132"/>
      <c r="AI180" s="578">
        <v>0.3</v>
      </c>
      <c r="AJ180" s="1117" t="s">
        <v>702</v>
      </c>
      <c r="AK180" s="1113">
        <v>0</v>
      </c>
      <c r="AL180" s="556"/>
      <c r="AM180" s="1119"/>
      <c r="AN180" s="649">
        <f>+(AL180/AI180)</f>
        <v>0</v>
      </c>
      <c r="AO180" s="1107" t="e">
        <f>+(AM180/AK180)</f>
        <v>#DIV/0!</v>
      </c>
      <c r="AP180" s="649">
        <f>+(AL180+AB180)/U180</f>
        <v>0</v>
      </c>
      <c r="AQ180" s="1107" t="e">
        <f>+(AM180+AC180/W180)</f>
        <v>#DIV/0!</v>
      </c>
      <c r="AR180" s="641"/>
      <c r="AS180" s="578">
        <v>0.3</v>
      </c>
      <c r="AT180" s="1117" t="s">
        <v>702</v>
      </c>
      <c r="AU180" s="1113">
        <v>0</v>
      </c>
      <c r="AV180" s="556"/>
      <c r="AW180" s="556"/>
      <c r="AX180" s="578">
        <f t="shared" si="294"/>
        <v>0</v>
      </c>
      <c r="AY180" s="1107" t="e">
        <f t="shared" si="295"/>
        <v>#DIV/0!</v>
      </c>
      <c r="AZ180" s="578">
        <f t="shared" si="296"/>
        <v>0</v>
      </c>
      <c r="BA180" s="1107" t="e">
        <f t="shared" si="297"/>
        <v>#DIV/0!</v>
      </c>
      <c r="BB180" s="641"/>
      <c r="BC180" s="578">
        <v>0.3</v>
      </c>
      <c r="BD180" s="1099" t="s">
        <v>702</v>
      </c>
      <c r="BE180" s="1113">
        <v>0</v>
      </c>
      <c r="BF180" s="556"/>
      <c r="BG180" s="556"/>
      <c r="BH180" s="578">
        <f t="shared" si="298"/>
        <v>0</v>
      </c>
      <c r="BI180" s="1107" t="e">
        <f>+(BG180/BE180)</f>
        <v>#DIV/0!</v>
      </c>
      <c r="BJ180" s="578">
        <f t="shared" si="300"/>
        <v>0</v>
      </c>
      <c r="BK180" s="1107" t="e">
        <f t="shared" si="301"/>
        <v>#DIV/0!</v>
      </c>
      <c r="BL180" s="641"/>
      <c r="BM180" s="579">
        <f t="shared" si="277"/>
        <v>0</v>
      </c>
      <c r="BN180" s="1128" t="str">
        <f t="shared" si="278"/>
        <v>No Prog ni Ejec</v>
      </c>
      <c r="BO180" s="579">
        <f t="shared" si="279"/>
        <v>0</v>
      </c>
      <c r="BP180" s="1128" t="str">
        <f t="shared" si="280"/>
        <v>No Prog ni Ejec</v>
      </c>
      <c r="BQ180" s="579">
        <f t="shared" si="281"/>
        <v>0</v>
      </c>
      <c r="BR180" s="1128" t="str">
        <f t="shared" si="282"/>
        <v>No Prog ni Ejec</v>
      </c>
      <c r="BS180" s="579">
        <f t="shared" si="283"/>
        <v>0</v>
      </c>
      <c r="BT180" s="1128" t="str">
        <f t="shared" si="284"/>
        <v>No Prog ni Ejec</v>
      </c>
      <c r="BU180" s="568">
        <f t="shared" si="264"/>
        <v>0.5</v>
      </c>
      <c r="BV180" s="1109" t="str">
        <f t="shared" si="302"/>
        <v xml:space="preserve">
Expedición actos administrativos iniciales ordenando el cobro.</v>
      </c>
      <c r="BW180" s="555">
        <f t="shared" si="263"/>
        <v>0</v>
      </c>
      <c r="BX180" s="556"/>
      <c r="BY180" s="556"/>
      <c r="BZ180" s="556"/>
      <c r="CA180" s="556"/>
      <c r="CB180" s="556"/>
      <c r="CC180" s="556"/>
      <c r="CD180" s="556"/>
      <c r="CE180" s="146"/>
      <c r="CF180" s="146"/>
      <c r="CG180" s="146"/>
      <c r="CH180" s="146"/>
      <c r="CI180" s="146"/>
      <c r="CJ180" s="146"/>
      <c r="CK180" s="146"/>
      <c r="CL180" s="146"/>
      <c r="CM180" s="146"/>
      <c r="CN180" s="146"/>
      <c r="CO180" s="146"/>
      <c r="CP180" s="146"/>
      <c r="CQ180" s="146"/>
      <c r="CR180" s="146"/>
      <c r="CS180" s="146"/>
      <c r="CT180" s="146"/>
      <c r="CU180" s="146"/>
      <c r="CV180" s="146"/>
      <c r="CW180" s="146"/>
      <c r="CX180" s="146"/>
      <c r="CY180" s="146"/>
      <c r="CZ180" s="146"/>
      <c r="DA180" s="146"/>
      <c r="DB180" s="146"/>
      <c r="DC180" s="146"/>
      <c r="DD180" s="146"/>
      <c r="DE180" s="146"/>
      <c r="DF180" s="146"/>
      <c r="DG180" s="146"/>
      <c r="DH180" s="146"/>
      <c r="DI180" s="146"/>
      <c r="DJ180" s="146"/>
      <c r="DK180" s="146"/>
      <c r="DL180" s="146"/>
      <c r="DM180" s="146"/>
      <c r="DN180" s="146"/>
      <c r="DO180" s="146"/>
      <c r="DP180" s="146"/>
      <c r="DQ180" s="146"/>
      <c r="DR180" s="146"/>
      <c r="DS180" s="146"/>
      <c r="DT180" s="146"/>
      <c r="DU180" s="146"/>
      <c r="DV180" s="146"/>
      <c r="DW180" s="146"/>
      <c r="DX180" s="146"/>
      <c r="DY180" s="146"/>
      <c r="DZ180" s="146"/>
      <c r="EA180" s="146"/>
      <c r="EB180" s="146"/>
      <c r="EC180" s="146"/>
      <c r="ED180" s="146"/>
      <c r="EE180" s="146"/>
      <c r="EF180" s="146"/>
      <c r="EG180" s="146"/>
      <c r="EH180" s="146"/>
      <c r="EI180" s="146"/>
      <c r="EJ180" s="146"/>
      <c r="EK180" s="146"/>
      <c r="EL180" s="146"/>
      <c r="EM180" s="146"/>
      <c r="EN180" s="146"/>
      <c r="EO180" s="146"/>
      <c r="EP180" s="146"/>
      <c r="EQ180" s="146"/>
      <c r="ER180" s="146"/>
      <c r="ES180" s="146"/>
      <c r="ET180" s="146"/>
      <c r="EU180" s="146"/>
      <c r="EV180" s="146"/>
      <c r="EW180" s="146"/>
      <c r="EX180" s="146"/>
      <c r="EY180" s="146"/>
      <c r="EZ180" s="146"/>
      <c r="FA180" s="146"/>
      <c r="FB180" s="146"/>
      <c r="FC180" s="146"/>
      <c r="FD180" s="146"/>
      <c r="FE180" s="146"/>
      <c r="FF180" s="146"/>
      <c r="FG180" s="146"/>
      <c r="FH180" s="146"/>
      <c r="FI180" s="146"/>
      <c r="FJ180" s="146"/>
      <c r="FK180" s="146"/>
      <c r="FL180" s="146"/>
      <c r="FM180" s="146"/>
      <c r="FN180" s="146"/>
      <c r="FO180" s="146"/>
      <c r="FP180" s="146"/>
      <c r="FQ180" s="146"/>
      <c r="FR180" s="146"/>
      <c r="FS180" s="146"/>
      <c r="FT180" s="146"/>
      <c r="FU180" s="146"/>
      <c r="FV180" s="146"/>
      <c r="FW180" s="146"/>
      <c r="FX180" s="146"/>
      <c r="FY180" s="146"/>
      <c r="FZ180" s="146"/>
      <c r="GA180" s="146"/>
      <c r="GB180" s="146"/>
      <c r="GC180" s="146"/>
      <c r="GD180" s="146"/>
      <c r="GE180" s="146"/>
      <c r="GF180" s="146"/>
      <c r="GG180" s="146"/>
      <c r="GH180" s="146"/>
      <c r="GI180" s="146"/>
      <c r="GJ180" s="146"/>
      <c r="GK180" s="146"/>
      <c r="GL180" s="146"/>
      <c r="GM180" s="146"/>
      <c r="GN180" s="146"/>
      <c r="GO180" s="146"/>
      <c r="GP180" s="146"/>
      <c r="GQ180" s="146"/>
      <c r="GR180" s="146"/>
      <c r="GS180" s="146"/>
      <c r="GT180" s="146"/>
      <c r="GU180" s="146"/>
      <c r="GV180" s="146"/>
      <c r="GW180" s="146"/>
      <c r="GX180" s="146"/>
      <c r="GY180" s="146"/>
      <c r="GZ180" s="146"/>
      <c r="HA180" s="146"/>
      <c r="HB180" s="146"/>
      <c r="HC180" s="146"/>
      <c r="HD180" s="146"/>
      <c r="HE180" s="146"/>
      <c r="HF180" s="146"/>
      <c r="HG180" s="146"/>
      <c r="HH180" s="146"/>
      <c r="HI180" s="146"/>
      <c r="HJ180" s="146"/>
      <c r="HK180" s="146"/>
      <c r="HL180" s="146"/>
      <c r="HM180" s="146"/>
      <c r="HN180" s="146"/>
      <c r="HO180" s="146"/>
      <c r="HP180" s="146"/>
      <c r="HQ180" s="146"/>
      <c r="HR180" s="146"/>
      <c r="HS180" s="146"/>
      <c r="HT180" s="146"/>
      <c r="HU180" s="146"/>
      <c r="HV180" s="146"/>
      <c r="HW180" s="146"/>
      <c r="HX180" s="146"/>
      <c r="HY180" s="146"/>
      <c r="HZ180" s="146"/>
      <c r="IA180" s="146"/>
      <c r="IB180" s="146"/>
      <c r="IC180" s="146"/>
      <c r="ID180" s="146"/>
    </row>
    <row r="181" spans="1:238" s="773" customFormat="1" ht="113.4" x14ac:dyDescent="0.3">
      <c r="A181" s="557">
        <v>11900</v>
      </c>
      <c r="B181" s="543" t="s">
        <v>349</v>
      </c>
      <c r="C181" s="543" t="s">
        <v>964</v>
      </c>
      <c r="D181" s="558" t="s">
        <v>357</v>
      </c>
      <c r="E181" s="543" t="s">
        <v>146</v>
      </c>
      <c r="F181" s="1102"/>
      <c r="G181" s="1164"/>
      <c r="H181" s="1106"/>
      <c r="I181" s="591" t="s">
        <v>885</v>
      </c>
      <c r="J181" s="1102"/>
      <c r="K181" s="1100"/>
      <c r="L181" s="1114"/>
      <c r="M181" s="591" t="str">
        <f>+I181</f>
        <v>Pendiente definir de acuerdo al comportamiento del primer trimestre del 2018</v>
      </c>
      <c r="N181" s="1104"/>
      <c r="O181" s="1104"/>
      <c r="P181" s="1104"/>
      <c r="Q181" s="1104"/>
      <c r="R181" s="1104"/>
      <c r="S181" s="543" t="s">
        <v>845</v>
      </c>
      <c r="T181" s="543" t="s">
        <v>99</v>
      </c>
      <c r="U181" s="591" t="str">
        <f>+M181</f>
        <v>Pendiente definir de acuerdo al comportamiento del primer trimestre del 2018</v>
      </c>
      <c r="V181" s="1152"/>
      <c r="W181" s="1138"/>
      <c r="X181" s="1154"/>
      <c r="Y181" s="578" t="s">
        <v>792</v>
      </c>
      <c r="Z181" s="1104"/>
      <c r="AA181" s="1114"/>
      <c r="AB181" s="908"/>
      <c r="AC181" s="1116"/>
      <c r="AD181" s="648" t="e">
        <f>+(AB181/Y181)</f>
        <v>#VALUE!</v>
      </c>
      <c r="AE181" s="1108"/>
      <c r="AF181" s="649" t="e">
        <f>+(AB181/U181)</f>
        <v>#VALUE!</v>
      </c>
      <c r="AG181" s="1108"/>
      <c r="AH181" s="1133"/>
      <c r="AI181" s="591" t="s">
        <v>792</v>
      </c>
      <c r="AJ181" s="1118"/>
      <c r="AK181" s="1114"/>
      <c r="AL181" s="556"/>
      <c r="AM181" s="1120"/>
      <c r="AN181" s="649" t="e">
        <f>+(AL181/AI181)</f>
        <v>#VALUE!</v>
      </c>
      <c r="AO181" s="1108"/>
      <c r="AP181" s="649" t="e">
        <f>+(AL181+AB181)/U181</f>
        <v>#VALUE!</v>
      </c>
      <c r="AQ181" s="1108"/>
      <c r="AR181" s="742"/>
      <c r="AS181" s="591" t="s">
        <v>1607</v>
      </c>
      <c r="AT181" s="1118"/>
      <c r="AU181" s="1114"/>
      <c r="AV181" s="556"/>
      <c r="AW181" s="556"/>
      <c r="AX181" s="578" t="e">
        <f>+(AV181/AS181)</f>
        <v>#VALUE!</v>
      </c>
      <c r="AY181" s="1108"/>
      <c r="AZ181" s="578" t="e">
        <f t="shared" ref="AZ181" si="303">+(AL181+AB181+AV181)/U181</f>
        <v>#VALUE!</v>
      </c>
      <c r="BA181" s="1108"/>
      <c r="BB181" s="742"/>
      <c r="BC181" s="591" t="s">
        <v>1607</v>
      </c>
      <c r="BD181" s="1100"/>
      <c r="BE181" s="1114"/>
      <c r="BF181" s="556"/>
      <c r="BG181" s="556"/>
      <c r="BH181" s="578" t="e">
        <f t="shared" ref="BH181" si="304">+(BF181/BC181)</f>
        <v>#VALUE!</v>
      </c>
      <c r="BI181" s="1108"/>
      <c r="BJ181" s="578" t="e">
        <f>+(AL181+AB181+AV181+BF181)/U181</f>
        <v>#VALUE!</v>
      </c>
      <c r="BK181" s="1108"/>
      <c r="BL181" s="742"/>
      <c r="BM181" s="579" t="e">
        <f t="shared" ref="BM181" si="305">IF(AND(Y181=0,AB181=0),"No Prog ni Ejec",IF(Y181=0,CONCATENATE("No Prog, Ejec=  ",AB181),AB181/Y181))</f>
        <v>#VALUE!</v>
      </c>
      <c r="BN181" s="1129"/>
      <c r="BO181" s="579" t="e">
        <f t="shared" ref="BO181" si="306">IF(AND(AI181=0,AL181=0),"No Prog ni Ejec",IF(AI181=0,CONCATENATE("No Prog, Ejec=  ",AL181),AL181/AI181))</f>
        <v>#VALUE!</v>
      </c>
      <c r="BP181" s="1129"/>
      <c r="BQ181" s="579" t="e">
        <f t="shared" ref="BQ181" si="307">IF(AND(AS181=0,AV181=0),"No Prog ni Ejec",IF(AS181=0,CONCATENATE("No Prog, Ejec=  ",AV181),AV181/AS181))</f>
        <v>#VALUE!</v>
      </c>
      <c r="BR181" s="1129"/>
      <c r="BS181" s="579" t="e">
        <f t="shared" ref="BS181" si="308">IF(AND(BC181=0,BF181=0),"No Prog ni Ejec",IF(BC181=0,CONCATENATE("No Prog, Ejec=  ",BF181),BF181/BC181))</f>
        <v>#VALUE!</v>
      </c>
      <c r="BT181" s="1129"/>
      <c r="BU181" s="568" t="str">
        <f>+U181</f>
        <v>Pendiente definir de acuerdo al comportamiento del primer trimestre del 2018</v>
      </c>
      <c r="BV181" s="1109"/>
      <c r="BW181" s="555">
        <f t="shared" si="263"/>
        <v>0</v>
      </c>
      <c r="BX181" s="556"/>
      <c r="BY181" s="556"/>
      <c r="BZ181" s="556"/>
      <c r="CA181" s="556"/>
      <c r="CB181" s="556"/>
      <c r="CC181" s="556"/>
      <c r="CD181" s="556"/>
      <c r="CE181" s="767"/>
      <c r="CF181" s="767"/>
      <c r="CG181" s="767"/>
      <c r="CH181" s="767"/>
      <c r="CI181" s="767"/>
      <c r="CJ181" s="767"/>
      <c r="CK181" s="767"/>
      <c r="CL181" s="767"/>
      <c r="CM181" s="767"/>
      <c r="CN181" s="767"/>
      <c r="CO181" s="767"/>
      <c r="CP181" s="767"/>
      <c r="CQ181" s="767"/>
      <c r="CR181" s="767"/>
      <c r="CS181" s="767"/>
      <c r="CT181" s="767"/>
      <c r="CU181" s="767"/>
      <c r="CV181" s="767"/>
      <c r="CW181" s="767"/>
      <c r="CX181" s="767"/>
      <c r="CY181" s="767"/>
      <c r="CZ181" s="767"/>
      <c r="DA181" s="767"/>
      <c r="DB181" s="767"/>
      <c r="DC181" s="767"/>
      <c r="DD181" s="767"/>
      <c r="DE181" s="767"/>
      <c r="DF181" s="767"/>
      <c r="DG181" s="767"/>
      <c r="DH181" s="767"/>
      <c r="DI181" s="767"/>
      <c r="DJ181" s="767"/>
      <c r="DK181" s="767"/>
      <c r="DL181" s="767"/>
      <c r="DM181" s="767"/>
      <c r="DN181" s="767"/>
      <c r="DO181" s="767"/>
      <c r="DP181" s="767"/>
      <c r="DQ181" s="767"/>
      <c r="DR181" s="767"/>
      <c r="DS181" s="767"/>
      <c r="DT181" s="767"/>
      <c r="DU181" s="767"/>
      <c r="DV181" s="767"/>
      <c r="DW181" s="767"/>
      <c r="DX181" s="767"/>
      <c r="DY181" s="767"/>
      <c r="DZ181" s="767"/>
      <c r="EA181" s="767"/>
      <c r="EB181" s="767"/>
      <c r="EC181" s="767"/>
      <c r="ED181" s="767"/>
      <c r="EE181" s="767"/>
      <c r="EF181" s="767"/>
      <c r="EG181" s="767"/>
      <c r="EH181" s="767"/>
      <c r="EI181" s="767"/>
      <c r="EJ181" s="767"/>
      <c r="EK181" s="767"/>
      <c r="EL181" s="767"/>
      <c r="EM181" s="767"/>
      <c r="EN181" s="767"/>
      <c r="EO181" s="767"/>
      <c r="EP181" s="767"/>
      <c r="EQ181" s="767"/>
      <c r="ER181" s="767"/>
      <c r="ES181" s="767"/>
      <c r="ET181" s="767"/>
      <c r="EU181" s="767"/>
      <c r="EV181" s="767"/>
      <c r="EW181" s="767"/>
      <c r="EX181" s="767"/>
      <c r="EY181" s="767"/>
      <c r="EZ181" s="767"/>
      <c r="FA181" s="767"/>
      <c r="FB181" s="767"/>
      <c r="FC181" s="767"/>
      <c r="FD181" s="767"/>
      <c r="FE181" s="767"/>
      <c r="FF181" s="767"/>
      <c r="FG181" s="767"/>
      <c r="FH181" s="767"/>
      <c r="FI181" s="767"/>
      <c r="FJ181" s="767"/>
      <c r="FK181" s="767"/>
      <c r="FL181" s="767"/>
      <c r="FM181" s="767"/>
      <c r="FN181" s="767"/>
      <c r="FO181" s="767"/>
      <c r="FP181" s="767"/>
      <c r="FQ181" s="767"/>
      <c r="FR181" s="767"/>
      <c r="FS181" s="767"/>
      <c r="FT181" s="767"/>
      <c r="FU181" s="767"/>
      <c r="FV181" s="767"/>
      <c r="FW181" s="767"/>
      <c r="FX181" s="767"/>
      <c r="FY181" s="767"/>
      <c r="FZ181" s="767"/>
      <c r="GA181" s="767"/>
      <c r="GB181" s="767"/>
      <c r="GC181" s="767"/>
      <c r="GD181" s="767"/>
      <c r="GE181" s="767"/>
      <c r="GF181" s="767"/>
      <c r="GG181" s="767"/>
      <c r="GH181" s="767"/>
      <c r="GI181" s="767"/>
      <c r="GJ181" s="767"/>
      <c r="GK181" s="767"/>
      <c r="GL181" s="767"/>
      <c r="GM181" s="767"/>
      <c r="GN181" s="767"/>
      <c r="GO181" s="767"/>
      <c r="GP181" s="767"/>
      <c r="GQ181" s="767"/>
      <c r="GR181" s="767"/>
      <c r="GS181" s="767"/>
      <c r="GT181" s="767"/>
      <c r="GU181" s="767"/>
      <c r="GV181" s="767"/>
      <c r="GW181" s="767"/>
      <c r="GX181" s="767"/>
      <c r="GY181" s="767"/>
      <c r="GZ181" s="767"/>
      <c r="HA181" s="767"/>
      <c r="HB181" s="767"/>
      <c r="HC181" s="767"/>
      <c r="HD181" s="767"/>
      <c r="HE181" s="767"/>
      <c r="HF181" s="767"/>
      <c r="HG181" s="767"/>
      <c r="HH181" s="767"/>
      <c r="HI181" s="767"/>
      <c r="HJ181" s="767"/>
      <c r="HK181" s="767"/>
      <c r="HL181" s="767"/>
      <c r="HM181" s="767"/>
      <c r="HN181" s="767"/>
      <c r="HO181" s="767"/>
      <c r="HP181" s="767"/>
      <c r="HQ181" s="767"/>
      <c r="HR181" s="767"/>
      <c r="HS181" s="767"/>
      <c r="HT181" s="767"/>
      <c r="HU181" s="767"/>
      <c r="HV181" s="767"/>
      <c r="HW181" s="767"/>
      <c r="HX181" s="767"/>
      <c r="HY181" s="767"/>
      <c r="HZ181" s="767"/>
      <c r="IA181" s="767"/>
      <c r="IB181" s="767"/>
      <c r="IC181" s="767"/>
      <c r="ID181" s="767"/>
    </row>
    <row r="182" spans="1:238" s="153" customFormat="1" ht="178.5" customHeight="1" x14ac:dyDescent="0.3">
      <c r="A182" s="557">
        <v>11900</v>
      </c>
      <c r="B182" s="543" t="s">
        <v>349</v>
      </c>
      <c r="C182" s="543" t="s">
        <v>964</v>
      </c>
      <c r="D182" s="558" t="s">
        <v>357</v>
      </c>
      <c r="E182" s="543" t="s">
        <v>146</v>
      </c>
      <c r="F182" s="1101" t="s">
        <v>719</v>
      </c>
      <c r="G182" s="1099" t="s">
        <v>704</v>
      </c>
      <c r="H182" s="1105" t="s">
        <v>123</v>
      </c>
      <c r="I182" s="578">
        <v>1</v>
      </c>
      <c r="J182" s="1105" t="s">
        <v>720</v>
      </c>
      <c r="K182" s="1099" t="s">
        <v>764</v>
      </c>
      <c r="L182" s="1113">
        <v>0</v>
      </c>
      <c r="M182" s="573">
        <v>1</v>
      </c>
      <c r="N182" s="1103" t="s">
        <v>46</v>
      </c>
      <c r="O182" s="1103" t="s">
        <v>74</v>
      </c>
      <c r="P182" s="1103" t="s">
        <v>21</v>
      </c>
      <c r="Q182" s="1103" t="s">
        <v>36</v>
      </c>
      <c r="R182" s="1103" t="s">
        <v>229</v>
      </c>
      <c r="S182" s="543" t="s">
        <v>706</v>
      </c>
      <c r="T182" s="543" t="s">
        <v>99</v>
      </c>
      <c r="U182" s="573">
        <v>1</v>
      </c>
      <c r="V182" s="1151" t="str">
        <f>+K182</f>
        <v>Adelantar proceso coactivo a partir de la  ejecutoria del acto administrativo que ordenó el cobro.</v>
      </c>
      <c r="W182" s="1136">
        <f t="shared" si="286"/>
        <v>0</v>
      </c>
      <c r="X182" s="1153" t="s">
        <v>117</v>
      </c>
      <c r="Y182" s="566">
        <v>0</v>
      </c>
      <c r="Z182" s="1103" t="s">
        <v>764</v>
      </c>
      <c r="AA182" s="1113">
        <v>0</v>
      </c>
      <c r="AB182" s="911"/>
      <c r="AC182" s="1115"/>
      <c r="AD182" s="562" t="e">
        <f t="shared" si="265"/>
        <v>#DIV/0!</v>
      </c>
      <c r="AE182" s="1107" t="e">
        <f t="shared" si="287"/>
        <v>#DIV/0!</v>
      </c>
      <c r="AF182" s="578">
        <f t="shared" si="288"/>
        <v>0</v>
      </c>
      <c r="AG182" s="1107" t="e">
        <f t="shared" si="289"/>
        <v>#DIV/0!</v>
      </c>
      <c r="AH182" s="569"/>
      <c r="AI182" s="566">
        <v>0</v>
      </c>
      <c r="AJ182" s="1117" t="s">
        <v>764</v>
      </c>
      <c r="AK182" s="572">
        <v>0</v>
      </c>
      <c r="AL182" s="556"/>
      <c r="AM182" s="556"/>
      <c r="AN182" s="578" t="e">
        <f t="shared" si="290"/>
        <v>#DIV/0!</v>
      </c>
      <c r="AO182" s="1107" t="e">
        <f t="shared" si="291"/>
        <v>#DIV/0!</v>
      </c>
      <c r="AP182" s="578">
        <f t="shared" si="292"/>
        <v>0</v>
      </c>
      <c r="AQ182" s="1107" t="e">
        <f t="shared" si="293"/>
        <v>#DIV/0!</v>
      </c>
      <c r="AR182" s="641"/>
      <c r="AS182" s="578">
        <v>0.25</v>
      </c>
      <c r="AT182" s="576" t="s">
        <v>764</v>
      </c>
      <c r="AU182" s="572">
        <v>0</v>
      </c>
      <c r="AV182" s="556"/>
      <c r="AW182" s="556"/>
      <c r="AX182" s="578">
        <f t="shared" si="294"/>
        <v>0</v>
      </c>
      <c r="AY182" s="1107" t="e">
        <f t="shared" si="295"/>
        <v>#DIV/0!</v>
      </c>
      <c r="AZ182" s="578">
        <f t="shared" si="296"/>
        <v>0</v>
      </c>
      <c r="BA182" s="1107" t="e">
        <f t="shared" si="297"/>
        <v>#DIV/0!</v>
      </c>
      <c r="BB182" s="641"/>
      <c r="BC182" s="566">
        <v>0.75</v>
      </c>
      <c r="BD182" s="576" t="s">
        <v>764</v>
      </c>
      <c r="BE182" s="572">
        <v>0</v>
      </c>
      <c r="BF182" s="556"/>
      <c r="BG182" s="556"/>
      <c r="BH182" s="578">
        <f t="shared" si="298"/>
        <v>0</v>
      </c>
      <c r="BI182" s="1107" t="e">
        <f t="shared" si="299"/>
        <v>#DIV/0!</v>
      </c>
      <c r="BJ182" s="578">
        <f t="shared" si="300"/>
        <v>0</v>
      </c>
      <c r="BK182" s="1107" t="e">
        <f t="shared" si="301"/>
        <v>#DIV/0!</v>
      </c>
      <c r="BL182" s="641"/>
      <c r="BM182" s="579" t="str">
        <f t="shared" si="277"/>
        <v>No Prog ni Ejec</v>
      </c>
      <c r="BN182" s="1128" t="str">
        <f t="shared" si="278"/>
        <v>No Prog ni Ejec</v>
      </c>
      <c r="BO182" s="579" t="str">
        <f t="shared" si="279"/>
        <v>No Prog ni Ejec</v>
      </c>
      <c r="BP182" s="1128" t="str">
        <f t="shared" si="280"/>
        <v>No Prog ni Ejec</v>
      </c>
      <c r="BQ182" s="579">
        <f t="shared" si="281"/>
        <v>0</v>
      </c>
      <c r="BR182" s="1128" t="str">
        <f t="shared" si="282"/>
        <v>No Prog ni Ejec</v>
      </c>
      <c r="BS182" s="579">
        <f t="shared" si="283"/>
        <v>0</v>
      </c>
      <c r="BT182" s="1128" t="str">
        <f t="shared" si="284"/>
        <v>No Prog ni Ejec</v>
      </c>
      <c r="BU182" s="568">
        <f t="shared" si="264"/>
        <v>8.3333333333333329E-2</v>
      </c>
      <c r="BV182" s="1109" t="str">
        <f t="shared" si="302"/>
        <v>Adelantar proceso coactivo a partir de la  ejecutoria del acto administrativo que ordenó el cobro.</v>
      </c>
      <c r="BW182" s="555">
        <f t="shared" si="263"/>
        <v>0</v>
      </c>
      <c r="BX182" s="556"/>
      <c r="BY182" s="556"/>
      <c r="BZ182" s="556"/>
      <c r="CA182" s="556"/>
      <c r="CB182" s="556"/>
      <c r="CC182" s="556"/>
      <c r="CD182" s="556"/>
      <c r="CE182" s="146"/>
      <c r="CF182" s="146"/>
      <c r="CG182" s="146"/>
      <c r="CH182" s="146"/>
      <c r="CI182" s="146"/>
      <c r="CJ182" s="146"/>
      <c r="CK182" s="146"/>
      <c r="CL182" s="146"/>
      <c r="CM182" s="146"/>
      <c r="CN182" s="146"/>
      <c r="CO182" s="146"/>
      <c r="CP182" s="146"/>
      <c r="CQ182" s="146"/>
      <c r="CR182" s="146"/>
      <c r="CS182" s="146"/>
      <c r="CT182" s="146"/>
      <c r="CU182" s="146"/>
      <c r="CV182" s="146"/>
      <c r="CW182" s="146"/>
      <c r="CX182" s="146"/>
      <c r="CY182" s="146"/>
      <c r="CZ182" s="146"/>
      <c r="DA182" s="146"/>
      <c r="DB182" s="146"/>
      <c r="DC182" s="146"/>
      <c r="DD182" s="146"/>
      <c r="DE182" s="146"/>
      <c r="DF182" s="146"/>
      <c r="DG182" s="146"/>
      <c r="DH182" s="146"/>
      <c r="DI182" s="146"/>
      <c r="DJ182" s="146"/>
      <c r="DK182" s="146"/>
      <c r="DL182" s="146"/>
      <c r="DM182" s="146"/>
      <c r="DN182" s="146"/>
      <c r="DO182" s="146"/>
      <c r="DP182" s="146"/>
      <c r="DQ182" s="146"/>
      <c r="DR182" s="146"/>
      <c r="DS182" s="146"/>
      <c r="DT182" s="146"/>
      <c r="DU182" s="146"/>
      <c r="DV182" s="146"/>
      <c r="DW182" s="146"/>
      <c r="DX182" s="146"/>
      <c r="DY182" s="146"/>
      <c r="DZ182" s="146"/>
      <c r="EA182" s="146"/>
      <c r="EB182" s="146"/>
      <c r="EC182" s="146"/>
      <c r="ED182" s="146"/>
      <c r="EE182" s="146"/>
      <c r="EF182" s="146"/>
      <c r="EG182" s="146"/>
      <c r="EH182" s="146"/>
      <c r="EI182" s="146"/>
      <c r="EJ182" s="146"/>
      <c r="EK182" s="146"/>
      <c r="EL182" s="146"/>
      <c r="EM182" s="146"/>
      <c r="EN182" s="146"/>
      <c r="EO182" s="146"/>
      <c r="EP182" s="146"/>
      <c r="EQ182" s="146"/>
      <c r="ER182" s="146"/>
      <c r="ES182" s="146"/>
      <c r="ET182" s="146"/>
      <c r="EU182" s="146"/>
      <c r="EV182" s="146"/>
      <c r="EW182" s="146"/>
      <c r="EX182" s="146"/>
      <c r="EY182" s="146"/>
      <c r="EZ182" s="146"/>
      <c r="FA182" s="146"/>
      <c r="FB182" s="146"/>
      <c r="FC182" s="146"/>
      <c r="FD182" s="146"/>
      <c r="FE182" s="146"/>
      <c r="FF182" s="146"/>
      <c r="FG182" s="146"/>
      <c r="FH182" s="146"/>
      <c r="FI182" s="146"/>
      <c r="FJ182" s="146"/>
      <c r="FK182" s="146"/>
      <c r="FL182" s="146"/>
      <c r="FM182" s="146"/>
      <c r="FN182" s="146"/>
      <c r="FO182" s="146"/>
      <c r="FP182" s="146"/>
      <c r="FQ182" s="146"/>
      <c r="FR182" s="146"/>
      <c r="FS182" s="146"/>
      <c r="FT182" s="146"/>
      <c r="FU182" s="146"/>
      <c r="FV182" s="146"/>
      <c r="FW182" s="146"/>
      <c r="FX182" s="146"/>
      <c r="FY182" s="146"/>
      <c r="FZ182" s="146"/>
      <c r="GA182" s="146"/>
      <c r="GB182" s="146"/>
      <c r="GC182" s="146"/>
      <c r="GD182" s="146"/>
      <c r="GE182" s="146"/>
      <c r="GF182" s="146"/>
      <c r="GG182" s="146"/>
      <c r="GH182" s="146"/>
      <c r="GI182" s="146"/>
      <c r="GJ182" s="146"/>
      <c r="GK182" s="146"/>
      <c r="GL182" s="146"/>
      <c r="GM182" s="146"/>
      <c r="GN182" s="146"/>
      <c r="GO182" s="146"/>
      <c r="GP182" s="146"/>
      <c r="GQ182" s="146"/>
      <c r="GR182" s="146"/>
      <c r="GS182" s="146"/>
      <c r="GT182" s="146"/>
      <c r="GU182" s="146"/>
      <c r="GV182" s="146"/>
      <c r="GW182" s="146"/>
      <c r="GX182" s="146"/>
      <c r="GY182" s="146"/>
      <c r="GZ182" s="146"/>
      <c r="HA182" s="146"/>
      <c r="HB182" s="146"/>
      <c r="HC182" s="146"/>
      <c r="HD182" s="146"/>
      <c r="HE182" s="146"/>
      <c r="HF182" s="146"/>
      <c r="HG182" s="146"/>
      <c r="HH182" s="146"/>
      <c r="HI182" s="146"/>
      <c r="HJ182" s="146"/>
      <c r="HK182" s="146"/>
      <c r="HL182" s="146"/>
      <c r="HM182" s="146"/>
      <c r="HN182" s="146"/>
      <c r="HO182" s="146"/>
      <c r="HP182" s="146"/>
      <c r="HQ182" s="146"/>
      <c r="HR182" s="146"/>
      <c r="HS182" s="146"/>
      <c r="HT182" s="146"/>
      <c r="HU182" s="146"/>
      <c r="HV182" s="146"/>
      <c r="HW182" s="146"/>
      <c r="HX182" s="146"/>
      <c r="HY182" s="146"/>
      <c r="HZ182" s="146"/>
      <c r="IA182" s="146"/>
      <c r="IB182" s="146"/>
      <c r="IC182" s="146"/>
      <c r="ID182" s="146"/>
    </row>
    <row r="183" spans="1:238" s="767" customFormat="1" ht="126" x14ac:dyDescent="0.3">
      <c r="A183" s="557">
        <v>11900</v>
      </c>
      <c r="B183" s="543" t="s">
        <v>349</v>
      </c>
      <c r="C183" s="543" t="s">
        <v>964</v>
      </c>
      <c r="D183" s="558" t="s">
        <v>357</v>
      </c>
      <c r="E183" s="543" t="s">
        <v>146</v>
      </c>
      <c r="F183" s="1102"/>
      <c r="G183" s="1100"/>
      <c r="H183" s="1106"/>
      <c r="I183" s="591" t="s">
        <v>885</v>
      </c>
      <c r="J183" s="1106"/>
      <c r="K183" s="1100"/>
      <c r="L183" s="1114"/>
      <c r="M183" s="774" t="str">
        <f>+I183</f>
        <v>Pendiente definir de acuerdo al comportamiento del primer trimestre del 2018</v>
      </c>
      <c r="N183" s="1104"/>
      <c r="O183" s="1104"/>
      <c r="P183" s="1104"/>
      <c r="Q183" s="1104"/>
      <c r="R183" s="1104"/>
      <c r="S183" s="543" t="s">
        <v>844</v>
      </c>
      <c r="T183" s="543" t="s">
        <v>99</v>
      </c>
      <c r="U183" s="774" t="str">
        <f>+I183</f>
        <v>Pendiente definir de acuerdo al comportamiento del primer trimestre del 2018</v>
      </c>
      <c r="V183" s="1152"/>
      <c r="W183" s="1138"/>
      <c r="X183" s="1154"/>
      <c r="Y183" s="578" t="s">
        <v>792</v>
      </c>
      <c r="Z183" s="1104"/>
      <c r="AA183" s="1114"/>
      <c r="AB183" s="908"/>
      <c r="AC183" s="1116"/>
      <c r="AD183" s="562" t="e">
        <f t="shared" ref="AD183" si="309">+(AB183/Y183)</f>
        <v>#VALUE!</v>
      </c>
      <c r="AE183" s="1108"/>
      <c r="AF183" s="578" t="e">
        <f t="shared" ref="AF183" si="310">+(AB183/U183)</f>
        <v>#VALUE!</v>
      </c>
      <c r="AG183" s="1108"/>
      <c r="AH183" s="569"/>
      <c r="AI183" s="578" t="s">
        <v>792</v>
      </c>
      <c r="AJ183" s="1118"/>
      <c r="AK183" s="572"/>
      <c r="AL183" s="556"/>
      <c r="AM183" s="556"/>
      <c r="AN183" s="578" t="e">
        <f t="shared" ref="AN183" si="311">+(AL183/AI183)</f>
        <v>#VALUE!</v>
      </c>
      <c r="AO183" s="1108"/>
      <c r="AP183" s="578" t="e">
        <f t="shared" ref="AP183" si="312">+(AL183+AB183)/U183</f>
        <v>#VALUE!</v>
      </c>
      <c r="AQ183" s="1108"/>
      <c r="AR183" s="742"/>
      <c r="AS183" s="578" t="s">
        <v>792</v>
      </c>
      <c r="AT183" s="576"/>
      <c r="AU183" s="572"/>
      <c r="AV183" s="556"/>
      <c r="AW183" s="556"/>
      <c r="AX183" s="578" t="e">
        <f t="shared" ref="AX183" si="313">+(AV183/AS183)</f>
        <v>#VALUE!</v>
      </c>
      <c r="AY183" s="1108"/>
      <c r="AZ183" s="578" t="e">
        <f t="shared" ref="AZ183" si="314">+(AL183+AB183+AV183)/U183</f>
        <v>#VALUE!</v>
      </c>
      <c r="BA183" s="1108"/>
      <c r="BB183" s="742"/>
      <c r="BC183" s="574" t="s">
        <v>1608</v>
      </c>
      <c r="BD183" s="576"/>
      <c r="BE183" s="572"/>
      <c r="BF183" s="556"/>
      <c r="BG183" s="556"/>
      <c r="BH183" s="578" t="e">
        <f t="shared" ref="BH183" si="315">+(BF183/BC183)</f>
        <v>#VALUE!</v>
      </c>
      <c r="BI183" s="1108"/>
      <c r="BJ183" s="578" t="e">
        <f t="shared" ref="BJ183" si="316">+(AL183+AB183+AV183+BF183)/U183</f>
        <v>#VALUE!</v>
      </c>
      <c r="BK183" s="1108"/>
      <c r="BL183" s="742"/>
      <c r="BM183" s="642" t="e">
        <f t="shared" ref="BM183" si="317">IF(AND(Y183=0,AB183=0),"No Prog ni Ejec",IF(Y183=0,CONCATENATE("No Prog, Ejec=  ",AB183),AB183/Y183))</f>
        <v>#VALUE!</v>
      </c>
      <c r="BN183" s="1129"/>
      <c r="BO183" s="642" t="e">
        <f t="shared" ref="BO183" si="318">IF(AND(AI183=0,AL183=0),"No Prog ni Ejec",IF(AI183=0,CONCATENATE("No Prog, Ejec=  ",AL183),AL183/AI183))</f>
        <v>#VALUE!</v>
      </c>
      <c r="BP183" s="1129"/>
      <c r="BQ183" s="642" t="e">
        <f t="shared" ref="BQ183" si="319">IF(AND(AS183=0,AV183=0),"No Prog ni Ejec",IF(AS183=0,CONCATENATE("No Prog, Ejec=  ",AV183),AV183/AS183))</f>
        <v>#VALUE!</v>
      </c>
      <c r="BR183" s="1129"/>
      <c r="BS183" s="642" t="e">
        <f t="shared" ref="BS183" si="320">IF(AND(BC183=0,BF183=0),"No Prog ni Ejec",IF(BC183=0,CONCATENATE("No Prog, Ejec=  ",BF183),BF183/BC183))</f>
        <v>#VALUE!</v>
      </c>
      <c r="BT183" s="1129"/>
      <c r="BU183" s="568" t="str">
        <f>+I183</f>
        <v>Pendiente definir de acuerdo al comportamiento del primer trimestre del 2018</v>
      </c>
      <c r="BV183" s="1109"/>
      <c r="BW183" s="555">
        <f t="shared" si="263"/>
        <v>0</v>
      </c>
      <c r="BX183" s="556"/>
      <c r="BY183" s="556"/>
      <c r="BZ183" s="556"/>
      <c r="CA183" s="556"/>
      <c r="CB183" s="556"/>
      <c r="CC183" s="556"/>
      <c r="CD183" s="556"/>
    </row>
    <row r="184" spans="1:238" ht="189" x14ac:dyDescent="0.3">
      <c r="A184" s="557">
        <v>11900</v>
      </c>
      <c r="B184" s="543" t="s">
        <v>349</v>
      </c>
      <c r="C184" s="543" t="s">
        <v>964</v>
      </c>
      <c r="D184" s="558" t="s">
        <v>357</v>
      </c>
      <c r="E184" s="543" t="s">
        <v>146</v>
      </c>
      <c r="F184" s="558" t="s">
        <v>701</v>
      </c>
      <c r="G184" s="1099" t="s">
        <v>712</v>
      </c>
      <c r="H184" s="571" t="s">
        <v>123</v>
      </c>
      <c r="I184" s="578">
        <v>1</v>
      </c>
      <c r="J184" s="558" t="s">
        <v>707</v>
      </c>
      <c r="K184" s="543" t="s">
        <v>468</v>
      </c>
      <c r="L184" s="710">
        <v>150000000</v>
      </c>
      <c r="M184" s="598">
        <v>1</v>
      </c>
      <c r="N184" s="593" t="s">
        <v>46</v>
      </c>
      <c r="O184" s="593" t="s">
        <v>74</v>
      </c>
      <c r="P184" s="593" t="s">
        <v>21</v>
      </c>
      <c r="Q184" s="593" t="s">
        <v>36</v>
      </c>
      <c r="R184" s="593" t="s">
        <v>229</v>
      </c>
      <c r="S184" s="593" t="s">
        <v>182</v>
      </c>
      <c r="T184" s="593" t="s">
        <v>99</v>
      </c>
      <c r="U184" s="598">
        <v>1</v>
      </c>
      <c r="V184" s="599" t="str">
        <f t="shared" si="285"/>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W184" s="651">
        <f t="shared" si="286"/>
        <v>150000000</v>
      </c>
      <c r="X184" s="601" t="s">
        <v>114</v>
      </c>
      <c r="Y184" s="596">
        <v>0.25</v>
      </c>
      <c r="Z184" s="601" t="s">
        <v>468</v>
      </c>
      <c r="AA184" s="650">
        <f>+W184*Y184</f>
        <v>37500000</v>
      </c>
      <c r="AB184" s="908"/>
      <c r="AC184" s="908"/>
      <c r="AD184" s="562">
        <f t="shared" si="265"/>
        <v>0</v>
      </c>
      <c r="AE184" s="578">
        <f t="shared" si="287"/>
        <v>0</v>
      </c>
      <c r="AF184" s="578">
        <f t="shared" si="288"/>
        <v>0</v>
      </c>
      <c r="AG184" s="578">
        <f t="shared" si="289"/>
        <v>0</v>
      </c>
      <c r="AH184" s="569"/>
      <c r="AI184" s="578">
        <v>0.25</v>
      </c>
      <c r="AJ184" s="576" t="s">
        <v>468</v>
      </c>
      <c r="AK184" s="572">
        <v>37500000</v>
      </c>
      <c r="AL184" s="556"/>
      <c r="AM184" s="556"/>
      <c r="AN184" s="578">
        <f t="shared" si="290"/>
        <v>0</v>
      </c>
      <c r="AO184" s="578">
        <f t="shared" si="291"/>
        <v>0</v>
      </c>
      <c r="AP184" s="578">
        <f t="shared" si="292"/>
        <v>0</v>
      </c>
      <c r="AQ184" s="578">
        <f t="shared" si="293"/>
        <v>0</v>
      </c>
      <c r="AR184" s="578"/>
      <c r="AS184" s="578">
        <v>0.25</v>
      </c>
      <c r="AT184" s="576" t="s">
        <v>468</v>
      </c>
      <c r="AU184" s="572">
        <v>37500000</v>
      </c>
      <c r="AV184" s="556"/>
      <c r="AW184" s="556"/>
      <c r="AX184" s="578">
        <f t="shared" si="294"/>
        <v>0</v>
      </c>
      <c r="AY184" s="578">
        <f t="shared" si="295"/>
        <v>0</v>
      </c>
      <c r="AZ184" s="578">
        <f t="shared" si="296"/>
        <v>0</v>
      </c>
      <c r="BA184" s="578">
        <f t="shared" si="297"/>
        <v>0</v>
      </c>
      <c r="BB184" s="578"/>
      <c r="BC184" s="578">
        <v>0.25</v>
      </c>
      <c r="BD184" s="576" t="s">
        <v>468</v>
      </c>
      <c r="BE184" s="572">
        <v>37500000</v>
      </c>
      <c r="BF184" s="556"/>
      <c r="BG184" s="556"/>
      <c r="BH184" s="578">
        <f t="shared" si="298"/>
        <v>0</v>
      </c>
      <c r="BI184" s="578">
        <f t="shared" si="299"/>
        <v>0</v>
      </c>
      <c r="BJ184" s="578">
        <f t="shared" si="300"/>
        <v>0</v>
      </c>
      <c r="BK184" s="578">
        <f t="shared" si="301"/>
        <v>0</v>
      </c>
      <c r="BL184" s="578"/>
      <c r="BM184" s="642">
        <f t="shared" si="277"/>
        <v>0</v>
      </c>
      <c r="BN184" s="642">
        <f t="shared" si="278"/>
        <v>0</v>
      </c>
      <c r="BO184" s="642">
        <f t="shared" si="279"/>
        <v>0</v>
      </c>
      <c r="BP184" s="642">
        <f t="shared" si="280"/>
        <v>0</v>
      </c>
      <c r="BQ184" s="642">
        <f t="shared" si="281"/>
        <v>0</v>
      </c>
      <c r="BR184" s="642">
        <f t="shared" si="282"/>
        <v>0</v>
      </c>
      <c r="BS184" s="642">
        <f t="shared" si="283"/>
        <v>0</v>
      </c>
      <c r="BT184" s="642">
        <f t="shared" si="284"/>
        <v>0</v>
      </c>
      <c r="BU184" s="568">
        <f t="shared" si="264"/>
        <v>0.58333333333333337</v>
      </c>
      <c r="BV184" s="755" t="str">
        <f t="shared" si="302"/>
        <v xml:space="preserve">Ejercer la representación judicial, contestación y seguimiento de trámite del recurso extraordinario de casación para las sentencias que resulten adveras a la Administradora de Recursos del Sistema General de Seguridad Social - ADRES, y sobre las cuales sea procedente su interposición; así  como asesoras y ejercer la representación judicial en procesos cuya relevancia y asuntos requieran de su intervención para la adecuada defensa de los intereses de dicha Entidad. </v>
      </c>
      <c r="BW184" s="555">
        <f t="shared" si="263"/>
        <v>87500000</v>
      </c>
      <c r="BX184" s="556"/>
      <c r="BY184" s="556"/>
      <c r="BZ184" s="556"/>
      <c r="CA184" s="556"/>
      <c r="CB184" s="556"/>
      <c r="CC184" s="556"/>
      <c r="CD184" s="556"/>
    </row>
    <row r="185" spans="1:238" s="767" customFormat="1" ht="50.4" x14ac:dyDescent="0.3">
      <c r="A185" s="557">
        <v>11900</v>
      </c>
      <c r="B185" s="543" t="s">
        <v>349</v>
      </c>
      <c r="C185" s="543" t="s">
        <v>964</v>
      </c>
      <c r="D185" s="558" t="s">
        <v>357</v>
      </c>
      <c r="E185" s="543" t="s">
        <v>146</v>
      </c>
      <c r="F185" s="558" t="s">
        <v>701</v>
      </c>
      <c r="G185" s="1130"/>
      <c r="H185" s="571" t="s">
        <v>123</v>
      </c>
      <c r="I185" s="578">
        <v>1</v>
      </c>
      <c r="J185" s="558" t="s">
        <v>916</v>
      </c>
      <c r="K185" s="543" t="s">
        <v>1658</v>
      </c>
      <c r="L185" s="769">
        <f>1647456+61050000</f>
        <v>62697456</v>
      </c>
      <c r="M185" s="573">
        <v>1</v>
      </c>
      <c r="N185" s="543" t="s">
        <v>46</v>
      </c>
      <c r="O185" s="543" t="s">
        <v>74</v>
      </c>
      <c r="P185" s="543" t="s">
        <v>21</v>
      </c>
      <c r="Q185" s="543" t="s">
        <v>36</v>
      </c>
      <c r="R185" s="543" t="s">
        <v>229</v>
      </c>
      <c r="S185" s="543" t="s">
        <v>933</v>
      </c>
      <c r="T185" s="543" t="s">
        <v>99</v>
      </c>
      <c r="U185" s="573">
        <v>1</v>
      </c>
      <c r="V185" s="574" t="str">
        <f>+K185</f>
        <v>Otros gastos asociados a la representación judicial</v>
      </c>
      <c r="W185" s="768">
        <f>+L185</f>
        <v>62697456</v>
      </c>
      <c r="X185" s="576" t="s">
        <v>114</v>
      </c>
      <c r="Y185" s="578">
        <v>0.25</v>
      </c>
      <c r="Z185" s="591" t="str">
        <f>+V185</f>
        <v>Otros gastos asociados a la representación judicial</v>
      </c>
      <c r="AA185" s="769">
        <f>+W185*Y185</f>
        <v>15674364</v>
      </c>
      <c r="AB185" s="910"/>
      <c r="AC185" s="909"/>
      <c r="AD185" s="562">
        <f t="shared" ref="AD185" si="321">+(AB185/Y185)</f>
        <v>0</v>
      </c>
      <c r="AE185" s="578">
        <f t="shared" ref="AE185" si="322">+(AC185/AA185)</f>
        <v>0</v>
      </c>
      <c r="AF185" s="578">
        <f t="shared" ref="AF185" si="323">+(AB185/U185)</f>
        <v>0</v>
      </c>
      <c r="AG185" s="578">
        <f t="shared" ref="AG185" si="324">+(AC185/W185)</f>
        <v>0</v>
      </c>
      <c r="AH185" s="569"/>
      <c r="AI185" s="578">
        <v>0.25</v>
      </c>
      <c r="AJ185" s="576" t="str">
        <f>+K185</f>
        <v>Otros gastos asociados a la representación judicial</v>
      </c>
      <c r="AK185" s="572">
        <f>+W185*AI185</f>
        <v>15674364</v>
      </c>
      <c r="AL185" s="556"/>
      <c r="AM185" s="556"/>
      <c r="AN185" s="578">
        <f t="shared" ref="AN185" si="325">+(AL185/AI185)</f>
        <v>0</v>
      </c>
      <c r="AO185" s="578">
        <f t="shared" ref="AO185" si="326">+(AM185/AK185)</f>
        <v>0</v>
      </c>
      <c r="AP185" s="578">
        <f t="shared" ref="AP185" si="327">+(AL185+AB185)/U185</f>
        <v>0</v>
      </c>
      <c r="AQ185" s="578">
        <f t="shared" ref="AQ185" si="328">+(AM185+AC185)/W185</f>
        <v>0</v>
      </c>
      <c r="AR185" s="578"/>
      <c r="AS185" s="578">
        <v>0.25</v>
      </c>
      <c r="AT185" s="576" t="str">
        <f>+K185</f>
        <v>Otros gastos asociados a la representación judicial</v>
      </c>
      <c r="AU185" s="572">
        <v>30411864</v>
      </c>
      <c r="AV185" s="556"/>
      <c r="AW185" s="556"/>
      <c r="AX185" s="578">
        <f t="shared" ref="AX185" si="329">+(AV185/AS185)</f>
        <v>0</v>
      </c>
      <c r="AY185" s="578">
        <f t="shared" ref="AY185" si="330">+(AW185/AU185)</f>
        <v>0</v>
      </c>
      <c r="AZ185" s="578">
        <f t="shared" ref="AZ185" si="331">+(AL185+AB185+AV185)/U185</f>
        <v>0</v>
      </c>
      <c r="BA185" s="578">
        <f t="shared" ref="BA185" si="332">+(AM185+AC185+AW185)/W185</f>
        <v>0</v>
      </c>
      <c r="BB185" s="578"/>
      <c r="BC185" s="578">
        <v>0.25</v>
      </c>
      <c r="BD185" s="591" t="str">
        <f>+V185</f>
        <v>Otros gastos asociados a la representación judicial</v>
      </c>
      <c r="BE185" s="572">
        <v>30411864</v>
      </c>
      <c r="BF185" s="556"/>
      <c r="BG185" s="556"/>
      <c r="BH185" s="578">
        <f t="shared" ref="BH185" si="333">+(BF185/BC185)</f>
        <v>0</v>
      </c>
      <c r="BI185" s="578">
        <f t="shared" ref="BI185" si="334">+(BG185/BE185)</f>
        <v>0</v>
      </c>
      <c r="BJ185" s="578">
        <f t="shared" ref="BJ185" si="335">+(AL185+AB185+AV185+BF185)/U185</f>
        <v>0</v>
      </c>
      <c r="BK185" s="578">
        <f t="shared" ref="BK185" si="336">+(AM185+AC185+AW185+BG185)/W185</f>
        <v>0</v>
      </c>
      <c r="BL185" s="578"/>
      <c r="BM185" s="642">
        <f t="shared" ref="BM185" si="337">IF(AND(Y185=0,AB185=0),"No Prog ni Ejec",IF(Y185=0,CONCATENATE("No Prog, Ejec=  ",AB185),AB185/Y185))</f>
        <v>0</v>
      </c>
      <c r="BN185" s="642">
        <f t="shared" ref="BN185" si="338">IF(AND(AA185=0,AC185=0),"No Prog ni Ejec",IF(AA185=0,CONCATENATE("No Prog, Ejec=  ",AC185),AC185/AA185))</f>
        <v>0</v>
      </c>
      <c r="BO185" s="642">
        <f t="shared" ref="BO185" si="339">IF(AND(AI185=0,AL185=0),"No Prog ni Ejec",IF(AI185=0,CONCATENATE("No Prog, Ejec=  ",AL185),AL185/AI185))</f>
        <v>0</v>
      </c>
      <c r="BP185" s="642">
        <f t="shared" ref="BP185" si="340">IF(AND(AK185=0,AM185=0),"No Prog ni Ejec",IF(AK185=0,CONCATENATE("No Prog, Ejec=  ",AM185),AM185/AK185))</f>
        <v>0</v>
      </c>
      <c r="BQ185" s="642">
        <f t="shared" ref="BQ185" si="341">IF(AND(AS185=0,AV185=0),"No Prog ni Ejec",IF(AS185=0,CONCATENATE("No Prog, Ejec=  ",AV185),AV185/AS185))</f>
        <v>0</v>
      </c>
      <c r="BR185" s="642">
        <f t="shared" ref="BR185" si="342">IF(AND(AU185=0,AW185=0),"No Prog ni Ejec",IF(AU185=0,CONCATENATE("No Prog, Ejec=  ",AW185),AW185/AU185))</f>
        <v>0</v>
      </c>
      <c r="BS185" s="642">
        <f t="shared" ref="BS185" si="343">IF(AND(BC185=0,BF185=0),"No Prog ni Ejec",IF(BC185=0,CONCATENATE("No Prog, Ejec=  ",BF185),BF185/BC185))</f>
        <v>0</v>
      </c>
      <c r="BT185" s="642">
        <f t="shared" ref="BT185" si="344">IF(AND(BE185=0,BG185=0),"No Prog ni Ejec",IF(BE185=0,CONCATENATE("No Prog, Ejec=  ",BG185),BG185/BE185))</f>
        <v>0</v>
      </c>
      <c r="BU185" s="568">
        <f t="shared" si="264"/>
        <v>0.58333333333333337</v>
      </c>
      <c r="BV185" s="755" t="str">
        <f>+V185</f>
        <v>Otros gastos asociados a la representación judicial</v>
      </c>
      <c r="BW185" s="555">
        <f t="shared" si="263"/>
        <v>41486016</v>
      </c>
      <c r="BX185" s="556"/>
      <c r="BY185" s="556"/>
      <c r="BZ185" s="556"/>
      <c r="CA185" s="556"/>
      <c r="CB185" s="556"/>
      <c r="CC185" s="556"/>
      <c r="CD185" s="556"/>
    </row>
    <row r="186" spans="1:238" s="767" customFormat="1" ht="151.19999999999999" x14ac:dyDescent="0.3">
      <c r="A186" s="557">
        <v>11900</v>
      </c>
      <c r="B186" s="543" t="s">
        <v>349</v>
      </c>
      <c r="C186" s="543" t="s">
        <v>964</v>
      </c>
      <c r="D186" s="558" t="s">
        <v>357</v>
      </c>
      <c r="E186" s="543" t="s">
        <v>146</v>
      </c>
      <c r="F186" s="558" t="s">
        <v>701</v>
      </c>
      <c r="G186" s="1100"/>
      <c r="H186" s="571" t="s">
        <v>123</v>
      </c>
      <c r="I186" s="578">
        <v>1</v>
      </c>
      <c r="J186" s="558" t="s">
        <v>938</v>
      </c>
      <c r="K186" s="543" t="s">
        <v>917</v>
      </c>
      <c r="L186" s="769">
        <v>199920000</v>
      </c>
      <c r="M186" s="573">
        <v>1</v>
      </c>
      <c r="N186" s="543" t="s">
        <v>46</v>
      </c>
      <c r="O186" s="543" t="s">
        <v>74</v>
      </c>
      <c r="P186" s="543" t="s">
        <v>21</v>
      </c>
      <c r="Q186" s="543" t="s">
        <v>36</v>
      </c>
      <c r="R186" s="543" t="s">
        <v>229</v>
      </c>
      <c r="S186" s="543" t="s">
        <v>182</v>
      </c>
      <c r="T186" s="543" t="s">
        <v>99</v>
      </c>
      <c r="U186" s="573">
        <v>1</v>
      </c>
      <c r="V186" s="574" t="str">
        <f>+K186</f>
        <v>Representar judicialmente a la Nación, el Ministerio de Salud y Protección Social/FOSYGA/ADRES respecto de las acciones judiciales a que haya lugar frente al contrato de administración y operación CN01-0132 de 2014 sobre el bien inmueble donde opera la Clínica El Bosque de Cartagena, forzosamente asignado al FOSYGA como resultado de la liquidación de CAPRECOM</v>
      </c>
      <c r="W186" s="768">
        <f>+L186</f>
        <v>199920000</v>
      </c>
      <c r="X186" s="576" t="s">
        <v>114</v>
      </c>
      <c r="Y186" s="578">
        <f>+AA186/W186</f>
        <v>0.29761904761904762</v>
      </c>
      <c r="Z186" s="591" t="str">
        <f>+K186</f>
        <v>Representar judicialmente a la Nación, el Ministerio de Salud y Protección Social/FOSYGA/ADRES respecto de las acciones judiciales a que haya lugar frente al contrato de administración y operación CN01-0132 de 2014 sobre el bien inmueble donde opera la Clínica El Bosque de Cartagena, forzosamente asignado al FOSYGA como resultado de la liquidación de CAPRECOM</v>
      </c>
      <c r="AA186" s="769">
        <v>59500000</v>
      </c>
      <c r="AB186" s="910"/>
      <c r="AC186" s="909"/>
      <c r="AD186" s="562">
        <f>+(AB186/Y186)</f>
        <v>0</v>
      </c>
      <c r="AE186" s="578">
        <f t="shared" ref="AE186" si="345">+(AC186/AA186)</f>
        <v>0</v>
      </c>
      <c r="AF186" s="578">
        <f t="shared" ref="AF186" si="346">+(AB186/U186)</f>
        <v>0</v>
      </c>
      <c r="AG186" s="578">
        <f t="shared" ref="AG186" si="347">+(AC186/W186)</f>
        <v>0</v>
      </c>
      <c r="AH186" s="569"/>
      <c r="AI186" s="578">
        <v>0</v>
      </c>
      <c r="AJ186" s="576" t="str">
        <f>+K186</f>
        <v>Representar judicialmente a la Nación, el Ministerio de Salud y Protección Social/FOSYGA/ADRES respecto de las acciones judiciales a que haya lugar frente al contrato de administración y operación CN01-0132 de 2014 sobre el bien inmueble donde opera la Clínica El Bosque de Cartagena, forzosamente asignado al FOSYGA como resultado de la liquidación de CAPRECOM</v>
      </c>
      <c r="AK186" s="572">
        <v>0</v>
      </c>
      <c r="AL186" s="556"/>
      <c r="AM186" s="556"/>
      <c r="AN186" s="578" t="e">
        <f t="shared" ref="AN186" si="348">+(AL186/AI186)</f>
        <v>#DIV/0!</v>
      </c>
      <c r="AO186" s="578" t="e">
        <f t="shared" ref="AO186" si="349">+(AM186/AK186)</f>
        <v>#DIV/0!</v>
      </c>
      <c r="AP186" s="578">
        <f t="shared" ref="AP186" si="350">+(AL186+AB186)/U186</f>
        <v>0</v>
      </c>
      <c r="AQ186" s="578">
        <f t="shared" ref="AQ186" si="351">+(AM186+AC186)/W186</f>
        <v>0</v>
      </c>
      <c r="AR186" s="578"/>
      <c r="AS186" s="578">
        <f>+AU186/W186</f>
        <v>0.29761904761904762</v>
      </c>
      <c r="AT186" s="591" t="str">
        <f>+V186</f>
        <v>Representar judicialmente a la Nación, el Ministerio de Salud y Protección Social/FOSYGA/ADRES respecto de las acciones judiciales a que haya lugar frente al contrato de administración y operación CN01-0132 de 2014 sobre el bien inmueble donde opera la Clínica El Bosque de Cartagena, forzosamente asignado al FOSYGA como resultado de la liquidación de CAPRECOM</v>
      </c>
      <c r="AU186" s="572">
        <f>59500000</f>
        <v>59500000</v>
      </c>
      <c r="AV186" s="556"/>
      <c r="AW186" s="556"/>
      <c r="AX186" s="578">
        <f t="shared" ref="AX186" si="352">+(AV186/AS186)</f>
        <v>0</v>
      </c>
      <c r="AY186" s="578">
        <f t="shared" ref="AY186" si="353">+(AW186/AU186)</f>
        <v>0</v>
      </c>
      <c r="AZ186" s="578">
        <f t="shared" ref="AZ186" si="354">+(AL186+AB186+AV186)/U186</f>
        <v>0</v>
      </c>
      <c r="BA186" s="578">
        <f t="shared" ref="BA186" si="355">+(AM186+AC186+AW186)/W186</f>
        <v>0</v>
      </c>
      <c r="BB186" s="578"/>
      <c r="BC186" s="578">
        <v>0.4</v>
      </c>
      <c r="BD186" s="591" t="str">
        <f>+V186</f>
        <v>Representar judicialmente a la Nación, el Ministerio de Salud y Protección Social/FOSYGA/ADRES respecto de las acciones judiciales a que haya lugar frente al contrato de administración y operación CN01-0132 de 2014 sobre el bien inmueble donde opera la Clínica El Bosque de Cartagena, forzosamente asignado al FOSYGA como resultado de la liquidación de CAPRECOM</v>
      </c>
      <c r="BE186" s="572">
        <f>21420000+59500000</f>
        <v>80920000</v>
      </c>
      <c r="BF186" s="556"/>
      <c r="BG186" s="556"/>
      <c r="BH186" s="578">
        <f t="shared" ref="BH186" si="356">+(BF186/BC186)</f>
        <v>0</v>
      </c>
      <c r="BI186" s="578">
        <f t="shared" ref="BI186" si="357">+(BG186/BE186)</f>
        <v>0</v>
      </c>
      <c r="BJ186" s="578">
        <f t="shared" ref="BJ186" si="358">+(AL186+AB186+AV186+BF186)/U186</f>
        <v>0</v>
      </c>
      <c r="BK186" s="578">
        <f t="shared" ref="BK186" si="359">+(AM186+AC186+AW186+BG186)/W186</f>
        <v>0</v>
      </c>
      <c r="BL186" s="578"/>
      <c r="BM186" s="642">
        <f t="shared" ref="BM186" si="360">IF(AND(Y186=0,AB186=0),"No Prog ni Ejec",IF(Y186=0,CONCATENATE("No Prog, Ejec=  ",AB186),AB186/Y186))</f>
        <v>0</v>
      </c>
      <c r="BN186" s="642">
        <f t="shared" ref="BN186" si="361">IF(AND(AA186=0,AC186=0),"No Prog ni Ejec",IF(AA186=0,CONCATENATE("No Prog, Ejec=  ",AC186),AC186/AA186))</f>
        <v>0</v>
      </c>
      <c r="BO186" s="642" t="str">
        <f t="shared" ref="BO186" si="362">IF(AND(AI186=0,AL186=0),"No Prog ni Ejec",IF(AI186=0,CONCATENATE("No Prog, Ejec=  ",AL186),AL186/AI186))</f>
        <v>No Prog ni Ejec</v>
      </c>
      <c r="BP186" s="642" t="str">
        <f t="shared" ref="BP186" si="363">IF(AND(AK186=0,AM186=0),"No Prog ni Ejec",IF(AK186=0,CONCATENATE("No Prog, Ejec=  ",AM186),AM186/AK186))</f>
        <v>No Prog ni Ejec</v>
      </c>
      <c r="BQ186" s="642">
        <f t="shared" ref="BQ186" si="364">IF(AND(AS186=0,AV186=0),"No Prog ni Ejec",IF(AS186=0,CONCATENATE("No Prog, Ejec=  ",AV186),AV186/AS186))</f>
        <v>0</v>
      </c>
      <c r="BR186" s="642">
        <f t="shared" ref="BR186" si="365">IF(AND(AU186=0,AW186=0),"No Prog ni Ejec",IF(AU186=0,CONCATENATE("No Prog, Ejec=  ",AW186),AW186/AU186))</f>
        <v>0</v>
      </c>
      <c r="BS186" s="642">
        <f t="shared" ref="BS186" si="366">IF(AND(BC186=0,BF186=0),"No Prog ni Ejec",IF(BC186=0,CONCATENATE("No Prog, Ejec=  ",BF186),BF186/BC186))</f>
        <v>0</v>
      </c>
      <c r="BT186" s="642">
        <f t="shared" ref="BT186" si="367">IF(AND(BE186=0,BG186=0),"No Prog ni Ejec",IF(BE186=0,CONCATENATE("No Prog, Ejec=  ",BG186),BG186/BE186))</f>
        <v>0</v>
      </c>
      <c r="BU186" s="568">
        <f t="shared" si="264"/>
        <v>0.3968253968253968</v>
      </c>
      <c r="BV186" s="755" t="str">
        <f>+V186</f>
        <v>Representar judicialmente a la Nación, el Ministerio de Salud y Protección Social/FOSYGA/ADRES respecto de las acciones judiciales a que haya lugar frente al contrato de administración y operación CN01-0132 de 2014 sobre el bien inmueble donde opera la Clínica El Bosque de Cartagena, forzosamente asignado al FOSYGA como resultado de la liquidación de CAPRECOM</v>
      </c>
      <c r="BW186" s="555">
        <f t="shared" si="263"/>
        <v>79333333.333333328</v>
      </c>
      <c r="BX186" s="556"/>
      <c r="BY186" s="556"/>
      <c r="BZ186" s="556"/>
      <c r="CA186" s="556"/>
      <c r="CB186" s="556"/>
      <c r="CC186" s="556"/>
      <c r="CD186" s="556"/>
    </row>
    <row r="187" spans="1:238" ht="176.4" x14ac:dyDescent="0.3">
      <c r="A187" s="557">
        <v>11900</v>
      </c>
      <c r="B187" s="543" t="s">
        <v>349</v>
      </c>
      <c r="C187" s="543" t="s">
        <v>964</v>
      </c>
      <c r="D187" s="558" t="s">
        <v>357</v>
      </c>
      <c r="E187" s="543" t="s">
        <v>146</v>
      </c>
      <c r="F187" s="558" t="s">
        <v>721</v>
      </c>
      <c r="G187" s="543" t="s">
        <v>709</v>
      </c>
      <c r="H187" s="571" t="s">
        <v>123</v>
      </c>
      <c r="I187" s="578">
        <v>1</v>
      </c>
      <c r="J187" s="558" t="s">
        <v>708</v>
      </c>
      <c r="K187" s="543" t="s">
        <v>374</v>
      </c>
      <c r="L187" s="572">
        <v>144328579</v>
      </c>
      <c r="M187" s="573">
        <v>1</v>
      </c>
      <c r="N187" s="543" t="s">
        <v>46</v>
      </c>
      <c r="O187" s="543" t="s">
        <v>74</v>
      </c>
      <c r="P187" s="543" t="s">
        <v>21</v>
      </c>
      <c r="Q187" s="543" t="s">
        <v>36</v>
      </c>
      <c r="R187" s="543" t="s">
        <v>229</v>
      </c>
      <c r="S187" s="543" t="s">
        <v>182</v>
      </c>
      <c r="T187" s="543" t="s">
        <v>99</v>
      </c>
      <c r="U187" s="573">
        <v>1</v>
      </c>
      <c r="V187" s="574" t="str">
        <f t="shared" si="285"/>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W187" s="575">
        <f t="shared" si="286"/>
        <v>144328579</v>
      </c>
      <c r="X187" s="587" t="s">
        <v>114</v>
      </c>
      <c r="Y187" s="578">
        <v>0.25</v>
      </c>
      <c r="Z187" s="576" t="s">
        <v>374</v>
      </c>
      <c r="AA187" s="572">
        <f>+W187*Y187</f>
        <v>36082144.75</v>
      </c>
      <c r="AB187" s="908"/>
      <c r="AC187" s="909"/>
      <c r="AD187" s="562">
        <f t="shared" si="265"/>
        <v>0</v>
      </c>
      <c r="AE187" s="578">
        <f t="shared" si="287"/>
        <v>0</v>
      </c>
      <c r="AF187" s="578">
        <f t="shared" si="288"/>
        <v>0</v>
      </c>
      <c r="AG187" s="578">
        <f t="shared" si="289"/>
        <v>0</v>
      </c>
      <c r="AH187" s="569"/>
      <c r="AI187" s="578">
        <v>0.25</v>
      </c>
      <c r="AJ187" s="576" t="s">
        <v>374</v>
      </c>
      <c r="AK187" s="572">
        <v>36082144.75</v>
      </c>
      <c r="AL187" s="556"/>
      <c r="AM187" s="556"/>
      <c r="AN187" s="578">
        <f>+(AL187/AI187)</f>
        <v>0</v>
      </c>
      <c r="AO187" s="578">
        <f>+(AM187/AK187)</f>
        <v>0</v>
      </c>
      <c r="AP187" s="578">
        <f>+(AL187+AB187)/U187</f>
        <v>0</v>
      </c>
      <c r="AQ187" s="578">
        <f>+(AM187+AC187)/W187</f>
        <v>0</v>
      </c>
      <c r="AR187" s="578"/>
      <c r="AS187" s="578">
        <v>0.25</v>
      </c>
      <c r="AT187" s="576" t="s">
        <v>374</v>
      </c>
      <c r="AU187" s="572">
        <v>36082144.75</v>
      </c>
      <c r="AV187" s="556"/>
      <c r="AW187" s="556"/>
      <c r="AX187" s="578">
        <f t="shared" si="294"/>
        <v>0</v>
      </c>
      <c r="AY187" s="578">
        <f t="shared" si="295"/>
        <v>0</v>
      </c>
      <c r="AZ187" s="578">
        <f t="shared" si="296"/>
        <v>0</v>
      </c>
      <c r="BA187" s="578">
        <f t="shared" si="297"/>
        <v>0</v>
      </c>
      <c r="BB187" s="578"/>
      <c r="BC187" s="578">
        <v>0.25</v>
      </c>
      <c r="BD187" s="576" t="s">
        <v>374</v>
      </c>
      <c r="BE187" s="572">
        <v>36082144.75</v>
      </c>
      <c r="BF187" s="556"/>
      <c r="BG187" s="556"/>
      <c r="BH187" s="578">
        <f t="shared" si="298"/>
        <v>0</v>
      </c>
      <c r="BI187" s="578">
        <f t="shared" si="299"/>
        <v>0</v>
      </c>
      <c r="BJ187" s="578">
        <f t="shared" si="300"/>
        <v>0</v>
      </c>
      <c r="BK187" s="578">
        <f t="shared" si="301"/>
        <v>0</v>
      </c>
      <c r="BL187" s="578"/>
      <c r="BM187" s="642">
        <f t="shared" si="277"/>
        <v>0</v>
      </c>
      <c r="BN187" s="642">
        <f t="shared" si="278"/>
        <v>0</v>
      </c>
      <c r="BO187" s="642">
        <f t="shared" si="279"/>
        <v>0</v>
      </c>
      <c r="BP187" s="642">
        <f t="shared" si="280"/>
        <v>0</v>
      </c>
      <c r="BQ187" s="642">
        <f t="shared" si="281"/>
        <v>0</v>
      </c>
      <c r="BR187" s="642">
        <f t="shared" si="282"/>
        <v>0</v>
      </c>
      <c r="BS187" s="642">
        <f t="shared" si="283"/>
        <v>0</v>
      </c>
      <c r="BT187" s="642">
        <f t="shared" si="284"/>
        <v>0</v>
      </c>
      <c r="BU187" s="568">
        <f t="shared" si="264"/>
        <v>0.58333333333333337</v>
      </c>
      <c r="BV187" s="755" t="str">
        <f t="shared" si="302"/>
        <v>Prestar el servicio especializado de vigilancia judicial en cada uno de los procesos que cursan en los despachos judiciales de departamentos, ciudades y municipios del país, garantizando el reporte oportuno de todas las actuaciones, trámites y decisiones que se generen en los procesos judiciales en que sea parte la Administradora de los Recursos del Sistema General de Seguridad Social en Salud – ADRES o contra el entonces FOSYGA .</v>
      </c>
      <c r="BW187" s="555">
        <f t="shared" si="263"/>
        <v>84191671.083333328</v>
      </c>
      <c r="BX187" s="556"/>
      <c r="BY187" s="556"/>
      <c r="BZ187" s="556"/>
      <c r="CA187" s="556"/>
      <c r="CB187" s="556"/>
      <c r="CC187" s="556"/>
      <c r="CD187" s="556"/>
    </row>
    <row r="188" spans="1:238" ht="100.8" x14ac:dyDescent="0.3">
      <c r="A188" s="751">
        <v>11900</v>
      </c>
      <c r="B188" s="746" t="s">
        <v>349</v>
      </c>
      <c r="C188" s="543" t="s">
        <v>964</v>
      </c>
      <c r="D188" s="747" t="s">
        <v>357</v>
      </c>
      <c r="E188" s="746" t="s">
        <v>146</v>
      </c>
      <c r="F188" s="747" t="s">
        <v>710</v>
      </c>
      <c r="G188" s="746" t="s">
        <v>713</v>
      </c>
      <c r="H188" s="750" t="s">
        <v>123</v>
      </c>
      <c r="I188" s="745">
        <v>1</v>
      </c>
      <c r="J188" s="747" t="s">
        <v>711</v>
      </c>
      <c r="K188" s="746" t="s">
        <v>375</v>
      </c>
      <c r="L188" s="652">
        <v>163716856</v>
      </c>
      <c r="M188" s="748">
        <v>1</v>
      </c>
      <c r="N188" s="746" t="s">
        <v>46</v>
      </c>
      <c r="O188" s="746" t="s">
        <v>74</v>
      </c>
      <c r="P188" s="746" t="s">
        <v>21</v>
      </c>
      <c r="Q188" s="746" t="s">
        <v>36</v>
      </c>
      <c r="R188" s="746" t="s">
        <v>229</v>
      </c>
      <c r="S188" s="746" t="s">
        <v>714</v>
      </c>
      <c r="T188" s="746" t="s">
        <v>99</v>
      </c>
      <c r="U188" s="748">
        <v>1</v>
      </c>
      <c r="V188" s="749" t="str">
        <f t="shared" si="285"/>
        <v>Ejercer la representación judicial en los procesos penales en que sea parte la Administradora de los Recursos del Sistema General de Seguridad Social en Salud – Administradora de los Recursos del Sistema General de Seguridad Social en Salud - ADRES.</v>
      </c>
      <c r="W188" s="653">
        <f t="shared" si="286"/>
        <v>163716856</v>
      </c>
      <c r="X188" s="654" t="s">
        <v>114</v>
      </c>
      <c r="Y188" s="745">
        <v>0.25</v>
      </c>
      <c r="Z188" s="754" t="s">
        <v>375</v>
      </c>
      <c r="AA188" s="652">
        <f>+Y188*W188</f>
        <v>40929214</v>
      </c>
      <c r="AB188" s="951"/>
      <c r="AC188" s="952"/>
      <c r="AD188" s="744">
        <f t="shared" si="265"/>
        <v>0</v>
      </c>
      <c r="AE188" s="745">
        <f t="shared" si="287"/>
        <v>0</v>
      </c>
      <c r="AF188" s="745">
        <f t="shared" si="288"/>
        <v>0</v>
      </c>
      <c r="AG188" s="745">
        <f t="shared" si="289"/>
        <v>0</v>
      </c>
      <c r="AH188" s="655"/>
      <c r="AI188" s="745">
        <v>0.25</v>
      </c>
      <c r="AJ188" s="754" t="s">
        <v>375</v>
      </c>
      <c r="AK188" s="652">
        <v>40929214</v>
      </c>
      <c r="AL188" s="656"/>
      <c r="AM188" s="656"/>
      <c r="AN188" s="745">
        <f t="shared" si="290"/>
        <v>0</v>
      </c>
      <c r="AO188" s="745">
        <f t="shared" si="291"/>
        <v>0</v>
      </c>
      <c r="AP188" s="745">
        <f t="shared" si="292"/>
        <v>0</v>
      </c>
      <c r="AQ188" s="745">
        <f t="shared" si="293"/>
        <v>0</v>
      </c>
      <c r="AR188" s="745"/>
      <c r="AS188" s="745">
        <v>0.25</v>
      </c>
      <c r="AT188" s="754" t="s">
        <v>375</v>
      </c>
      <c r="AU188" s="652">
        <v>40929214</v>
      </c>
      <c r="AV188" s="656"/>
      <c r="AW188" s="656"/>
      <c r="AX188" s="745">
        <f t="shared" si="294"/>
        <v>0</v>
      </c>
      <c r="AY188" s="745">
        <f t="shared" si="295"/>
        <v>0</v>
      </c>
      <c r="AZ188" s="745">
        <f t="shared" si="296"/>
        <v>0</v>
      </c>
      <c r="BA188" s="745">
        <f t="shared" si="297"/>
        <v>0</v>
      </c>
      <c r="BB188" s="745"/>
      <c r="BC188" s="745">
        <v>0.25</v>
      </c>
      <c r="BD188" s="754" t="s">
        <v>375</v>
      </c>
      <c r="BE188" s="652">
        <v>40929214</v>
      </c>
      <c r="BF188" s="656"/>
      <c r="BG188" s="656"/>
      <c r="BH188" s="745">
        <f t="shared" si="298"/>
        <v>0</v>
      </c>
      <c r="BI188" s="745">
        <f t="shared" si="299"/>
        <v>0</v>
      </c>
      <c r="BJ188" s="745">
        <f t="shared" si="300"/>
        <v>0</v>
      </c>
      <c r="BK188" s="745">
        <f t="shared" si="301"/>
        <v>0</v>
      </c>
      <c r="BL188" s="745"/>
      <c r="BM188" s="756">
        <f t="shared" si="277"/>
        <v>0</v>
      </c>
      <c r="BN188" s="756">
        <f t="shared" si="278"/>
        <v>0</v>
      </c>
      <c r="BO188" s="756">
        <f t="shared" si="279"/>
        <v>0</v>
      </c>
      <c r="BP188" s="756">
        <f t="shared" si="280"/>
        <v>0</v>
      </c>
      <c r="BQ188" s="756">
        <f t="shared" si="281"/>
        <v>0</v>
      </c>
      <c r="BR188" s="756">
        <f t="shared" si="282"/>
        <v>0</v>
      </c>
      <c r="BS188" s="756">
        <f t="shared" si="283"/>
        <v>0</v>
      </c>
      <c r="BT188" s="756">
        <f t="shared" si="284"/>
        <v>0</v>
      </c>
      <c r="BU188" s="657">
        <f t="shared" si="264"/>
        <v>0.58333333333333337</v>
      </c>
      <c r="BV188" s="743" t="str">
        <f t="shared" si="302"/>
        <v>Ejercer la representación judicial en los procesos penales en que sea parte la Administradora de los Recursos del Sistema General de Seguridad Social en Salud – Administradora de los Recursos del Sistema General de Seguridad Social en Salud - ADRES.</v>
      </c>
      <c r="BW188" s="658">
        <f t="shared" si="263"/>
        <v>95501499.333333328</v>
      </c>
      <c r="BX188" s="656"/>
      <c r="BY188" s="656"/>
      <c r="BZ188" s="656"/>
      <c r="CA188" s="656"/>
      <c r="CB188" s="656"/>
      <c r="CC188" s="656"/>
      <c r="CD188" s="556"/>
    </row>
    <row r="189" spans="1:238" s="767" customFormat="1" ht="88.2" x14ac:dyDescent="0.3">
      <c r="A189" s="558">
        <v>11700</v>
      </c>
      <c r="B189" s="543" t="s">
        <v>29</v>
      </c>
      <c r="C189" s="543" t="s">
        <v>964</v>
      </c>
      <c r="D189" s="558" t="s">
        <v>328</v>
      </c>
      <c r="E189" s="543" t="s">
        <v>256</v>
      </c>
      <c r="F189" s="558" t="s">
        <v>901</v>
      </c>
      <c r="G189" s="543" t="s">
        <v>902</v>
      </c>
      <c r="H189" s="571" t="s">
        <v>123</v>
      </c>
      <c r="I189" s="578">
        <v>1</v>
      </c>
      <c r="J189" s="558" t="s">
        <v>903</v>
      </c>
      <c r="K189" s="543" t="s">
        <v>904</v>
      </c>
      <c r="L189" s="572">
        <f>59500000+238000000</f>
        <v>297500000</v>
      </c>
      <c r="M189" s="578">
        <v>1</v>
      </c>
      <c r="N189" s="543" t="s">
        <v>46</v>
      </c>
      <c r="O189" s="543" t="s">
        <v>68</v>
      </c>
      <c r="P189" s="543" t="s">
        <v>37</v>
      </c>
      <c r="Q189" s="543" t="s">
        <v>38</v>
      </c>
      <c r="R189" s="543" t="s">
        <v>217</v>
      </c>
      <c r="S189" s="543" t="s">
        <v>379</v>
      </c>
      <c r="T189" s="543" t="s">
        <v>104</v>
      </c>
      <c r="U189" s="578">
        <v>1</v>
      </c>
      <c r="V189" s="574" t="str">
        <f>+K189</f>
        <v>Asesoría Jurídica y acompañamiento para la entidad en relación a las actuaciones administrativas</v>
      </c>
      <c r="W189" s="575">
        <f>+L189</f>
        <v>297500000</v>
      </c>
      <c r="X189" s="576" t="s">
        <v>114</v>
      </c>
      <c r="Y189" s="578">
        <v>0.2</v>
      </c>
      <c r="Z189" s="576" t="str">
        <f>+V189</f>
        <v>Asesoría Jurídica y acompañamiento para la entidad en relación a las actuaciones administrativas</v>
      </c>
      <c r="AA189" s="572">
        <v>59500000</v>
      </c>
      <c r="AB189" s="940"/>
      <c r="AC189" s="941"/>
      <c r="AD189" s="562">
        <f t="shared" ref="AD189" si="368">+(AB189/Y189)</f>
        <v>0</v>
      </c>
      <c r="AE189" s="578">
        <f t="shared" ref="AE189" si="369">+(AC189/AA189)</f>
        <v>0</v>
      </c>
      <c r="AF189" s="578">
        <f t="shared" ref="AF189" si="370">+(AB189/U189)</f>
        <v>0</v>
      </c>
      <c r="AG189" s="578">
        <f t="shared" ref="AG189" si="371">+(AC189/W189)</f>
        <v>0</v>
      </c>
      <c r="AH189" s="556"/>
      <c r="AI189" s="578">
        <v>0.8</v>
      </c>
      <c r="AJ189" s="576" t="str">
        <f>+K189</f>
        <v>Asesoría Jurídica y acompañamiento para la entidad en relación a las actuaciones administrativas</v>
      </c>
      <c r="AK189" s="572">
        <v>238000000</v>
      </c>
      <c r="AL189" s="556"/>
      <c r="AM189" s="556"/>
      <c r="AN189" s="578">
        <f t="shared" ref="AN189" si="372">+(AL189/AI189)</f>
        <v>0</v>
      </c>
      <c r="AO189" s="578">
        <f t="shared" ref="AO189" si="373">+(AM189/AK189)</f>
        <v>0</v>
      </c>
      <c r="AP189" s="578">
        <f t="shared" ref="AP189" si="374">+(AL189+AB189)/U189</f>
        <v>0</v>
      </c>
      <c r="AQ189" s="578">
        <f t="shared" ref="AQ189" si="375">+(AM189+AC189)/W189</f>
        <v>0</v>
      </c>
      <c r="AR189" s="578"/>
      <c r="AS189" s="578">
        <v>0</v>
      </c>
      <c r="AT189" s="576" t="str">
        <f>+V189</f>
        <v>Asesoría Jurídica y acompañamiento para la entidad en relación a las actuaciones administrativas</v>
      </c>
      <c r="AU189" s="572">
        <v>0</v>
      </c>
      <c r="AV189" s="556"/>
      <c r="AW189" s="556"/>
      <c r="AX189" s="578" t="e">
        <f t="shared" ref="AX189" si="376">+(AV189/AS189)</f>
        <v>#DIV/0!</v>
      </c>
      <c r="AY189" s="578" t="e">
        <f t="shared" ref="AY189" si="377">+(AW189/AU189)</f>
        <v>#DIV/0!</v>
      </c>
      <c r="AZ189" s="578">
        <f t="shared" ref="AZ189" si="378">+(AL189+AB189+AV189)/U189</f>
        <v>0</v>
      </c>
      <c r="BA189" s="578">
        <f t="shared" ref="BA189" si="379">+(AM189+AC189+AW189)/W189</f>
        <v>0</v>
      </c>
      <c r="BB189" s="578"/>
      <c r="BC189" s="578">
        <v>0</v>
      </c>
      <c r="BD189" s="576" t="str">
        <f>+V189</f>
        <v>Asesoría Jurídica y acompañamiento para la entidad en relación a las actuaciones administrativas</v>
      </c>
      <c r="BE189" s="572">
        <v>0</v>
      </c>
      <c r="BF189" s="556"/>
      <c r="BG189" s="556"/>
      <c r="BH189" s="578" t="e">
        <f t="shared" ref="BH189" si="380">+(BF189/BC189)</f>
        <v>#DIV/0!</v>
      </c>
      <c r="BI189" s="578" t="e">
        <f t="shared" ref="BI189" si="381">+(BG189/BE189)</f>
        <v>#DIV/0!</v>
      </c>
      <c r="BJ189" s="578">
        <f t="shared" ref="BJ189" si="382">+(AL189+AB189+AV189+BF189)/U189</f>
        <v>0</v>
      </c>
      <c r="BK189" s="578">
        <f t="shared" ref="BK189" si="383">+(AM189+AC189+AW189+BG189)/W189</f>
        <v>0</v>
      </c>
      <c r="BL189" s="578"/>
      <c r="BM189" s="615">
        <f t="shared" ref="BM189" si="384">IF(AND(Y189=0,AB189=0),"No Prog ni Ejec",IF(Y189=0,CONCATENATE("No Prog, Ejec=  ",AB189),AB189/Y189))</f>
        <v>0</v>
      </c>
      <c r="BN189" s="615">
        <f t="shared" ref="BN189" si="385">IF(AND(AA189=0,AC189=0),"No Prog ni Ejec",IF(AA189=0,CONCATENATE("No Prog, Ejec=  ",AC189),AC189/AA189))</f>
        <v>0</v>
      </c>
      <c r="BO189" s="615">
        <f t="shared" ref="BO189" si="386">IF(AND(AI189=0,AL189=0),"No Prog ni Ejec",IF(AI189=0,CONCATENATE("No Prog, Ejec=  ",AL189),AL189/AI189))</f>
        <v>0</v>
      </c>
      <c r="BP189" s="615">
        <f t="shared" ref="BP189" si="387">IF(AND(AK189=0,AM189=0),"No Prog ni Ejec",IF(AK189=0,CONCATENATE("No Prog, Ejec=  ",AM189),AM189/AK189))</f>
        <v>0</v>
      </c>
      <c r="BQ189" s="615" t="str">
        <f t="shared" ref="BQ189" si="388">IF(AND(AS189=0,AV189=0),"No Prog ni Ejec",IF(AS189=0,CONCATENATE("No Prog, Ejec=  ",AV189),AV189/AS189))</f>
        <v>No Prog ni Ejec</v>
      </c>
      <c r="BR189" s="615" t="str">
        <f t="shared" ref="BR189" si="389">IF(AND(AU189=0,AW189=0),"No Prog ni Ejec",IF(AU189=0,CONCATENATE("No Prog, Ejec=  ",AW189),AW189/AU189))</f>
        <v>No Prog ni Ejec</v>
      </c>
      <c r="BS189" s="615" t="str">
        <f t="shared" ref="BS189" si="390">IF(AND(BC189=0,BF189=0),"No Prog ni Ejec",IF(BC189=0,CONCATENATE("No Prog, Ejec=  ",BF189),BF189/BC189))</f>
        <v>No Prog ni Ejec</v>
      </c>
      <c r="BT189" s="615" t="str">
        <f t="shared" ref="BT189" si="391">IF(AND(BE189=0,BG189=0),"No Prog ni Ejec",IF(BE189=0,CONCATENATE("No Prog, Ejec=  ",BG189),BG189/BE189))</f>
        <v>No Prog ni Ejec</v>
      </c>
      <c r="BU189" s="568">
        <f t="shared" si="264"/>
        <v>1</v>
      </c>
      <c r="BV189" s="775" t="str">
        <f>+V189</f>
        <v>Asesoría Jurídica y acompañamiento para la entidad en relación a las actuaciones administrativas</v>
      </c>
      <c r="BW189" s="555">
        <f t="shared" si="263"/>
        <v>297500000</v>
      </c>
      <c r="BX189" s="556"/>
      <c r="BY189" s="556"/>
      <c r="BZ189" s="556"/>
      <c r="CA189" s="556"/>
      <c r="CB189" s="556"/>
      <c r="CC189" s="556"/>
      <c r="CD189" s="556"/>
    </row>
    <row r="190" spans="1:238" s="484" customFormat="1" ht="63" x14ac:dyDescent="0.3">
      <c r="A190" s="594">
        <v>11400</v>
      </c>
      <c r="B190" s="593" t="s">
        <v>26</v>
      </c>
      <c r="C190" s="593" t="s">
        <v>964</v>
      </c>
      <c r="D190" s="594" t="s">
        <v>242</v>
      </c>
      <c r="E190" s="593" t="s">
        <v>144</v>
      </c>
      <c r="F190" s="594" t="s">
        <v>926</v>
      </c>
      <c r="G190" s="593" t="s">
        <v>927</v>
      </c>
      <c r="H190" s="595" t="s">
        <v>123</v>
      </c>
      <c r="I190" s="596">
        <v>1</v>
      </c>
      <c r="J190" s="594" t="s">
        <v>928</v>
      </c>
      <c r="K190" s="593" t="s">
        <v>929</v>
      </c>
      <c r="L190" s="607">
        <f>31009020+23256765</f>
        <v>54265785</v>
      </c>
      <c r="M190" s="875">
        <v>1</v>
      </c>
      <c r="N190" s="593" t="s">
        <v>46</v>
      </c>
      <c r="O190" s="593" t="s">
        <v>68</v>
      </c>
      <c r="P190" s="593" t="s">
        <v>34</v>
      </c>
      <c r="Q190" s="593" t="s">
        <v>36</v>
      </c>
      <c r="R190" s="593" t="s">
        <v>225</v>
      </c>
      <c r="S190" s="593" t="s">
        <v>930</v>
      </c>
      <c r="T190" s="593" t="s">
        <v>99</v>
      </c>
      <c r="U190" s="875">
        <v>1</v>
      </c>
      <c r="V190" s="876" t="str">
        <f>+K190</f>
        <v>Cierre convenio con Cafesalud</v>
      </c>
      <c r="W190" s="953">
        <f>+L190</f>
        <v>54265785</v>
      </c>
      <c r="X190" s="601" t="s">
        <v>114</v>
      </c>
      <c r="Y190" s="877">
        <v>0.43</v>
      </c>
      <c r="Z190" s="603" t="str">
        <f>+V190</f>
        <v>Cierre convenio con Cafesalud</v>
      </c>
      <c r="AA190" s="607">
        <f>+W190*Y190</f>
        <v>23334287.550000001</v>
      </c>
      <c r="AB190" s="944"/>
      <c r="AC190" s="945"/>
      <c r="AD190" s="602">
        <f>+(AB190/Y190)</f>
        <v>0</v>
      </c>
      <c r="AE190" s="602">
        <f t="shared" ref="AE190" si="392">+(AC190/AA190)</f>
        <v>0</v>
      </c>
      <c r="AF190" s="602">
        <f t="shared" ref="AF190" si="393">+(AB190/U190)</f>
        <v>0</v>
      </c>
      <c r="AG190" s="602">
        <f t="shared" ref="AG190" si="394">+(AC190/W190)</f>
        <v>0</v>
      </c>
      <c r="AH190" s="603"/>
      <c r="AI190" s="877">
        <v>0.56999999999999995</v>
      </c>
      <c r="AJ190" s="603" t="str">
        <f>+V190</f>
        <v>Cierre convenio con Cafesalud</v>
      </c>
      <c r="AK190" s="607">
        <f>+W190*AI190</f>
        <v>30931497.449999996</v>
      </c>
      <c r="AL190" s="603"/>
      <c r="AM190" s="603"/>
      <c r="AN190" s="602">
        <f t="shared" ref="AN190" si="395">+(AL190/AI190)</f>
        <v>0</v>
      </c>
      <c r="AO190" s="602">
        <f t="shared" ref="AO190" si="396">+(AM190/AK190)</f>
        <v>0</v>
      </c>
      <c r="AP190" s="602">
        <f t="shared" ref="AP190" si="397">+(AL190+AB190)/U190</f>
        <v>0</v>
      </c>
      <c r="AQ190" s="602">
        <f t="shared" ref="AQ190" si="398">+(AM190+AC190)/W190</f>
        <v>0</v>
      </c>
      <c r="AR190" s="602"/>
      <c r="AS190" s="877">
        <v>0</v>
      </c>
      <c r="AT190" s="603" t="str">
        <f>+V190</f>
        <v>Cierre convenio con Cafesalud</v>
      </c>
      <c r="AU190" s="607">
        <v>0</v>
      </c>
      <c r="AV190" s="605">
        <v>0</v>
      </c>
      <c r="AW190" s="607">
        <v>0</v>
      </c>
      <c r="AX190" s="602" t="e">
        <f t="shared" ref="AX190" si="399">+(AV190/AS190)</f>
        <v>#DIV/0!</v>
      </c>
      <c r="AY190" s="602" t="e">
        <f t="shared" ref="AY190" si="400">+(AW190/AU190)</f>
        <v>#DIV/0!</v>
      </c>
      <c r="AZ190" s="602">
        <f t="shared" ref="AZ190" si="401">+(AL190+AB190+AV190)/U190</f>
        <v>0</v>
      </c>
      <c r="BA190" s="602">
        <f t="shared" ref="BA190" si="402">+(AM190+AC190+AW190)/W190</f>
        <v>0</v>
      </c>
      <c r="BB190" s="602"/>
      <c r="BC190" s="877">
        <v>0</v>
      </c>
      <c r="BD190" s="603" t="str">
        <f>+V190</f>
        <v>Cierre convenio con Cafesalud</v>
      </c>
      <c r="BE190" s="607">
        <v>0</v>
      </c>
      <c r="BF190" s="605">
        <v>0</v>
      </c>
      <c r="BG190" s="607">
        <v>0</v>
      </c>
      <c r="BH190" s="596" t="e">
        <f t="shared" ref="BH190" si="403">+(BF190/BC190)</f>
        <v>#DIV/0!</v>
      </c>
      <c r="BI190" s="596" t="e">
        <f t="shared" ref="BI190" si="404">+(BG190/BE190)</f>
        <v>#DIV/0!</v>
      </c>
      <c r="BJ190" s="596">
        <f t="shared" ref="BJ190" si="405">+(AL190+AB190+AV190+BF190)/U190</f>
        <v>0</v>
      </c>
      <c r="BK190" s="596">
        <f t="shared" ref="BK190" si="406">+(AM190+AC190+AW190+BG190)/W190</f>
        <v>0</v>
      </c>
      <c r="BL190" s="596"/>
      <c r="BM190" s="878">
        <f t="shared" ref="BM190" si="407">IF(AND(Y190=0,AB190=0),"No Prog ni Ejec",IF(Y190=0,CONCATENATE("No Prog, Ejec=  ",AB190),AB190/Y190))</f>
        <v>0</v>
      </c>
      <c r="BN190" s="878">
        <f t="shared" ref="BN190" si="408">IF(AND(AA190=0,AC190=0),"No Prog ni Ejec",IF(AA190=0,CONCATENATE("No Prog, Ejec=  ",AC190),AC190/AA190))</f>
        <v>0</v>
      </c>
      <c r="BO190" s="878">
        <f t="shared" ref="BO190" si="409">IF(AND(AI190=0,AL190=0),"No Prog ni Ejec",IF(AI190=0,CONCATENATE("No Prog, Ejec=  ",AL190),AL190/AI190))</f>
        <v>0</v>
      </c>
      <c r="BP190" s="878">
        <f t="shared" ref="BP190" si="410">IF(AND(AK190=0,AM190=0),"No Prog ni Ejec",IF(AK190=0,CONCATENATE("No Prog, Ejec=  ",AM190),AM190/AK190))</f>
        <v>0</v>
      </c>
      <c r="BQ190" s="878" t="str">
        <f t="shared" ref="BQ190" si="411">IF(AND(AS190=0,AV190=0),"No Prog ni Ejec",IF(AS190=0,CONCATENATE("No Prog, Ejec=  ",AV190),AV190/AS190))</f>
        <v>No Prog ni Ejec</v>
      </c>
      <c r="BR190" s="878" t="str">
        <f t="shared" ref="BR190" si="412">IF(AND(AU190=0,AW190=0),"No Prog ni Ejec",IF(AU190=0,CONCATENATE("No Prog, Ejec=  ",AW190),AW190/AU190))</f>
        <v>No Prog ni Ejec</v>
      </c>
      <c r="BS190" s="878" t="str">
        <f t="shared" ref="BS190" si="413">IF(AND(BC190=0,BF190=0),"No Prog ni Ejec",IF(BC190=0,CONCATENATE("No Prog, Ejec=  ",BF190),BF190/BC190))</f>
        <v>No Prog ni Ejec</v>
      </c>
      <c r="BT190" s="878" t="str">
        <f t="shared" ref="BT190" si="414">IF(AND(BE190=0,BG190=0),"No Prog ni Ejec",IF(BE190=0,CONCATENATE("No Prog, Ejec=  ",BG190),BG190/BE190))</f>
        <v>No Prog ni Ejec</v>
      </c>
      <c r="BU190" s="879">
        <f t="shared" ref="BU190" si="415">+(Y190+AI190+(AS190/3))</f>
        <v>1</v>
      </c>
      <c r="BV190" s="603" t="str">
        <f>+V190</f>
        <v>Cierre convenio con Cafesalud</v>
      </c>
      <c r="BW190" s="603"/>
      <c r="BX190" s="603"/>
      <c r="BY190" s="603"/>
      <c r="BZ190" s="603"/>
      <c r="CA190" s="603"/>
      <c r="CB190" s="603"/>
      <c r="CC190" s="603"/>
      <c r="CD190" s="603"/>
    </row>
    <row r="191" spans="1:238" s="58" customFormat="1" ht="88.2" x14ac:dyDescent="0.3">
      <c r="A191" s="730">
        <v>12000</v>
      </c>
      <c r="B191" s="672" t="s">
        <v>836</v>
      </c>
      <c r="C191" s="672" t="s">
        <v>971</v>
      </c>
      <c r="D191" s="671" t="s">
        <v>355</v>
      </c>
      <c r="E191" s="672" t="s">
        <v>256</v>
      </c>
      <c r="F191" s="671" t="s">
        <v>975</v>
      </c>
      <c r="G191" s="718" t="s">
        <v>1403</v>
      </c>
      <c r="H191" s="670" t="s">
        <v>124</v>
      </c>
      <c r="I191" s="671">
        <v>1</v>
      </c>
      <c r="J191" s="671" t="s">
        <v>976</v>
      </c>
      <c r="K191" s="672" t="s">
        <v>977</v>
      </c>
      <c r="L191" s="583">
        <v>0</v>
      </c>
      <c r="M191" s="677">
        <v>1</v>
      </c>
      <c r="N191" s="672" t="s">
        <v>51</v>
      </c>
      <c r="O191" s="672" t="s">
        <v>56</v>
      </c>
      <c r="P191" s="672" t="s">
        <v>37</v>
      </c>
      <c r="Q191" s="672" t="s">
        <v>39</v>
      </c>
      <c r="R191" s="672" t="s">
        <v>210</v>
      </c>
      <c r="S191" s="672" t="s">
        <v>1342</v>
      </c>
      <c r="T191" s="672" t="s">
        <v>92</v>
      </c>
      <c r="U191" s="720">
        <v>1</v>
      </c>
      <c r="V191" s="721" t="str">
        <f t="shared" ref="V191:V201" si="416">+K191</f>
        <v>Estructurar de manera colaborativa la política de Administración de Riesgos de ADRES.</v>
      </c>
      <c r="W191" s="722">
        <f t="shared" ref="W191" si="417">+L191</f>
        <v>0</v>
      </c>
      <c r="X191" s="723" t="s">
        <v>117</v>
      </c>
      <c r="Y191" s="673">
        <v>1</v>
      </c>
      <c r="Z191" s="724" t="str">
        <f t="shared" ref="Z191:Z201" si="418">+V191</f>
        <v>Estructurar de manera colaborativa la política de Administración de Riesgos de ADRES.</v>
      </c>
      <c r="AA191" s="583">
        <v>0</v>
      </c>
      <c r="AB191" s="725"/>
      <c r="AC191" s="583"/>
      <c r="AD191" s="726">
        <f t="shared" ref="AD191" si="419">+(AB191/Y191)</f>
        <v>0</v>
      </c>
      <c r="AE191" s="726" t="e">
        <f t="shared" ref="AE191" si="420">+(AC191/AA191)</f>
        <v>#DIV/0!</v>
      </c>
      <c r="AF191" s="726">
        <f t="shared" ref="AF191" si="421">+(AB191/U191)</f>
        <v>0</v>
      </c>
      <c r="AG191" s="726" t="e">
        <f t="shared" ref="AG191" si="422">+(AC191/W191)</f>
        <v>#DIV/0!</v>
      </c>
      <c r="AH191" s="727"/>
      <c r="AI191" s="673">
        <v>0</v>
      </c>
      <c r="AJ191" s="724" t="str">
        <f t="shared" ref="AJ191:AJ201" si="423">+V191</f>
        <v>Estructurar de manera colaborativa la política de Administración de Riesgos de ADRES.</v>
      </c>
      <c r="AK191" s="583">
        <v>0</v>
      </c>
      <c r="AL191" s="728"/>
      <c r="AM191" s="728"/>
      <c r="AN191" s="726" t="e">
        <f t="shared" ref="AN191" si="424">+(AL191/AI191)</f>
        <v>#DIV/0!</v>
      </c>
      <c r="AO191" s="726" t="e">
        <f t="shared" ref="AO191" si="425">+(AM191/AK191)</f>
        <v>#DIV/0!</v>
      </c>
      <c r="AP191" s="726">
        <f t="shared" ref="AP191" si="426">+(AL191+AB191)/U191</f>
        <v>0</v>
      </c>
      <c r="AQ191" s="726" t="e">
        <f t="shared" ref="AQ191" si="427">+(AM191+AC191)/W191</f>
        <v>#DIV/0!</v>
      </c>
      <c r="AR191" s="726"/>
      <c r="AS191" s="673">
        <v>0</v>
      </c>
      <c r="AT191" s="724" t="str">
        <f t="shared" ref="AT191:AT201" si="428">+V191</f>
        <v>Estructurar de manera colaborativa la política de Administración de Riesgos de ADRES.</v>
      </c>
      <c r="AU191" s="583">
        <v>0</v>
      </c>
      <c r="AV191" s="728"/>
      <c r="AW191" s="728"/>
      <c r="AX191" s="726" t="e">
        <f t="shared" ref="AX191" si="429">+(AV191/AS191)</f>
        <v>#DIV/0!</v>
      </c>
      <c r="AY191" s="726" t="e">
        <f t="shared" ref="AY191" si="430">+(AW191/AU191)</f>
        <v>#DIV/0!</v>
      </c>
      <c r="AZ191" s="726">
        <f t="shared" ref="AZ191" si="431">+(AL191+AB191+AV191)/U191</f>
        <v>0</v>
      </c>
      <c r="BA191" s="726" t="e">
        <f t="shared" ref="BA191" si="432">+(AM191+AC191+AW191)/W191</f>
        <v>#DIV/0!</v>
      </c>
      <c r="BB191" s="726"/>
      <c r="BC191" s="673">
        <v>0</v>
      </c>
      <c r="BD191" s="724" t="str">
        <f t="shared" ref="BD191:BD201" si="433">+V191</f>
        <v>Estructurar de manera colaborativa la política de Administración de Riesgos de ADRES.</v>
      </c>
      <c r="BE191" s="583">
        <v>0</v>
      </c>
      <c r="BF191" s="728"/>
      <c r="BG191" s="728"/>
      <c r="BH191" s="675" t="e">
        <f t="shared" ref="BH191" si="434">+(BF191/BC191)</f>
        <v>#DIV/0!</v>
      </c>
      <c r="BI191" s="675" t="e">
        <f t="shared" ref="BI191" si="435">+(BG191/BE191)</f>
        <v>#DIV/0!</v>
      </c>
      <c r="BJ191" s="675">
        <f t="shared" ref="BJ191" si="436">+(AL191+AB191+AV191+BF191)/U191</f>
        <v>0</v>
      </c>
      <c r="BK191" s="675" t="e">
        <f t="shared" ref="BK191" si="437">+(AM191+AC191+AW191+BG191)/W191</f>
        <v>#DIV/0!</v>
      </c>
      <c r="BL191" s="675"/>
      <c r="BM191" s="731">
        <f t="shared" ref="BM191" si="438">IF(AND(Y191=0,AB191=0),"No Prog ni Ejec",IF(Y191=0,CONCATENATE("No Prog, Ejec=  ",AB191),AB191/Y191))</f>
        <v>0</v>
      </c>
      <c r="BN191" s="731" t="str">
        <f t="shared" ref="BN191" si="439">IF(AND(AA191=0,AC191=0),"No Prog ni Ejec",IF(AA191=0,CONCATENATE("No Prog, Ejec=  ",AC191),AC191/AA191))</f>
        <v>No Prog ni Ejec</v>
      </c>
      <c r="BO191" s="731" t="str">
        <f t="shared" ref="BO191" si="440">IF(AND(AI191=0,AL191=0),"No Prog ni Ejec",IF(AI191=0,CONCATENATE("No Prog, Ejec=  ",AL191),AL191/AI191))</f>
        <v>No Prog ni Ejec</v>
      </c>
      <c r="BP191" s="731" t="str">
        <f t="shared" ref="BP191" si="441">IF(AND(AK191=0,AM191=0),"No Prog ni Ejec",IF(AK191=0,CONCATENATE("No Prog, Ejec=  ",AM191),AM191/AK191))</f>
        <v>No Prog ni Ejec</v>
      </c>
      <c r="BQ191" s="731" t="str">
        <f t="shared" ref="BQ191" si="442">IF(AND(AS191=0,AV191=0),"No Prog ni Ejec",IF(AS191=0,CONCATENATE("No Prog, Ejec=  ",AV191),AV191/AS191))</f>
        <v>No Prog ni Ejec</v>
      </c>
      <c r="BR191" s="731" t="str">
        <f t="shared" ref="BR191" si="443">IF(AND(AU191=0,AW191=0),"No Prog ni Ejec",IF(AU191=0,CONCATENATE("No Prog, Ejec=  ",AW191),AW191/AU191))</f>
        <v>No Prog ni Ejec</v>
      </c>
      <c r="BS191" s="731" t="str">
        <f t="shared" ref="BS191" si="444">IF(AND(BC191=0,BF191=0),"No Prog ni Ejec",IF(BC191=0,CONCATENATE("No Prog, Ejec=  ",BF191),BF191/BC191))</f>
        <v>No Prog ni Ejec</v>
      </c>
      <c r="BT191" s="731" t="str">
        <f t="shared" ref="BT191" si="445">IF(AND(BE191=0,BG191=0),"No Prog ni Ejec",IF(BE191=0,CONCATENATE("No Prog, Ejec=  ",BG191),BG191/BE191))</f>
        <v>No Prog ni Ejec</v>
      </c>
      <c r="BU191" s="674">
        <f t="shared" ref="BU191:BU201" si="446">+(Y191+AI191+(AS191/3))</f>
        <v>1</v>
      </c>
      <c r="BV191" s="732" t="str">
        <f t="shared" ref="BV191:BV201" si="447">+V191</f>
        <v>Estructurar de manera colaborativa la política de Administración de Riesgos de ADRES.</v>
      </c>
      <c r="BW191" s="733">
        <f t="shared" ref="BW191" si="448">+(AA191+AK191+(AU191/3))</f>
        <v>0</v>
      </c>
      <c r="BX191" s="728"/>
      <c r="BY191" s="728"/>
      <c r="BZ191" s="728"/>
      <c r="CA191" s="728"/>
      <c r="CB191" s="728"/>
      <c r="CC191" s="728"/>
      <c r="CD191" s="728"/>
    </row>
    <row r="192" spans="1:238" s="58" customFormat="1" ht="88.2" x14ac:dyDescent="0.3">
      <c r="A192" s="730">
        <v>12000</v>
      </c>
      <c r="B192" s="672" t="s">
        <v>836</v>
      </c>
      <c r="C192" s="672" t="s">
        <v>971</v>
      </c>
      <c r="D192" s="671" t="s">
        <v>355</v>
      </c>
      <c r="E192" s="672" t="s">
        <v>256</v>
      </c>
      <c r="F192" s="671" t="s">
        <v>979</v>
      </c>
      <c r="G192" s="672" t="s">
        <v>981</v>
      </c>
      <c r="H192" s="670" t="s">
        <v>124</v>
      </c>
      <c r="I192" s="671">
        <v>1</v>
      </c>
      <c r="J192" s="671" t="s">
        <v>980</v>
      </c>
      <c r="K192" s="672" t="s">
        <v>978</v>
      </c>
      <c r="L192" s="583">
        <v>0</v>
      </c>
      <c r="M192" s="677">
        <v>1</v>
      </c>
      <c r="N192" s="672" t="s">
        <v>51</v>
      </c>
      <c r="O192" s="672" t="s">
        <v>56</v>
      </c>
      <c r="P192" s="672" t="s">
        <v>37</v>
      </c>
      <c r="Q192" s="672" t="s">
        <v>39</v>
      </c>
      <c r="R192" s="672" t="s">
        <v>210</v>
      </c>
      <c r="S192" s="672" t="s">
        <v>1341</v>
      </c>
      <c r="T192" s="672" t="s">
        <v>92</v>
      </c>
      <c r="U192" s="720">
        <v>1</v>
      </c>
      <c r="V192" s="721" t="str">
        <f t="shared" si="416"/>
        <v>Adoptar por parte de ADRES a través de acto administrativo Política de Administración de Riesgos.</v>
      </c>
      <c r="W192" s="722">
        <f t="shared" ref="W192:W196" si="449">+L192</f>
        <v>0</v>
      </c>
      <c r="X192" s="723" t="s">
        <v>117</v>
      </c>
      <c r="Y192" s="673">
        <v>0</v>
      </c>
      <c r="Z192" s="724" t="str">
        <f t="shared" si="418"/>
        <v>Adoptar por parte de ADRES a través de acto administrativo Política de Administración de Riesgos.</v>
      </c>
      <c r="AA192" s="583">
        <v>0</v>
      </c>
      <c r="AB192" s="725"/>
      <c r="AC192" s="583"/>
      <c r="AD192" s="726" t="e">
        <f t="shared" ref="AD192:AD196" si="450">+(AB192/Y192)</f>
        <v>#DIV/0!</v>
      </c>
      <c r="AE192" s="726" t="e">
        <f t="shared" ref="AE192:AE196" si="451">+(AC192/AA192)</f>
        <v>#DIV/0!</v>
      </c>
      <c r="AF192" s="726">
        <f t="shared" ref="AF192:AF196" si="452">+(AB192/U192)</f>
        <v>0</v>
      </c>
      <c r="AG192" s="726" t="e">
        <f t="shared" ref="AG192:AG196" si="453">+(AC192/W192)</f>
        <v>#DIV/0!</v>
      </c>
      <c r="AH192" s="727"/>
      <c r="AI192" s="673">
        <v>1</v>
      </c>
      <c r="AJ192" s="724" t="str">
        <f t="shared" si="423"/>
        <v>Adoptar por parte de ADRES a través de acto administrativo Política de Administración de Riesgos.</v>
      </c>
      <c r="AK192" s="583">
        <v>0</v>
      </c>
      <c r="AL192" s="728"/>
      <c r="AM192" s="728"/>
      <c r="AN192" s="726">
        <f t="shared" ref="AN192:AN196" si="454">+(AL192/AI192)</f>
        <v>0</v>
      </c>
      <c r="AO192" s="726" t="e">
        <f t="shared" ref="AO192:AO196" si="455">+(AM192/AK192)</f>
        <v>#DIV/0!</v>
      </c>
      <c r="AP192" s="726">
        <f t="shared" ref="AP192:AP196" si="456">+(AL192+AB192)/U192</f>
        <v>0</v>
      </c>
      <c r="AQ192" s="726" t="e">
        <f t="shared" ref="AQ192:AQ196" si="457">+(AM192+AC192)/W192</f>
        <v>#DIV/0!</v>
      </c>
      <c r="AR192" s="726"/>
      <c r="AS192" s="673">
        <v>0</v>
      </c>
      <c r="AT192" s="724" t="str">
        <f t="shared" si="428"/>
        <v>Adoptar por parte de ADRES a través de acto administrativo Política de Administración de Riesgos.</v>
      </c>
      <c r="AU192" s="583">
        <v>0</v>
      </c>
      <c r="AV192" s="728"/>
      <c r="AW192" s="728"/>
      <c r="AX192" s="726" t="e">
        <f t="shared" ref="AX192:AX196" si="458">+(AV192/AS192)</f>
        <v>#DIV/0!</v>
      </c>
      <c r="AY192" s="726" t="e">
        <f t="shared" ref="AY192:AY196" si="459">+(AW192/AU192)</f>
        <v>#DIV/0!</v>
      </c>
      <c r="AZ192" s="726">
        <f t="shared" ref="AZ192:AZ196" si="460">+(AL192+AB192+AV192)/U192</f>
        <v>0</v>
      </c>
      <c r="BA192" s="726" t="e">
        <f t="shared" ref="BA192:BA196" si="461">+(AM192+AC192+AW192)/W192</f>
        <v>#DIV/0!</v>
      </c>
      <c r="BB192" s="726"/>
      <c r="BC192" s="673">
        <v>0</v>
      </c>
      <c r="BD192" s="724" t="str">
        <f t="shared" si="433"/>
        <v>Adoptar por parte de ADRES a través de acto administrativo Política de Administración de Riesgos.</v>
      </c>
      <c r="BE192" s="583">
        <v>0</v>
      </c>
      <c r="BF192" s="728"/>
      <c r="BG192" s="728"/>
      <c r="BH192" s="675" t="e">
        <f t="shared" ref="BH192:BH196" si="462">+(BF192/BC192)</f>
        <v>#DIV/0!</v>
      </c>
      <c r="BI192" s="675" t="e">
        <f t="shared" ref="BI192:BI196" si="463">+(BG192/BE192)</f>
        <v>#DIV/0!</v>
      </c>
      <c r="BJ192" s="675">
        <f t="shared" ref="BJ192:BJ196" si="464">+(AL192+AB192+AV192+BF192)/U192</f>
        <v>0</v>
      </c>
      <c r="BK192" s="675" t="e">
        <f t="shared" ref="BK192:BK196" si="465">+(AM192+AC192+AW192+BG192)/W192</f>
        <v>#DIV/0!</v>
      </c>
      <c r="BL192" s="675"/>
      <c r="BM192" s="731" t="str">
        <f t="shared" ref="BM192:BM196" si="466">IF(AND(Y192=0,AB192=0),"No Prog ni Ejec",IF(Y192=0,CONCATENATE("No Prog, Ejec=  ",AB192),AB192/Y192))</f>
        <v>No Prog ni Ejec</v>
      </c>
      <c r="BN192" s="731" t="str">
        <f t="shared" ref="BN192:BN196" si="467">IF(AND(AA192=0,AC192=0),"No Prog ni Ejec",IF(AA192=0,CONCATENATE("No Prog, Ejec=  ",AC192),AC192/AA192))</f>
        <v>No Prog ni Ejec</v>
      </c>
      <c r="BO192" s="731">
        <f t="shared" ref="BO192:BO196" si="468">IF(AND(AI192=0,AL192=0),"No Prog ni Ejec",IF(AI192=0,CONCATENATE("No Prog, Ejec=  ",AL192),AL192/AI192))</f>
        <v>0</v>
      </c>
      <c r="BP192" s="731" t="str">
        <f t="shared" ref="BP192:BP196" si="469">IF(AND(AK192=0,AM192=0),"No Prog ni Ejec",IF(AK192=0,CONCATENATE("No Prog, Ejec=  ",AM192),AM192/AK192))</f>
        <v>No Prog ni Ejec</v>
      </c>
      <c r="BQ192" s="731" t="str">
        <f t="shared" ref="BQ192:BQ196" si="470">IF(AND(AS192=0,AV192=0),"No Prog ni Ejec",IF(AS192=0,CONCATENATE("No Prog, Ejec=  ",AV192),AV192/AS192))</f>
        <v>No Prog ni Ejec</v>
      </c>
      <c r="BR192" s="731" t="str">
        <f t="shared" ref="BR192:BR196" si="471">IF(AND(AU192=0,AW192=0),"No Prog ni Ejec",IF(AU192=0,CONCATENATE("No Prog, Ejec=  ",AW192),AW192/AU192))</f>
        <v>No Prog ni Ejec</v>
      </c>
      <c r="BS192" s="731" t="str">
        <f t="shared" ref="BS192:BS196" si="472">IF(AND(BC192=0,BF192=0),"No Prog ni Ejec",IF(BC192=0,CONCATENATE("No Prog, Ejec=  ",BF192),BF192/BC192))</f>
        <v>No Prog ni Ejec</v>
      </c>
      <c r="BT192" s="731" t="str">
        <f t="shared" ref="BT192:BT196" si="473">IF(AND(BE192=0,BG192=0),"No Prog ni Ejec",IF(BE192=0,CONCATENATE("No Prog, Ejec=  ",BG192),BG192/BE192))</f>
        <v>No Prog ni Ejec</v>
      </c>
      <c r="BU192" s="674">
        <f t="shared" si="446"/>
        <v>1</v>
      </c>
      <c r="BV192" s="732" t="str">
        <f t="shared" si="447"/>
        <v>Adoptar por parte de ADRES a través de acto administrativo Política de Administración de Riesgos.</v>
      </c>
      <c r="BW192" s="733">
        <f t="shared" ref="BW192:BW196" si="474">+(AA192+AK192+(AU192/3))</f>
        <v>0</v>
      </c>
      <c r="BX192" s="728"/>
      <c r="BY192" s="728"/>
      <c r="BZ192" s="728"/>
      <c r="CA192" s="728"/>
      <c r="CB192" s="728"/>
      <c r="CC192" s="728"/>
      <c r="CD192" s="728"/>
    </row>
    <row r="193" spans="1:82" s="58" customFormat="1" ht="88.2" x14ac:dyDescent="0.3">
      <c r="A193" s="730">
        <v>12000</v>
      </c>
      <c r="B193" s="672" t="s">
        <v>836</v>
      </c>
      <c r="C193" s="672" t="s">
        <v>971</v>
      </c>
      <c r="D193" s="671" t="s">
        <v>355</v>
      </c>
      <c r="E193" s="672" t="s">
        <v>256</v>
      </c>
      <c r="F193" s="671" t="s">
        <v>986</v>
      </c>
      <c r="G193" s="672" t="s">
        <v>983</v>
      </c>
      <c r="H193" s="670" t="s">
        <v>124</v>
      </c>
      <c r="I193" s="671">
        <v>1</v>
      </c>
      <c r="J193" s="671" t="s">
        <v>987</v>
      </c>
      <c r="K193" s="672" t="s">
        <v>982</v>
      </c>
      <c r="L193" s="583">
        <v>0</v>
      </c>
      <c r="M193" s="677">
        <v>1</v>
      </c>
      <c r="N193" s="672" t="s">
        <v>51</v>
      </c>
      <c r="O193" s="672" t="s">
        <v>56</v>
      </c>
      <c r="P193" s="672" t="s">
        <v>37</v>
      </c>
      <c r="Q193" s="672" t="s">
        <v>39</v>
      </c>
      <c r="R193" s="672" t="s">
        <v>210</v>
      </c>
      <c r="S193" s="672" t="s">
        <v>1343</v>
      </c>
      <c r="T193" s="672" t="s">
        <v>92</v>
      </c>
      <c r="U193" s="720">
        <v>1</v>
      </c>
      <c r="V193" s="721" t="str">
        <f t="shared" si="416"/>
        <v>Socializar la política de administración de riesgos a los funcionarios y contratistas.</v>
      </c>
      <c r="W193" s="722">
        <f t="shared" si="449"/>
        <v>0</v>
      </c>
      <c r="X193" s="723" t="s">
        <v>117</v>
      </c>
      <c r="Y193" s="673">
        <v>0</v>
      </c>
      <c r="Z193" s="724" t="str">
        <f t="shared" si="418"/>
        <v>Socializar la política de administración de riesgos a los funcionarios y contratistas.</v>
      </c>
      <c r="AA193" s="583">
        <v>0</v>
      </c>
      <c r="AB193" s="725"/>
      <c r="AC193" s="583"/>
      <c r="AD193" s="726" t="e">
        <f t="shared" si="450"/>
        <v>#DIV/0!</v>
      </c>
      <c r="AE193" s="726" t="e">
        <f t="shared" si="451"/>
        <v>#DIV/0!</v>
      </c>
      <c r="AF193" s="726">
        <f t="shared" si="452"/>
        <v>0</v>
      </c>
      <c r="AG193" s="726" t="e">
        <f t="shared" si="453"/>
        <v>#DIV/0!</v>
      </c>
      <c r="AH193" s="727"/>
      <c r="AI193" s="673">
        <v>1</v>
      </c>
      <c r="AJ193" s="724" t="str">
        <f t="shared" si="423"/>
        <v>Socializar la política de administración de riesgos a los funcionarios y contratistas.</v>
      </c>
      <c r="AK193" s="583">
        <v>0</v>
      </c>
      <c r="AL193" s="728"/>
      <c r="AM193" s="728"/>
      <c r="AN193" s="726">
        <f t="shared" si="454"/>
        <v>0</v>
      </c>
      <c r="AO193" s="726" t="e">
        <f t="shared" si="455"/>
        <v>#DIV/0!</v>
      </c>
      <c r="AP193" s="726">
        <f t="shared" si="456"/>
        <v>0</v>
      </c>
      <c r="AQ193" s="726" t="e">
        <f t="shared" si="457"/>
        <v>#DIV/0!</v>
      </c>
      <c r="AR193" s="726"/>
      <c r="AS193" s="673">
        <v>0</v>
      </c>
      <c r="AT193" s="724" t="str">
        <f t="shared" si="428"/>
        <v>Socializar la política de administración de riesgos a los funcionarios y contratistas.</v>
      </c>
      <c r="AU193" s="583">
        <v>0</v>
      </c>
      <c r="AV193" s="728"/>
      <c r="AW193" s="728"/>
      <c r="AX193" s="726" t="e">
        <f t="shared" si="458"/>
        <v>#DIV/0!</v>
      </c>
      <c r="AY193" s="726" t="e">
        <f t="shared" si="459"/>
        <v>#DIV/0!</v>
      </c>
      <c r="AZ193" s="726">
        <f t="shared" si="460"/>
        <v>0</v>
      </c>
      <c r="BA193" s="726" t="e">
        <f t="shared" si="461"/>
        <v>#DIV/0!</v>
      </c>
      <c r="BB193" s="726"/>
      <c r="BC193" s="673">
        <v>0</v>
      </c>
      <c r="BD193" s="724" t="str">
        <f t="shared" si="433"/>
        <v>Socializar la política de administración de riesgos a los funcionarios y contratistas.</v>
      </c>
      <c r="BE193" s="583">
        <v>0</v>
      </c>
      <c r="BF193" s="728"/>
      <c r="BG193" s="728"/>
      <c r="BH193" s="675" t="e">
        <f t="shared" si="462"/>
        <v>#DIV/0!</v>
      </c>
      <c r="BI193" s="675" t="e">
        <f t="shared" si="463"/>
        <v>#DIV/0!</v>
      </c>
      <c r="BJ193" s="675">
        <f t="shared" si="464"/>
        <v>0</v>
      </c>
      <c r="BK193" s="675" t="e">
        <f t="shared" si="465"/>
        <v>#DIV/0!</v>
      </c>
      <c r="BL193" s="675"/>
      <c r="BM193" s="731" t="str">
        <f t="shared" si="466"/>
        <v>No Prog ni Ejec</v>
      </c>
      <c r="BN193" s="731" t="str">
        <f t="shared" si="467"/>
        <v>No Prog ni Ejec</v>
      </c>
      <c r="BO193" s="731">
        <f t="shared" si="468"/>
        <v>0</v>
      </c>
      <c r="BP193" s="731" t="str">
        <f t="shared" si="469"/>
        <v>No Prog ni Ejec</v>
      </c>
      <c r="BQ193" s="731" t="str">
        <f t="shared" si="470"/>
        <v>No Prog ni Ejec</v>
      </c>
      <c r="BR193" s="731" t="str">
        <f t="shared" si="471"/>
        <v>No Prog ni Ejec</v>
      </c>
      <c r="BS193" s="731" t="str">
        <f t="shared" si="472"/>
        <v>No Prog ni Ejec</v>
      </c>
      <c r="BT193" s="731" t="str">
        <f t="shared" si="473"/>
        <v>No Prog ni Ejec</v>
      </c>
      <c r="BU193" s="674">
        <f t="shared" si="446"/>
        <v>1</v>
      </c>
      <c r="BV193" s="732" t="str">
        <f t="shared" si="447"/>
        <v>Socializar la política de administración de riesgos a los funcionarios y contratistas.</v>
      </c>
      <c r="BW193" s="733">
        <f t="shared" si="474"/>
        <v>0</v>
      </c>
      <c r="BX193" s="728"/>
      <c r="BY193" s="728"/>
      <c r="BZ193" s="728"/>
      <c r="CA193" s="728"/>
      <c r="CB193" s="728"/>
      <c r="CC193" s="728"/>
      <c r="CD193" s="728"/>
    </row>
    <row r="194" spans="1:82" s="58" customFormat="1" ht="88.2" x14ac:dyDescent="0.3">
      <c r="A194" s="730">
        <v>12000</v>
      </c>
      <c r="B194" s="672" t="s">
        <v>836</v>
      </c>
      <c r="C194" s="672" t="s">
        <v>971</v>
      </c>
      <c r="D194" s="671" t="s">
        <v>355</v>
      </c>
      <c r="E194" s="672" t="s">
        <v>256</v>
      </c>
      <c r="F194" s="671" t="s">
        <v>988</v>
      </c>
      <c r="G194" s="672" t="s">
        <v>985</v>
      </c>
      <c r="H194" s="670" t="s">
        <v>124</v>
      </c>
      <c r="I194" s="671">
        <v>1</v>
      </c>
      <c r="J194" s="671" t="s">
        <v>989</v>
      </c>
      <c r="K194" s="672" t="s">
        <v>984</v>
      </c>
      <c r="L194" s="583">
        <v>0</v>
      </c>
      <c r="M194" s="677">
        <v>1</v>
      </c>
      <c r="N194" s="672" t="s">
        <v>51</v>
      </c>
      <c r="O194" s="672" t="s">
        <v>56</v>
      </c>
      <c r="P194" s="672" t="s">
        <v>37</v>
      </c>
      <c r="Q194" s="672" t="s">
        <v>39</v>
      </c>
      <c r="R194" s="672" t="s">
        <v>210</v>
      </c>
      <c r="S194" s="672" t="s">
        <v>1344</v>
      </c>
      <c r="T194" s="672" t="s">
        <v>92</v>
      </c>
      <c r="U194" s="720">
        <v>1</v>
      </c>
      <c r="V194" s="721" t="str">
        <f t="shared" si="416"/>
        <v>Socializar la política de administración de riesgos a la ciudadanía y partes interesadas a través de su publicación en la página web.</v>
      </c>
      <c r="W194" s="722">
        <f t="shared" si="449"/>
        <v>0</v>
      </c>
      <c r="X194" s="723" t="s">
        <v>117</v>
      </c>
      <c r="Y194" s="673">
        <v>0</v>
      </c>
      <c r="Z194" s="724" t="str">
        <f t="shared" si="418"/>
        <v>Socializar la política de administración de riesgos a la ciudadanía y partes interesadas a través de su publicación en la página web.</v>
      </c>
      <c r="AA194" s="583">
        <v>0</v>
      </c>
      <c r="AB194" s="725"/>
      <c r="AC194" s="583"/>
      <c r="AD194" s="726" t="e">
        <f t="shared" si="450"/>
        <v>#DIV/0!</v>
      </c>
      <c r="AE194" s="726" t="e">
        <f t="shared" si="451"/>
        <v>#DIV/0!</v>
      </c>
      <c r="AF194" s="726">
        <f t="shared" si="452"/>
        <v>0</v>
      </c>
      <c r="AG194" s="726" t="e">
        <f t="shared" si="453"/>
        <v>#DIV/0!</v>
      </c>
      <c r="AH194" s="727"/>
      <c r="AI194" s="673">
        <v>1</v>
      </c>
      <c r="AJ194" s="724" t="str">
        <f t="shared" si="423"/>
        <v>Socializar la política de administración de riesgos a la ciudadanía y partes interesadas a través de su publicación en la página web.</v>
      </c>
      <c r="AK194" s="583">
        <v>0</v>
      </c>
      <c r="AL194" s="728"/>
      <c r="AM194" s="728"/>
      <c r="AN194" s="726">
        <f t="shared" si="454"/>
        <v>0</v>
      </c>
      <c r="AO194" s="726" t="e">
        <f t="shared" si="455"/>
        <v>#DIV/0!</v>
      </c>
      <c r="AP194" s="726">
        <f t="shared" si="456"/>
        <v>0</v>
      </c>
      <c r="AQ194" s="726" t="e">
        <f t="shared" si="457"/>
        <v>#DIV/0!</v>
      </c>
      <c r="AR194" s="726"/>
      <c r="AS194" s="673">
        <v>0</v>
      </c>
      <c r="AT194" s="724" t="str">
        <f t="shared" si="428"/>
        <v>Socializar la política de administración de riesgos a la ciudadanía y partes interesadas a través de su publicación en la página web.</v>
      </c>
      <c r="AU194" s="583">
        <v>0</v>
      </c>
      <c r="AV194" s="728"/>
      <c r="AW194" s="728"/>
      <c r="AX194" s="726" t="e">
        <f t="shared" si="458"/>
        <v>#DIV/0!</v>
      </c>
      <c r="AY194" s="726" t="e">
        <f t="shared" si="459"/>
        <v>#DIV/0!</v>
      </c>
      <c r="AZ194" s="726">
        <f t="shared" si="460"/>
        <v>0</v>
      </c>
      <c r="BA194" s="726" t="e">
        <f t="shared" si="461"/>
        <v>#DIV/0!</v>
      </c>
      <c r="BB194" s="726"/>
      <c r="BC194" s="673">
        <v>0</v>
      </c>
      <c r="BD194" s="724" t="str">
        <f t="shared" si="433"/>
        <v>Socializar la política de administración de riesgos a la ciudadanía y partes interesadas a través de su publicación en la página web.</v>
      </c>
      <c r="BE194" s="583">
        <v>0</v>
      </c>
      <c r="BF194" s="728"/>
      <c r="BG194" s="728"/>
      <c r="BH194" s="675" t="e">
        <f t="shared" si="462"/>
        <v>#DIV/0!</v>
      </c>
      <c r="BI194" s="675" t="e">
        <f t="shared" si="463"/>
        <v>#DIV/0!</v>
      </c>
      <c r="BJ194" s="675">
        <f t="shared" si="464"/>
        <v>0</v>
      </c>
      <c r="BK194" s="675" t="e">
        <f t="shared" si="465"/>
        <v>#DIV/0!</v>
      </c>
      <c r="BL194" s="675"/>
      <c r="BM194" s="731" t="str">
        <f t="shared" si="466"/>
        <v>No Prog ni Ejec</v>
      </c>
      <c r="BN194" s="731" t="str">
        <f t="shared" si="467"/>
        <v>No Prog ni Ejec</v>
      </c>
      <c r="BO194" s="731">
        <f t="shared" si="468"/>
        <v>0</v>
      </c>
      <c r="BP194" s="731" t="str">
        <f t="shared" si="469"/>
        <v>No Prog ni Ejec</v>
      </c>
      <c r="BQ194" s="731" t="str">
        <f t="shared" si="470"/>
        <v>No Prog ni Ejec</v>
      </c>
      <c r="BR194" s="731" t="str">
        <f t="shared" si="471"/>
        <v>No Prog ni Ejec</v>
      </c>
      <c r="BS194" s="731" t="str">
        <f t="shared" si="472"/>
        <v>No Prog ni Ejec</v>
      </c>
      <c r="BT194" s="731" t="str">
        <f t="shared" si="473"/>
        <v>No Prog ni Ejec</v>
      </c>
      <c r="BU194" s="674">
        <f t="shared" si="446"/>
        <v>1</v>
      </c>
      <c r="BV194" s="732" t="str">
        <f t="shared" si="447"/>
        <v>Socializar la política de administración de riesgos a la ciudadanía y partes interesadas a través de su publicación en la página web.</v>
      </c>
      <c r="BW194" s="733">
        <f t="shared" si="474"/>
        <v>0</v>
      </c>
      <c r="BX194" s="728"/>
      <c r="BY194" s="728"/>
      <c r="BZ194" s="728"/>
      <c r="CA194" s="728"/>
      <c r="CB194" s="728"/>
      <c r="CC194" s="728"/>
      <c r="CD194" s="728"/>
    </row>
    <row r="195" spans="1:82" s="58" customFormat="1" ht="88.2" x14ac:dyDescent="0.3">
      <c r="A195" s="730">
        <v>12000</v>
      </c>
      <c r="B195" s="672" t="s">
        <v>836</v>
      </c>
      <c r="C195" s="672" t="s">
        <v>971</v>
      </c>
      <c r="D195" s="671" t="s">
        <v>355</v>
      </c>
      <c r="E195" s="672" t="s">
        <v>256</v>
      </c>
      <c r="F195" s="671" t="s">
        <v>991</v>
      </c>
      <c r="G195" s="672" t="s">
        <v>1404</v>
      </c>
      <c r="H195" s="670" t="s">
        <v>124</v>
      </c>
      <c r="I195" s="671">
        <v>1</v>
      </c>
      <c r="J195" s="671" t="s">
        <v>992</v>
      </c>
      <c r="K195" s="672" t="s">
        <v>990</v>
      </c>
      <c r="L195" s="583">
        <v>0</v>
      </c>
      <c r="M195" s="677">
        <v>1</v>
      </c>
      <c r="N195" s="672" t="s">
        <v>51</v>
      </c>
      <c r="O195" s="672" t="s">
        <v>56</v>
      </c>
      <c r="P195" s="672" t="s">
        <v>37</v>
      </c>
      <c r="Q195" s="672" t="s">
        <v>39</v>
      </c>
      <c r="R195" s="672" t="s">
        <v>210</v>
      </c>
      <c r="S195" s="672" t="s">
        <v>1408</v>
      </c>
      <c r="T195" s="672" t="s">
        <v>92</v>
      </c>
      <c r="U195" s="720">
        <v>1</v>
      </c>
      <c r="V195" s="721" t="str">
        <f t="shared" si="416"/>
        <v>Estructurar metodología interna de Administración de Riesgos (manual), según corresponda</v>
      </c>
      <c r="W195" s="722">
        <f t="shared" si="449"/>
        <v>0</v>
      </c>
      <c r="X195" s="723" t="s">
        <v>117</v>
      </c>
      <c r="Y195" s="673">
        <v>0</v>
      </c>
      <c r="Z195" s="724" t="str">
        <f t="shared" si="418"/>
        <v>Estructurar metodología interna de Administración de Riesgos (manual), según corresponda</v>
      </c>
      <c r="AA195" s="583">
        <v>0</v>
      </c>
      <c r="AB195" s="725"/>
      <c r="AC195" s="583"/>
      <c r="AD195" s="726" t="e">
        <f t="shared" si="450"/>
        <v>#DIV/0!</v>
      </c>
      <c r="AE195" s="726" t="e">
        <f t="shared" si="451"/>
        <v>#DIV/0!</v>
      </c>
      <c r="AF195" s="726">
        <f t="shared" si="452"/>
        <v>0</v>
      </c>
      <c r="AG195" s="726" t="e">
        <f t="shared" si="453"/>
        <v>#DIV/0!</v>
      </c>
      <c r="AH195" s="727"/>
      <c r="AI195" s="673">
        <v>1</v>
      </c>
      <c r="AJ195" s="724" t="str">
        <f t="shared" si="423"/>
        <v>Estructurar metodología interna de Administración de Riesgos (manual), según corresponda</v>
      </c>
      <c r="AK195" s="583">
        <v>0</v>
      </c>
      <c r="AL195" s="728"/>
      <c r="AM195" s="728"/>
      <c r="AN195" s="726">
        <f t="shared" si="454"/>
        <v>0</v>
      </c>
      <c r="AO195" s="726" t="e">
        <f t="shared" si="455"/>
        <v>#DIV/0!</v>
      </c>
      <c r="AP195" s="726">
        <f t="shared" si="456"/>
        <v>0</v>
      </c>
      <c r="AQ195" s="726" t="e">
        <f t="shared" si="457"/>
        <v>#DIV/0!</v>
      </c>
      <c r="AR195" s="726"/>
      <c r="AS195" s="673">
        <v>0</v>
      </c>
      <c r="AT195" s="724" t="str">
        <f t="shared" si="428"/>
        <v>Estructurar metodología interna de Administración de Riesgos (manual), según corresponda</v>
      </c>
      <c r="AU195" s="583">
        <v>0</v>
      </c>
      <c r="AV195" s="728"/>
      <c r="AW195" s="728"/>
      <c r="AX195" s="726" t="e">
        <f t="shared" si="458"/>
        <v>#DIV/0!</v>
      </c>
      <c r="AY195" s="726" t="e">
        <f t="shared" si="459"/>
        <v>#DIV/0!</v>
      </c>
      <c r="AZ195" s="726">
        <f t="shared" si="460"/>
        <v>0</v>
      </c>
      <c r="BA195" s="726" t="e">
        <f t="shared" si="461"/>
        <v>#DIV/0!</v>
      </c>
      <c r="BB195" s="726"/>
      <c r="BC195" s="673">
        <v>0</v>
      </c>
      <c r="BD195" s="724" t="str">
        <f t="shared" si="433"/>
        <v>Estructurar metodología interna de Administración de Riesgos (manual), según corresponda</v>
      </c>
      <c r="BE195" s="583">
        <v>0</v>
      </c>
      <c r="BF195" s="728"/>
      <c r="BG195" s="728"/>
      <c r="BH195" s="675" t="e">
        <f t="shared" si="462"/>
        <v>#DIV/0!</v>
      </c>
      <c r="BI195" s="675" t="e">
        <f t="shared" si="463"/>
        <v>#DIV/0!</v>
      </c>
      <c r="BJ195" s="675">
        <f t="shared" si="464"/>
        <v>0</v>
      </c>
      <c r="BK195" s="675" t="e">
        <f t="shared" si="465"/>
        <v>#DIV/0!</v>
      </c>
      <c r="BL195" s="675"/>
      <c r="BM195" s="731" t="str">
        <f t="shared" si="466"/>
        <v>No Prog ni Ejec</v>
      </c>
      <c r="BN195" s="731" t="str">
        <f t="shared" si="467"/>
        <v>No Prog ni Ejec</v>
      </c>
      <c r="BO195" s="731">
        <f t="shared" si="468"/>
        <v>0</v>
      </c>
      <c r="BP195" s="731" t="str">
        <f t="shared" si="469"/>
        <v>No Prog ni Ejec</v>
      </c>
      <c r="BQ195" s="731" t="str">
        <f t="shared" si="470"/>
        <v>No Prog ni Ejec</v>
      </c>
      <c r="BR195" s="731" t="str">
        <f t="shared" si="471"/>
        <v>No Prog ni Ejec</v>
      </c>
      <c r="BS195" s="731" t="str">
        <f t="shared" si="472"/>
        <v>No Prog ni Ejec</v>
      </c>
      <c r="BT195" s="731" t="str">
        <f t="shared" si="473"/>
        <v>No Prog ni Ejec</v>
      </c>
      <c r="BU195" s="674">
        <f t="shared" si="446"/>
        <v>1</v>
      </c>
      <c r="BV195" s="732" t="str">
        <f t="shared" si="447"/>
        <v>Estructurar metodología interna de Administración de Riesgos (manual), según corresponda</v>
      </c>
      <c r="BW195" s="733">
        <f t="shared" si="474"/>
        <v>0</v>
      </c>
      <c r="BX195" s="728"/>
      <c r="BY195" s="728"/>
      <c r="BZ195" s="728"/>
      <c r="CA195" s="728"/>
      <c r="CB195" s="728"/>
      <c r="CC195" s="728"/>
      <c r="CD195" s="728"/>
    </row>
    <row r="196" spans="1:82" s="58" customFormat="1" ht="88.2" x14ac:dyDescent="0.3">
      <c r="A196" s="730">
        <v>12000</v>
      </c>
      <c r="B196" s="672" t="s">
        <v>836</v>
      </c>
      <c r="C196" s="672" t="s">
        <v>971</v>
      </c>
      <c r="D196" s="671" t="s">
        <v>355</v>
      </c>
      <c r="E196" s="672" t="s">
        <v>256</v>
      </c>
      <c r="F196" s="671" t="s">
        <v>995</v>
      </c>
      <c r="G196" s="672" t="s">
        <v>996</v>
      </c>
      <c r="H196" s="670" t="s">
        <v>123</v>
      </c>
      <c r="I196" s="675">
        <v>1</v>
      </c>
      <c r="J196" s="671" t="s">
        <v>994</v>
      </c>
      <c r="K196" s="672" t="s">
        <v>993</v>
      </c>
      <c r="L196" s="583">
        <v>0</v>
      </c>
      <c r="M196" s="677">
        <v>1</v>
      </c>
      <c r="N196" s="672" t="s">
        <v>51</v>
      </c>
      <c r="O196" s="672" t="s">
        <v>56</v>
      </c>
      <c r="P196" s="672" t="s">
        <v>37</v>
      </c>
      <c r="Q196" s="672" t="s">
        <v>39</v>
      </c>
      <c r="R196" s="672" t="s">
        <v>210</v>
      </c>
      <c r="S196" s="672" t="s">
        <v>1345</v>
      </c>
      <c r="T196" s="672" t="s">
        <v>92</v>
      </c>
      <c r="U196" s="676">
        <v>1</v>
      </c>
      <c r="V196" s="721" t="str">
        <f t="shared" si="416"/>
        <v>Socializar documentos internos de Administración de riesgos a Servidores y Contratistas</v>
      </c>
      <c r="W196" s="722">
        <f t="shared" si="449"/>
        <v>0</v>
      </c>
      <c r="X196" s="723" t="s">
        <v>117</v>
      </c>
      <c r="Y196" s="676">
        <v>0</v>
      </c>
      <c r="Z196" s="724" t="str">
        <f t="shared" si="418"/>
        <v>Socializar documentos internos de Administración de riesgos a Servidores y Contratistas</v>
      </c>
      <c r="AA196" s="583">
        <v>0</v>
      </c>
      <c r="AB196" s="725"/>
      <c r="AC196" s="583"/>
      <c r="AD196" s="726" t="e">
        <f t="shared" si="450"/>
        <v>#DIV/0!</v>
      </c>
      <c r="AE196" s="726" t="e">
        <f t="shared" si="451"/>
        <v>#DIV/0!</v>
      </c>
      <c r="AF196" s="726">
        <f t="shared" si="452"/>
        <v>0</v>
      </c>
      <c r="AG196" s="726" t="e">
        <f t="shared" si="453"/>
        <v>#DIV/0!</v>
      </c>
      <c r="AH196" s="727"/>
      <c r="AI196" s="676">
        <v>1</v>
      </c>
      <c r="AJ196" s="724" t="str">
        <f t="shared" si="423"/>
        <v>Socializar documentos internos de Administración de riesgos a Servidores y Contratistas</v>
      </c>
      <c r="AK196" s="583">
        <v>0</v>
      </c>
      <c r="AL196" s="728"/>
      <c r="AM196" s="728"/>
      <c r="AN196" s="726">
        <f t="shared" si="454"/>
        <v>0</v>
      </c>
      <c r="AO196" s="726" t="e">
        <f t="shared" si="455"/>
        <v>#DIV/0!</v>
      </c>
      <c r="AP196" s="726">
        <f t="shared" si="456"/>
        <v>0</v>
      </c>
      <c r="AQ196" s="726" t="e">
        <f t="shared" si="457"/>
        <v>#DIV/0!</v>
      </c>
      <c r="AR196" s="726"/>
      <c r="AS196" s="677">
        <v>0</v>
      </c>
      <c r="AT196" s="724" t="str">
        <f t="shared" si="428"/>
        <v>Socializar documentos internos de Administración de riesgos a Servidores y Contratistas</v>
      </c>
      <c r="AU196" s="583">
        <v>0</v>
      </c>
      <c r="AV196" s="728"/>
      <c r="AW196" s="728"/>
      <c r="AX196" s="726" t="e">
        <f t="shared" si="458"/>
        <v>#DIV/0!</v>
      </c>
      <c r="AY196" s="726" t="e">
        <f t="shared" si="459"/>
        <v>#DIV/0!</v>
      </c>
      <c r="AZ196" s="726">
        <f t="shared" si="460"/>
        <v>0</v>
      </c>
      <c r="BA196" s="726" t="e">
        <f t="shared" si="461"/>
        <v>#DIV/0!</v>
      </c>
      <c r="BB196" s="726"/>
      <c r="BC196" s="677">
        <v>0</v>
      </c>
      <c r="BD196" s="724" t="str">
        <f t="shared" si="433"/>
        <v>Socializar documentos internos de Administración de riesgos a Servidores y Contratistas</v>
      </c>
      <c r="BE196" s="583">
        <v>0</v>
      </c>
      <c r="BF196" s="728"/>
      <c r="BG196" s="728"/>
      <c r="BH196" s="675" t="e">
        <f t="shared" si="462"/>
        <v>#DIV/0!</v>
      </c>
      <c r="BI196" s="675" t="e">
        <f t="shared" si="463"/>
        <v>#DIV/0!</v>
      </c>
      <c r="BJ196" s="675">
        <f t="shared" si="464"/>
        <v>0</v>
      </c>
      <c r="BK196" s="675" t="e">
        <f t="shared" si="465"/>
        <v>#DIV/0!</v>
      </c>
      <c r="BL196" s="675"/>
      <c r="BM196" s="731" t="str">
        <f t="shared" si="466"/>
        <v>No Prog ni Ejec</v>
      </c>
      <c r="BN196" s="731" t="str">
        <f t="shared" si="467"/>
        <v>No Prog ni Ejec</v>
      </c>
      <c r="BO196" s="731">
        <f t="shared" si="468"/>
        <v>0</v>
      </c>
      <c r="BP196" s="731" t="str">
        <f t="shared" si="469"/>
        <v>No Prog ni Ejec</v>
      </c>
      <c r="BQ196" s="731" t="str">
        <f t="shared" si="470"/>
        <v>No Prog ni Ejec</v>
      </c>
      <c r="BR196" s="731" t="str">
        <f t="shared" si="471"/>
        <v>No Prog ni Ejec</v>
      </c>
      <c r="BS196" s="731" t="str">
        <f t="shared" si="472"/>
        <v>No Prog ni Ejec</v>
      </c>
      <c r="BT196" s="731" t="str">
        <f t="shared" si="473"/>
        <v>No Prog ni Ejec</v>
      </c>
      <c r="BU196" s="647">
        <f t="shared" si="446"/>
        <v>1</v>
      </c>
      <c r="BV196" s="732" t="str">
        <f t="shared" si="447"/>
        <v>Socializar documentos internos de Administración de riesgos a Servidores y Contratistas</v>
      </c>
      <c r="BW196" s="733">
        <f t="shared" si="474"/>
        <v>0</v>
      </c>
      <c r="BX196" s="728"/>
      <c r="BY196" s="728"/>
      <c r="BZ196" s="728"/>
      <c r="CA196" s="728"/>
      <c r="CB196" s="728"/>
      <c r="CC196" s="728"/>
      <c r="CD196" s="728"/>
    </row>
    <row r="197" spans="1:82" s="58" customFormat="1" ht="88.2" x14ac:dyDescent="0.3">
      <c r="A197" s="730">
        <v>12000</v>
      </c>
      <c r="B197" s="672" t="s">
        <v>836</v>
      </c>
      <c r="C197" s="672" t="s">
        <v>971</v>
      </c>
      <c r="D197" s="671" t="s">
        <v>355</v>
      </c>
      <c r="E197" s="672" t="s">
        <v>256</v>
      </c>
      <c r="F197" s="671" t="s">
        <v>1000</v>
      </c>
      <c r="G197" s="672" t="s">
        <v>998</v>
      </c>
      <c r="H197" s="670" t="s">
        <v>124</v>
      </c>
      <c r="I197" s="671">
        <v>1</v>
      </c>
      <c r="J197" s="671" t="s">
        <v>999</v>
      </c>
      <c r="K197" s="672" t="s">
        <v>997</v>
      </c>
      <c r="L197" s="583">
        <v>0</v>
      </c>
      <c r="M197" s="677">
        <v>1</v>
      </c>
      <c r="N197" s="672" t="s">
        <v>51</v>
      </c>
      <c r="O197" s="672" t="s">
        <v>56</v>
      </c>
      <c r="P197" s="672" t="s">
        <v>37</v>
      </c>
      <c r="Q197" s="672" t="s">
        <v>39</v>
      </c>
      <c r="R197" s="672" t="s">
        <v>210</v>
      </c>
      <c r="S197" s="672" t="s">
        <v>1659</v>
      </c>
      <c r="T197" s="672" t="s">
        <v>92</v>
      </c>
      <c r="U197" s="720">
        <v>1</v>
      </c>
      <c r="V197" s="721" t="str">
        <f t="shared" si="416"/>
        <v>Construir mapa de riesgos de corrupción de acuerdo con la Guía de Administración de Riesgos de procesos misionales.</v>
      </c>
      <c r="W197" s="722">
        <f t="shared" ref="W197:W201" si="475">+L197</f>
        <v>0</v>
      </c>
      <c r="X197" s="723" t="s">
        <v>117</v>
      </c>
      <c r="Y197" s="673">
        <v>0</v>
      </c>
      <c r="Z197" s="724" t="str">
        <f t="shared" si="418"/>
        <v>Construir mapa de riesgos de corrupción de acuerdo con la Guía de Administración de Riesgos de procesos misionales.</v>
      </c>
      <c r="AA197" s="583">
        <v>0</v>
      </c>
      <c r="AB197" s="725"/>
      <c r="AC197" s="583"/>
      <c r="AD197" s="726" t="e">
        <f t="shared" ref="AD197:AD201" si="476">+(AB197/Y197)</f>
        <v>#DIV/0!</v>
      </c>
      <c r="AE197" s="726" t="e">
        <f t="shared" ref="AE197:AE201" si="477">+(AC197/AA197)</f>
        <v>#DIV/0!</v>
      </c>
      <c r="AF197" s="726">
        <f t="shared" ref="AF197:AF201" si="478">+(AB197/U197)</f>
        <v>0</v>
      </c>
      <c r="AG197" s="726" t="e">
        <f t="shared" ref="AG197:AG201" si="479">+(AC197/W197)</f>
        <v>#DIV/0!</v>
      </c>
      <c r="AH197" s="727"/>
      <c r="AI197" s="673">
        <v>1</v>
      </c>
      <c r="AJ197" s="724" t="str">
        <f t="shared" si="423"/>
        <v>Construir mapa de riesgos de corrupción de acuerdo con la Guía de Administración de Riesgos de procesos misionales.</v>
      </c>
      <c r="AK197" s="583">
        <v>0</v>
      </c>
      <c r="AL197" s="728"/>
      <c r="AM197" s="728"/>
      <c r="AN197" s="726">
        <f t="shared" ref="AN197:AN201" si="480">+(AL197/AI197)</f>
        <v>0</v>
      </c>
      <c r="AO197" s="726" t="e">
        <f t="shared" ref="AO197:AO201" si="481">+(AM197/AK197)</f>
        <v>#DIV/0!</v>
      </c>
      <c r="AP197" s="726">
        <f t="shared" ref="AP197:AP201" si="482">+(AL197+AB197)/U197</f>
        <v>0</v>
      </c>
      <c r="AQ197" s="726" t="e">
        <f t="shared" ref="AQ197:AQ201" si="483">+(AM197+AC197)/W197</f>
        <v>#DIV/0!</v>
      </c>
      <c r="AR197" s="726"/>
      <c r="AS197" s="673">
        <v>0</v>
      </c>
      <c r="AT197" s="724" t="str">
        <f t="shared" si="428"/>
        <v>Construir mapa de riesgos de corrupción de acuerdo con la Guía de Administración de Riesgos de procesos misionales.</v>
      </c>
      <c r="AU197" s="583">
        <v>0</v>
      </c>
      <c r="AV197" s="728"/>
      <c r="AW197" s="728"/>
      <c r="AX197" s="726" t="e">
        <f t="shared" ref="AX197:AX201" si="484">+(AV197/AS197)</f>
        <v>#DIV/0!</v>
      </c>
      <c r="AY197" s="726" t="e">
        <f t="shared" ref="AY197:AY201" si="485">+(AW197/AU197)</f>
        <v>#DIV/0!</v>
      </c>
      <c r="AZ197" s="726">
        <f t="shared" ref="AZ197:AZ201" si="486">+(AL197+AB197+AV197)/U197</f>
        <v>0</v>
      </c>
      <c r="BA197" s="726" t="e">
        <f t="shared" ref="BA197:BA201" si="487">+(AM197+AC197+AW197)/W197</f>
        <v>#DIV/0!</v>
      </c>
      <c r="BB197" s="726"/>
      <c r="BC197" s="673">
        <v>0</v>
      </c>
      <c r="BD197" s="724" t="str">
        <f t="shared" si="433"/>
        <v>Construir mapa de riesgos de corrupción de acuerdo con la Guía de Administración de Riesgos de procesos misionales.</v>
      </c>
      <c r="BE197" s="583">
        <v>0</v>
      </c>
      <c r="BF197" s="728"/>
      <c r="BG197" s="728"/>
      <c r="BH197" s="675" t="e">
        <f t="shared" ref="BH197:BH201" si="488">+(BF197/BC197)</f>
        <v>#DIV/0!</v>
      </c>
      <c r="BI197" s="675" t="e">
        <f t="shared" ref="BI197:BI201" si="489">+(BG197/BE197)</f>
        <v>#DIV/0!</v>
      </c>
      <c r="BJ197" s="675">
        <f t="shared" ref="BJ197:BJ201" si="490">+(AL197+AB197+AV197+BF197)/U197</f>
        <v>0</v>
      </c>
      <c r="BK197" s="675" t="e">
        <f t="shared" ref="BK197:BK201" si="491">+(AM197+AC197+AW197+BG197)/W197</f>
        <v>#DIV/0!</v>
      </c>
      <c r="BL197" s="675"/>
      <c r="BM197" s="731" t="str">
        <f t="shared" ref="BM197:BM201" si="492">IF(AND(Y197=0,AB197=0),"No Prog ni Ejec",IF(Y197=0,CONCATENATE("No Prog, Ejec=  ",AB197),AB197/Y197))</f>
        <v>No Prog ni Ejec</v>
      </c>
      <c r="BN197" s="731" t="str">
        <f t="shared" ref="BN197:BN201" si="493">IF(AND(AA197=0,AC197=0),"No Prog ni Ejec",IF(AA197=0,CONCATENATE("No Prog, Ejec=  ",AC197),AC197/AA197))</f>
        <v>No Prog ni Ejec</v>
      </c>
      <c r="BO197" s="731">
        <f t="shared" ref="BO197:BO201" si="494">IF(AND(AI197=0,AL197=0),"No Prog ni Ejec",IF(AI197=0,CONCATENATE("No Prog, Ejec=  ",AL197),AL197/AI197))</f>
        <v>0</v>
      </c>
      <c r="BP197" s="731" t="str">
        <f t="shared" ref="BP197:BP201" si="495">IF(AND(AK197=0,AM197=0),"No Prog ni Ejec",IF(AK197=0,CONCATENATE("No Prog, Ejec=  ",AM197),AM197/AK197))</f>
        <v>No Prog ni Ejec</v>
      </c>
      <c r="BQ197" s="731" t="str">
        <f t="shared" ref="BQ197:BQ201" si="496">IF(AND(AS197=0,AV197=0),"No Prog ni Ejec",IF(AS197=0,CONCATENATE("No Prog, Ejec=  ",AV197),AV197/AS197))</f>
        <v>No Prog ni Ejec</v>
      </c>
      <c r="BR197" s="731" t="str">
        <f t="shared" ref="BR197:BR201" si="497">IF(AND(AU197=0,AW197=0),"No Prog ni Ejec",IF(AU197=0,CONCATENATE("No Prog, Ejec=  ",AW197),AW197/AU197))</f>
        <v>No Prog ni Ejec</v>
      </c>
      <c r="BS197" s="731" t="str">
        <f t="shared" ref="BS197:BS201" si="498">IF(AND(BC197=0,BF197=0),"No Prog ni Ejec",IF(BC197=0,CONCATENATE("No Prog, Ejec=  ",BF197),BF197/BC197))</f>
        <v>No Prog ni Ejec</v>
      </c>
      <c r="BT197" s="731" t="str">
        <f t="shared" ref="BT197:BT201" si="499">IF(AND(BE197=0,BG197=0),"No Prog ni Ejec",IF(BE197=0,CONCATENATE("No Prog, Ejec=  ",BG197),BG197/BE197))</f>
        <v>No Prog ni Ejec</v>
      </c>
      <c r="BU197" s="674">
        <f t="shared" si="446"/>
        <v>1</v>
      </c>
      <c r="BV197" s="732" t="str">
        <f t="shared" si="447"/>
        <v>Construir mapa de riesgos de corrupción de acuerdo con la Guía de Administración de Riesgos de procesos misionales.</v>
      </c>
      <c r="BW197" s="733">
        <f t="shared" ref="BW197:BW201" si="500">+(AA197+AK197+(AU197/3))</f>
        <v>0</v>
      </c>
      <c r="BX197" s="728"/>
      <c r="BY197" s="728"/>
      <c r="BZ197" s="728"/>
      <c r="CA197" s="728"/>
      <c r="CB197" s="728"/>
      <c r="CC197" s="728"/>
      <c r="CD197" s="728"/>
    </row>
    <row r="198" spans="1:82" s="58" customFormat="1" ht="88.2" x14ac:dyDescent="0.3">
      <c r="A198" s="730">
        <v>12000</v>
      </c>
      <c r="B198" s="672" t="s">
        <v>836</v>
      </c>
      <c r="C198" s="672" t="s">
        <v>971</v>
      </c>
      <c r="D198" s="671" t="s">
        <v>355</v>
      </c>
      <c r="E198" s="672" t="s">
        <v>256</v>
      </c>
      <c r="F198" s="671" t="s">
        <v>1004</v>
      </c>
      <c r="G198" s="672" t="s">
        <v>1002</v>
      </c>
      <c r="H198" s="670" t="s">
        <v>124</v>
      </c>
      <c r="I198" s="671">
        <v>1</v>
      </c>
      <c r="J198" s="671" t="s">
        <v>1003</v>
      </c>
      <c r="K198" s="672" t="s">
        <v>1001</v>
      </c>
      <c r="L198" s="583">
        <v>0</v>
      </c>
      <c r="M198" s="677">
        <v>1</v>
      </c>
      <c r="N198" s="672" t="s">
        <v>51</v>
      </c>
      <c r="O198" s="672" t="s">
        <v>56</v>
      </c>
      <c r="P198" s="672" t="s">
        <v>37</v>
      </c>
      <c r="Q198" s="672" t="s">
        <v>39</v>
      </c>
      <c r="R198" s="672" t="s">
        <v>210</v>
      </c>
      <c r="S198" s="672" t="s">
        <v>1660</v>
      </c>
      <c r="T198" s="672" t="s">
        <v>92</v>
      </c>
      <c r="U198" s="720">
        <v>1</v>
      </c>
      <c r="V198" s="721" t="str">
        <f t="shared" si="416"/>
        <v xml:space="preserve">Construir mapa de riesgos de corrupción de acuerdo con la Guía de Administración de Riesgos de procesos de apoyo y evaluación. </v>
      </c>
      <c r="W198" s="722">
        <f t="shared" si="475"/>
        <v>0</v>
      </c>
      <c r="X198" s="723" t="s">
        <v>117</v>
      </c>
      <c r="Y198" s="673">
        <v>0</v>
      </c>
      <c r="Z198" s="724" t="str">
        <f t="shared" si="418"/>
        <v xml:space="preserve">Construir mapa de riesgos de corrupción de acuerdo con la Guía de Administración de Riesgos de procesos de apoyo y evaluación. </v>
      </c>
      <c r="AA198" s="583">
        <v>0</v>
      </c>
      <c r="AB198" s="725"/>
      <c r="AC198" s="583"/>
      <c r="AD198" s="726" t="e">
        <f t="shared" si="476"/>
        <v>#DIV/0!</v>
      </c>
      <c r="AE198" s="726" t="e">
        <f t="shared" si="477"/>
        <v>#DIV/0!</v>
      </c>
      <c r="AF198" s="726">
        <f t="shared" si="478"/>
        <v>0</v>
      </c>
      <c r="AG198" s="726" t="e">
        <f t="shared" si="479"/>
        <v>#DIV/0!</v>
      </c>
      <c r="AH198" s="727"/>
      <c r="AI198" s="673">
        <v>0</v>
      </c>
      <c r="AJ198" s="724" t="str">
        <f t="shared" si="423"/>
        <v xml:space="preserve">Construir mapa de riesgos de corrupción de acuerdo con la Guía de Administración de Riesgos de procesos de apoyo y evaluación. </v>
      </c>
      <c r="AK198" s="583">
        <v>0</v>
      </c>
      <c r="AL198" s="728"/>
      <c r="AM198" s="728"/>
      <c r="AN198" s="726" t="e">
        <f t="shared" si="480"/>
        <v>#DIV/0!</v>
      </c>
      <c r="AO198" s="726" t="e">
        <f t="shared" si="481"/>
        <v>#DIV/0!</v>
      </c>
      <c r="AP198" s="726">
        <f t="shared" si="482"/>
        <v>0</v>
      </c>
      <c r="AQ198" s="726" t="e">
        <f t="shared" si="483"/>
        <v>#DIV/0!</v>
      </c>
      <c r="AR198" s="726"/>
      <c r="AS198" s="673">
        <v>1</v>
      </c>
      <c r="AT198" s="724" t="str">
        <f t="shared" si="428"/>
        <v xml:space="preserve">Construir mapa de riesgos de corrupción de acuerdo con la Guía de Administración de Riesgos de procesos de apoyo y evaluación. </v>
      </c>
      <c r="AU198" s="583">
        <v>0</v>
      </c>
      <c r="AV198" s="728"/>
      <c r="AW198" s="728"/>
      <c r="AX198" s="726">
        <f t="shared" si="484"/>
        <v>0</v>
      </c>
      <c r="AY198" s="726" t="e">
        <f t="shared" si="485"/>
        <v>#DIV/0!</v>
      </c>
      <c r="AZ198" s="726">
        <f t="shared" si="486"/>
        <v>0</v>
      </c>
      <c r="BA198" s="726" t="e">
        <f t="shared" si="487"/>
        <v>#DIV/0!</v>
      </c>
      <c r="BB198" s="726"/>
      <c r="BC198" s="673">
        <v>0</v>
      </c>
      <c r="BD198" s="724" t="str">
        <f t="shared" si="433"/>
        <v xml:space="preserve">Construir mapa de riesgos de corrupción de acuerdo con la Guía de Administración de Riesgos de procesos de apoyo y evaluación. </v>
      </c>
      <c r="BE198" s="583">
        <v>0</v>
      </c>
      <c r="BF198" s="728"/>
      <c r="BG198" s="728"/>
      <c r="BH198" s="675" t="e">
        <f t="shared" si="488"/>
        <v>#DIV/0!</v>
      </c>
      <c r="BI198" s="675" t="e">
        <f t="shared" si="489"/>
        <v>#DIV/0!</v>
      </c>
      <c r="BJ198" s="675">
        <f t="shared" si="490"/>
        <v>0</v>
      </c>
      <c r="BK198" s="675" t="e">
        <f t="shared" si="491"/>
        <v>#DIV/0!</v>
      </c>
      <c r="BL198" s="675"/>
      <c r="BM198" s="731" t="str">
        <f t="shared" si="492"/>
        <v>No Prog ni Ejec</v>
      </c>
      <c r="BN198" s="731" t="str">
        <f t="shared" si="493"/>
        <v>No Prog ni Ejec</v>
      </c>
      <c r="BO198" s="731" t="str">
        <f t="shared" si="494"/>
        <v>No Prog ni Ejec</v>
      </c>
      <c r="BP198" s="731" t="str">
        <f t="shared" si="495"/>
        <v>No Prog ni Ejec</v>
      </c>
      <c r="BQ198" s="731">
        <f t="shared" si="496"/>
        <v>0</v>
      </c>
      <c r="BR198" s="731" t="str">
        <f t="shared" si="497"/>
        <v>No Prog ni Ejec</v>
      </c>
      <c r="BS198" s="731" t="str">
        <f t="shared" si="498"/>
        <v>No Prog ni Ejec</v>
      </c>
      <c r="BT198" s="731" t="str">
        <f t="shared" si="499"/>
        <v>No Prog ni Ejec</v>
      </c>
      <c r="BU198" s="674">
        <f t="shared" si="446"/>
        <v>0.33333333333333331</v>
      </c>
      <c r="BV198" s="732" t="str">
        <f t="shared" si="447"/>
        <v xml:space="preserve">Construir mapa de riesgos de corrupción de acuerdo con la Guía de Administración de Riesgos de procesos de apoyo y evaluación. </v>
      </c>
      <c r="BW198" s="733">
        <f t="shared" si="500"/>
        <v>0</v>
      </c>
      <c r="BX198" s="728"/>
      <c r="BY198" s="728"/>
      <c r="BZ198" s="728"/>
      <c r="CA198" s="728"/>
      <c r="CB198" s="728"/>
      <c r="CC198" s="728"/>
      <c r="CD198" s="728"/>
    </row>
    <row r="199" spans="1:82" s="58" customFormat="1" ht="88.2" x14ac:dyDescent="0.3">
      <c r="A199" s="730">
        <v>12000</v>
      </c>
      <c r="B199" s="672" t="s">
        <v>836</v>
      </c>
      <c r="C199" s="672" t="s">
        <v>971</v>
      </c>
      <c r="D199" s="671" t="s">
        <v>355</v>
      </c>
      <c r="E199" s="672" t="s">
        <v>256</v>
      </c>
      <c r="F199" s="671" t="s">
        <v>1007</v>
      </c>
      <c r="G199" s="672" t="s">
        <v>1006</v>
      </c>
      <c r="H199" s="670" t="s">
        <v>124</v>
      </c>
      <c r="I199" s="671">
        <v>1</v>
      </c>
      <c r="J199" s="671" t="s">
        <v>1008</v>
      </c>
      <c r="K199" s="672" t="s">
        <v>1005</v>
      </c>
      <c r="L199" s="583">
        <v>0</v>
      </c>
      <c r="M199" s="677">
        <v>1</v>
      </c>
      <c r="N199" s="672" t="s">
        <v>51</v>
      </c>
      <c r="O199" s="672" t="s">
        <v>56</v>
      </c>
      <c r="P199" s="672" t="s">
        <v>37</v>
      </c>
      <c r="Q199" s="672" t="s">
        <v>39</v>
      </c>
      <c r="R199" s="672" t="s">
        <v>210</v>
      </c>
      <c r="S199" s="672" t="s">
        <v>1661</v>
      </c>
      <c r="T199" s="672" t="s">
        <v>92</v>
      </c>
      <c r="U199" s="720">
        <v>1</v>
      </c>
      <c r="V199" s="721" t="str">
        <f t="shared" si="416"/>
        <v>Consolidación de mapa de riesgos de corrupción, aprobado y publicado en página web de la Entidad.</v>
      </c>
      <c r="W199" s="722">
        <f t="shared" si="475"/>
        <v>0</v>
      </c>
      <c r="X199" s="723" t="s">
        <v>117</v>
      </c>
      <c r="Y199" s="673">
        <v>0</v>
      </c>
      <c r="Z199" s="724" t="str">
        <f t="shared" si="418"/>
        <v>Consolidación de mapa de riesgos de corrupción, aprobado y publicado en página web de la Entidad.</v>
      </c>
      <c r="AA199" s="583">
        <v>0</v>
      </c>
      <c r="AB199" s="725"/>
      <c r="AC199" s="583"/>
      <c r="AD199" s="726" t="e">
        <f t="shared" si="476"/>
        <v>#DIV/0!</v>
      </c>
      <c r="AE199" s="726" t="e">
        <f t="shared" si="477"/>
        <v>#DIV/0!</v>
      </c>
      <c r="AF199" s="726">
        <f t="shared" si="478"/>
        <v>0</v>
      </c>
      <c r="AG199" s="726" t="e">
        <f t="shared" si="479"/>
        <v>#DIV/0!</v>
      </c>
      <c r="AH199" s="727"/>
      <c r="AI199" s="673">
        <v>0</v>
      </c>
      <c r="AJ199" s="724" t="str">
        <f t="shared" si="423"/>
        <v>Consolidación de mapa de riesgos de corrupción, aprobado y publicado en página web de la Entidad.</v>
      </c>
      <c r="AK199" s="583">
        <v>0</v>
      </c>
      <c r="AL199" s="728"/>
      <c r="AM199" s="728"/>
      <c r="AN199" s="726" t="e">
        <f t="shared" si="480"/>
        <v>#DIV/0!</v>
      </c>
      <c r="AO199" s="726" t="e">
        <f t="shared" si="481"/>
        <v>#DIV/0!</v>
      </c>
      <c r="AP199" s="726">
        <f t="shared" si="482"/>
        <v>0</v>
      </c>
      <c r="AQ199" s="726" t="e">
        <f t="shared" si="483"/>
        <v>#DIV/0!</v>
      </c>
      <c r="AR199" s="726"/>
      <c r="AS199" s="673">
        <v>1</v>
      </c>
      <c r="AT199" s="724" t="str">
        <f t="shared" si="428"/>
        <v>Consolidación de mapa de riesgos de corrupción, aprobado y publicado en página web de la Entidad.</v>
      </c>
      <c r="AU199" s="583">
        <v>0</v>
      </c>
      <c r="AV199" s="728"/>
      <c r="AW199" s="728"/>
      <c r="AX199" s="726">
        <f t="shared" si="484"/>
        <v>0</v>
      </c>
      <c r="AY199" s="726" t="e">
        <f t="shared" si="485"/>
        <v>#DIV/0!</v>
      </c>
      <c r="AZ199" s="726">
        <f t="shared" si="486"/>
        <v>0</v>
      </c>
      <c r="BA199" s="726" t="e">
        <f t="shared" si="487"/>
        <v>#DIV/0!</v>
      </c>
      <c r="BB199" s="726"/>
      <c r="BC199" s="673">
        <v>0</v>
      </c>
      <c r="BD199" s="724" t="str">
        <f t="shared" si="433"/>
        <v>Consolidación de mapa de riesgos de corrupción, aprobado y publicado en página web de la Entidad.</v>
      </c>
      <c r="BE199" s="583">
        <v>0</v>
      </c>
      <c r="BF199" s="728"/>
      <c r="BG199" s="728"/>
      <c r="BH199" s="675" t="e">
        <f t="shared" si="488"/>
        <v>#DIV/0!</v>
      </c>
      <c r="BI199" s="675" t="e">
        <f t="shared" si="489"/>
        <v>#DIV/0!</v>
      </c>
      <c r="BJ199" s="675">
        <f t="shared" si="490"/>
        <v>0</v>
      </c>
      <c r="BK199" s="675" t="e">
        <f t="shared" si="491"/>
        <v>#DIV/0!</v>
      </c>
      <c r="BL199" s="675"/>
      <c r="BM199" s="731" t="str">
        <f t="shared" si="492"/>
        <v>No Prog ni Ejec</v>
      </c>
      <c r="BN199" s="731" t="str">
        <f t="shared" si="493"/>
        <v>No Prog ni Ejec</v>
      </c>
      <c r="BO199" s="731" t="str">
        <f t="shared" si="494"/>
        <v>No Prog ni Ejec</v>
      </c>
      <c r="BP199" s="731" t="str">
        <f t="shared" si="495"/>
        <v>No Prog ni Ejec</v>
      </c>
      <c r="BQ199" s="731">
        <f t="shared" si="496"/>
        <v>0</v>
      </c>
      <c r="BR199" s="731" t="str">
        <f t="shared" si="497"/>
        <v>No Prog ni Ejec</v>
      </c>
      <c r="BS199" s="731" t="str">
        <f t="shared" si="498"/>
        <v>No Prog ni Ejec</v>
      </c>
      <c r="BT199" s="731" t="str">
        <f t="shared" si="499"/>
        <v>No Prog ni Ejec</v>
      </c>
      <c r="BU199" s="674">
        <f t="shared" si="446"/>
        <v>0.33333333333333331</v>
      </c>
      <c r="BV199" s="732" t="str">
        <f t="shared" si="447"/>
        <v>Consolidación de mapa de riesgos de corrupción, aprobado y publicado en página web de la Entidad.</v>
      </c>
      <c r="BW199" s="733">
        <f t="shared" si="500"/>
        <v>0</v>
      </c>
      <c r="BX199" s="728"/>
      <c r="BY199" s="728"/>
      <c r="BZ199" s="728"/>
      <c r="CA199" s="728"/>
      <c r="CB199" s="728"/>
      <c r="CC199" s="728"/>
      <c r="CD199" s="728"/>
    </row>
    <row r="200" spans="1:82" s="58" customFormat="1" ht="88.2" x14ac:dyDescent="0.3">
      <c r="A200" s="730">
        <v>12000</v>
      </c>
      <c r="B200" s="672" t="s">
        <v>836</v>
      </c>
      <c r="C200" s="672" t="s">
        <v>971</v>
      </c>
      <c r="D200" s="671" t="s">
        <v>355</v>
      </c>
      <c r="E200" s="672" t="s">
        <v>256</v>
      </c>
      <c r="F200" s="671" t="s">
        <v>1010</v>
      </c>
      <c r="G200" s="672" t="s">
        <v>1012</v>
      </c>
      <c r="H200" s="670" t="s">
        <v>124</v>
      </c>
      <c r="I200" s="671">
        <v>1</v>
      </c>
      <c r="J200" s="671" t="s">
        <v>1011</v>
      </c>
      <c r="K200" s="672" t="s">
        <v>1009</v>
      </c>
      <c r="L200" s="583">
        <v>0</v>
      </c>
      <c r="M200" s="677">
        <v>1</v>
      </c>
      <c r="N200" s="672" t="s">
        <v>51</v>
      </c>
      <c r="O200" s="672" t="s">
        <v>56</v>
      </c>
      <c r="P200" s="672" t="s">
        <v>37</v>
      </c>
      <c r="Q200" s="672" t="s">
        <v>39</v>
      </c>
      <c r="R200" s="672" t="s">
        <v>210</v>
      </c>
      <c r="S200" s="672" t="s">
        <v>1407</v>
      </c>
      <c r="T200" s="672" t="s">
        <v>92</v>
      </c>
      <c r="U200" s="720">
        <v>1</v>
      </c>
      <c r="V200" s="721" t="str">
        <f t="shared" si="416"/>
        <v>Socializar mapa de riesgos para así recopilar, consolidar y analizar propuestas, consideraciones u observaciones al Mapa de Riesgos de Corrupción y ajustar en caso de ser necesario.</v>
      </c>
      <c r="W200" s="722">
        <f t="shared" si="475"/>
        <v>0</v>
      </c>
      <c r="X200" s="723" t="s">
        <v>117</v>
      </c>
      <c r="Y200" s="673">
        <v>0</v>
      </c>
      <c r="Z200" s="724" t="str">
        <f t="shared" si="418"/>
        <v>Socializar mapa de riesgos para así recopilar, consolidar y analizar propuestas, consideraciones u observaciones al Mapa de Riesgos de Corrupción y ajustar en caso de ser necesario.</v>
      </c>
      <c r="AA200" s="583">
        <v>0</v>
      </c>
      <c r="AB200" s="725"/>
      <c r="AC200" s="583"/>
      <c r="AD200" s="726" t="e">
        <f t="shared" si="476"/>
        <v>#DIV/0!</v>
      </c>
      <c r="AE200" s="726" t="e">
        <f t="shared" si="477"/>
        <v>#DIV/0!</v>
      </c>
      <c r="AF200" s="726">
        <f t="shared" si="478"/>
        <v>0</v>
      </c>
      <c r="AG200" s="726" t="e">
        <f t="shared" si="479"/>
        <v>#DIV/0!</v>
      </c>
      <c r="AH200" s="727"/>
      <c r="AI200" s="673">
        <v>1</v>
      </c>
      <c r="AJ200" s="724" t="str">
        <f t="shared" si="423"/>
        <v>Socializar mapa de riesgos para así recopilar, consolidar y analizar propuestas, consideraciones u observaciones al Mapa de Riesgos de Corrupción y ajustar en caso de ser necesario.</v>
      </c>
      <c r="AK200" s="583">
        <v>0</v>
      </c>
      <c r="AL200" s="728"/>
      <c r="AM200" s="728"/>
      <c r="AN200" s="726">
        <f t="shared" si="480"/>
        <v>0</v>
      </c>
      <c r="AO200" s="726" t="e">
        <f t="shared" si="481"/>
        <v>#DIV/0!</v>
      </c>
      <c r="AP200" s="726">
        <f t="shared" si="482"/>
        <v>0</v>
      </c>
      <c r="AQ200" s="726" t="e">
        <f t="shared" si="483"/>
        <v>#DIV/0!</v>
      </c>
      <c r="AR200" s="726"/>
      <c r="AS200" s="673">
        <v>0</v>
      </c>
      <c r="AT200" s="724" t="str">
        <f t="shared" si="428"/>
        <v>Socializar mapa de riesgos para así recopilar, consolidar y analizar propuestas, consideraciones u observaciones al Mapa de Riesgos de Corrupción y ajustar en caso de ser necesario.</v>
      </c>
      <c r="AU200" s="583">
        <v>0</v>
      </c>
      <c r="AV200" s="728"/>
      <c r="AW200" s="728"/>
      <c r="AX200" s="726" t="e">
        <f t="shared" si="484"/>
        <v>#DIV/0!</v>
      </c>
      <c r="AY200" s="726" t="e">
        <f t="shared" si="485"/>
        <v>#DIV/0!</v>
      </c>
      <c r="AZ200" s="726">
        <f t="shared" si="486"/>
        <v>0</v>
      </c>
      <c r="BA200" s="726" t="e">
        <f t="shared" si="487"/>
        <v>#DIV/0!</v>
      </c>
      <c r="BB200" s="726"/>
      <c r="BC200" s="673">
        <v>0</v>
      </c>
      <c r="BD200" s="724" t="str">
        <f t="shared" si="433"/>
        <v>Socializar mapa de riesgos para así recopilar, consolidar y analizar propuestas, consideraciones u observaciones al Mapa de Riesgos de Corrupción y ajustar en caso de ser necesario.</v>
      </c>
      <c r="BE200" s="583">
        <v>0</v>
      </c>
      <c r="BF200" s="728"/>
      <c r="BG200" s="728"/>
      <c r="BH200" s="675" t="e">
        <f t="shared" si="488"/>
        <v>#DIV/0!</v>
      </c>
      <c r="BI200" s="675" t="e">
        <f t="shared" si="489"/>
        <v>#DIV/0!</v>
      </c>
      <c r="BJ200" s="675">
        <f t="shared" si="490"/>
        <v>0</v>
      </c>
      <c r="BK200" s="675" t="e">
        <f t="shared" si="491"/>
        <v>#DIV/0!</v>
      </c>
      <c r="BL200" s="675"/>
      <c r="BM200" s="731" t="str">
        <f t="shared" si="492"/>
        <v>No Prog ni Ejec</v>
      </c>
      <c r="BN200" s="731" t="str">
        <f t="shared" si="493"/>
        <v>No Prog ni Ejec</v>
      </c>
      <c r="BO200" s="731">
        <f t="shared" si="494"/>
        <v>0</v>
      </c>
      <c r="BP200" s="731" t="str">
        <f t="shared" si="495"/>
        <v>No Prog ni Ejec</v>
      </c>
      <c r="BQ200" s="731" t="str">
        <f t="shared" si="496"/>
        <v>No Prog ni Ejec</v>
      </c>
      <c r="BR200" s="731" t="str">
        <f t="shared" si="497"/>
        <v>No Prog ni Ejec</v>
      </c>
      <c r="BS200" s="731" t="str">
        <f t="shared" si="498"/>
        <v>No Prog ni Ejec</v>
      </c>
      <c r="BT200" s="731" t="str">
        <f t="shared" si="499"/>
        <v>No Prog ni Ejec</v>
      </c>
      <c r="BU200" s="674">
        <f t="shared" si="446"/>
        <v>1</v>
      </c>
      <c r="BV200" s="732" t="str">
        <f t="shared" si="447"/>
        <v>Socializar mapa de riesgos para así recopilar, consolidar y analizar propuestas, consideraciones u observaciones al Mapa de Riesgos de Corrupción y ajustar en caso de ser necesario.</v>
      </c>
      <c r="BW200" s="733">
        <f t="shared" si="500"/>
        <v>0</v>
      </c>
      <c r="BX200" s="728"/>
      <c r="BY200" s="728"/>
      <c r="BZ200" s="728"/>
      <c r="CA200" s="728"/>
      <c r="CB200" s="728"/>
      <c r="CC200" s="728"/>
      <c r="CD200" s="728"/>
    </row>
    <row r="201" spans="1:82" s="58" customFormat="1" ht="88.2" x14ac:dyDescent="0.3">
      <c r="A201" s="730">
        <v>12000</v>
      </c>
      <c r="B201" s="672" t="s">
        <v>836</v>
      </c>
      <c r="C201" s="672" t="s">
        <v>971</v>
      </c>
      <c r="D201" s="671" t="s">
        <v>355</v>
      </c>
      <c r="E201" s="672" t="s">
        <v>256</v>
      </c>
      <c r="F201" s="671" t="s">
        <v>1015</v>
      </c>
      <c r="G201" s="672" t="s">
        <v>1016</v>
      </c>
      <c r="H201" s="670" t="s">
        <v>124</v>
      </c>
      <c r="I201" s="671">
        <v>1</v>
      </c>
      <c r="J201" s="671" t="s">
        <v>1014</v>
      </c>
      <c r="K201" s="672" t="s">
        <v>1013</v>
      </c>
      <c r="L201" s="583">
        <v>0</v>
      </c>
      <c r="M201" s="677">
        <v>1</v>
      </c>
      <c r="N201" s="672" t="s">
        <v>51</v>
      </c>
      <c r="O201" s="672" t="s">
        <v>56</v>
      </c>
      <c r="P201" s="672" t="s">
        <v>37</v>
      </c>
      <c r="Q201" s="672" t="s">
        <v>39</v>
      </c>
      <c r="R201" s="672" t="s">
        <v>210</v>
      </c>
      <c r="S201" s="672" t="s">
        <v>1406</v>
      </c>
      <c r="T201" s="672" t="s">
        <v>92</v>
      </c>
      <c r="U201" s="720">
        <v>1</v>
      </c>
      <c r="V201" s="721" t="str">
        <f t="shared" si="416"/>
        <v>Armonizar mapa de riesgos de corrupción, con la plataforma estratégica aprobada en ADRES y con el modelo de operación de la entidad</v>
      </c>
      <c r="W201" s="722">
        <f t="shared" si="475"/>
        <v>0</v>
      </c>
      <c r="X201" s="723" t="s">
        <v>117</v>
      </c>
      <c r="Y201" s="673">
        <v>0</v>
      </c>
      <c r="Z201" s="724" t="str">
        <f t="shared" si="418"/>
        <v>Armonizar mapa de riesgos de corrupción, con la plataforma estratégica aprobada en ADRES y con el modelo de operación de la entidad</v>
      </c>
      <c r="AA201" s="583">
        <v>0</v>
      </c>
      <c r="AB201" s="725"/>
      <c r="AC201" s="583"/>
      <c r="AD201" s="726" t="e">
        <f t="shared" si="476"/>
        <v>#DIV/0!</v>
      </c>
      <c r="AE201" s="726" t="e">
        <f t="shared" si="477"/>
        <v>#DIV/0!</v>
      </c>
      <c r="AF201" s="726">
        <f t="shared" si="478"/>
        <v>0</v>
      </c>
      <c r="AG201" s="726" t="e">
        <f t="shared" si="479"/>
        <v>#DIV/0!</v>
      </c>
      <c r="AH201" s="727"/>
      <c r="AI201" s="673">
        <v>1</v>
      </c>
      <c r="AJ201" s="724" t="str">
        <f t="shared" si="423"/>
        <v>Armonizar mapa de riesgos de corrupción, con la plataforma estratégica aprobada en ADRES y con el modelo de operación de la entidad</v>
      </c>
      <c r="AK201" s="583">
        <v>0</v>
      </c>
      <c r="AL201" s="728"/>
      <c r="AM201" s="728"/>
      <c r="AN201" s="726">
        <f t="shared" si="480"/>
        <v>0</v>
      </c>
      <c r="AO201" s="726" t="e">
        <f t="shared" si="481"/>
        <v>#DIV/0!</v>
      </c>
      <c r="AP201" s="726">
        <f t="shared" si="482"/>
        <v>0</v>
      </c>
      <c r="AQ201" s="726" t="e">
        <f t="shared" si="483"/>
        <v>#DIV/0!</v>
      </c>
      <c r="AR201" s="726"/>
      <c r="AS201" s="673">
        <v>0</v>
      </c>
      <c r="AT201" s="724" t="str">
        <f t="shared" si="428"/>
        <v>Armonizar mapa de riesgos de corrupción, con la plataforma estratégica aprobada en ADRES y con el modelo de operación de la entidad</v>
      </c>
      <c r="AU201" s="583">
        <v>0</v>
      </c>
      <c r="AV201" s="728"/>
      <c r="AW201" s="728"/>
      <c r="AX201" s="726" t="e">
        <f t="shared" si="484"/>
        <v>#DIV/0!</v>
      </c>
      <c r="AY201" s="726" t="e">
        <f t="shared" si="485"/>
        <v>#DIV/0!</v>
      </c>
      <c r="AZ201" s="726">
        <f t="shared" si="486"/>
        <v>0</v>
      </c>
      <c r="BA201" s="726" t="e">
        <f t="shared" si="487"/>
        <v>#DIV/0!</v>
      </c>
      <c r="BB201" s="726"/>
      <c r="BC201" s="673">
        <v>0</v>
      </c>
      <c r="BD201" s="724" t="str">
        <f t="shared" si="433"/>
        <v>Armonizar mapa de riesgos de corrupción, con la plataforma estratégica aprobada en ADRES y con el modelo de operación de la entidad</v>
      </c>
      <c r="BE201" s="583">
        <v>0</v>
      </c>
      <c r="BF201" s="728"/>
      <c r="BG201" s="728"/>
      <c r="BH201" s="675" t="e">
        <f t="shared" si="488"/>
        <v>#DIV/0!</v>
      </c>
      <c r="BI201" s="675" t="e">
        <f t="shared" si="489"/>
        <v>#DIV/0!</v>
      </c>
      <c r="BJ201" s="675">
        <f t="shared" si="490"/>
        <v>0</v>
      </c>
      <c r="BK201" s="675" t="e">
        <f t="shared" si="491"/>
        <v>#DIV/0!</v>
      </c>
      <c r="BL201" s="675"/>
      <c r="BM201" s="731" t="str">
        <f t="shared" si="492"/>
        <v>No Prog ni Ejec</v>
      </c>
      <c r="BN201" s="731" t="str">
        <f t="shared" si="493"/>
        <v>No Prog ni Ejec</v>
      </c>
      <c r="BO201" s="731">
        <f t="shared" si="494"/>
        <v>0</v>
      </c>
      <c r="BP201" s="731" t="str">
        <f t="shared" si="495"/>
        <v>No Prog ni Ejec</v>
      </c>
      <c r="BQ201" s="731" t="str">
        <f t="shared" si="496"/>
        <v>No Prog ni Ejec</v>
      </c>
      <c r="BR201" s="731" t="str">
        <f t="shared" si="497"/>
        <v>No Prog ni Ejec</v>
      </c>
      <c r="BS201" s="731" t="str">
        <f t="shared" si="498"/>
        <v>No Prog ni Ejec</v>
      </c>
      <c r="BT201" s="731" t="str">
        <f t="shared" si="499"/>
        <v>No Prog ni Ejec</v>
      </c>
      <c r="BU201" s="674">
        <f t="shared" si="446"/>
        <v>1</v>
      </c>
      <c r="BV201" s="732" t="str">
        <f t="shared" si="447"/>
        <v>Armonizar mapa de riesgos de corrupción, con la plataforma estratégica aprobada en ADRES y con el modelo de operación de la entidad</v>
      </c>
      <c r="BW201" s="733">
        <f t="shared" si="500"/>
        <v>0</v>
      </c>
      <c r="BX201" s="728"/>
      <c r="BY201" s="728"/>
      <c r="BZ201" s="728"/>
      <c r="CA201" s="728"/>
      <c r="CB201" s="728"/>
      <c r="CC201" s="728"/>
      <c r="CD201" s="728"/>
    </row>
    <row r="202" spans="1:82" s="58" customFormat="1" ht="88.2" x14ac:dyDescent="0.3">
      <c r="A202" s="730">
        <v>12000</v>
      </c>
      <c r="B202" s="672" t="s">
        <v>836</v>
      </c>
      <c r="C202" s="672" t="s">
        <v>971</v>
      </c>
      <c r="D202" s="671" t="s">
        <v>355</v>
      </c>
      <c r="E202" s="672" t="s">
        <v>256</v>
      </c>
      <c r="F202" s="671" t="s">
        <v>1017</v>
      </c>
      <c r="G202" s="672" t="s">
        <v>1020</v>
      </c>
      <c r="H202" s="670" t="s">
        <v>124</v>
      </c>
      <c r="I202" s="671">
        <v>1</v>
      </c>
      <c r="J202" s="671" t="s">
        <v>1018</v>
      </c>
      <c r="K202" s="672" t="s">
        <v>1019</v>
      </c>
      <c r="L202" s="583">
        <v>0</v>
      </c>
      <c r="M202" s="677">
        <v>1</v>
      </c>
      <c r="N202" s="672" t="s">
        <v>51</v>
      </c>
      <c r="O202" s="672" t="s">
        <v>56</v>
      </c>
      <c r="P202" s="672" t="s">
        <v>37</v>
      </c>
      <c r="Q202" s="672" t="s">
        <v>39</v>
      </c>
      <c r="R202" s="672" t="s">
        <v>210</v>
      </c>
      <c r="S202" s="672" t="s">
        <v>1346</v>
      </c>
      <c r="T202" s="672" t="s">
        <v>92</v>
      </c>
      <c r="U202" s="720">
        <v>1</v>
      </c>
      <c r="V202" s="721" t="str">
        <f t="shared" ref="V202:V206" si="501">+K202</f>
        <v>Socializar mapa de riesgos de corrupción a los funcionarios y contratistas</v>
      </c>
      <c r="W202" s="722">
        <f t="shared" ref="W202:W206" si="502">+L202</f>
        <v>0</v>
      </c>
      <c r="X202" s="723" t="s">
        <v>117</v>
      </c>
      <c r="Y202" s="673">
        <v>0</v>
      </c>
      <c r="Z202" s="724" t="str">
        <f t="shared" ref="Z202:Z206" si="503">+V202</f>
        <v>Socializar mapa de riesgos de corrupción a los funcionarios y contratistas</v>
      </c>
      <c r="AA202" s="583">
        <v>0</v>
      </c>
      <c r="AB202" s="725"/>
      <c r="AC202" s="583"/>
      <c r="AD202" s="726" t="e">
        <f t="shared" ref="AD202:AD206" si="504">+(AB202/Y202)</f>
        <v>#DIV/0!</v>
      </c>
      <c r="AE202" s="726" t="e">
        <f t="shared" ref="AE202:AE206" si="505">+(AC202/AA202)</f>
        <v>#DIV/0!</v>
      </c>
      <c r="AF202" s="726">
        <f t="shared" ref="AF202:AF206" si="506">+(AB202/U202)</f>
        <v>0</v>
      </c>
      <c r="AG202" s="726" t="e">
        <f t="shared" ref="AG202:AG206" si="507">+(AC202/W202)</f>
        <v>#DIV/0!</v>
      </c>
      <c r="AH202" s="727"/>
      <c r="AI202" s="673">
        <v>1</v>
      </c>
      <c r="AJ202" s="724" t="str">
        <f t="shared" ref="AJ202:AJ206" si="508">+V202</f>
        <v>Socializar mapa de riesgos de corrupción a los funcionarios y contratistas</v>
      </c>
      <c r="AK202" s="583">
        <v>0</v>
      </c>
      <c r="AL202" s="728"/>
      <c r="AM202" s="728"/>
      <c r="AN202" s="726">
        <f t="shared" ref="AN202:AN206" si="509">+(AL202/AI202)</f>
        <v>0</v>
      </c>
      <c r="AO202" s="726" t="e">
        <f t="shared" ref="AO202:AO206" si="510">+(AM202/AK202)</f>
        <v>#DIV/0!</v>
      </c>
      <c r="AP202" s="726">
        <f t="shared" ref="AP202:AP206" si="511">+(AL202+AB202)/U202</f>
        <v>0</v>
      </c>
      <c r="AQ202" s="726" t="e">
        <f t="shared" ref="AQ202:AQ206" si="512">+(AM202+AC202)/W202</f>
        <v>#DIV/0!</v>
      </c>
      <c r="AR202" s="726"/>
      <c r="AS202" s="673">
        <v>0</v>
      </c>
      <c r="AT202" s="724" t="str">
        <f t="shared" ref="AT202:AT206" si="513">+V202</f>
        <v>Socializar mapa de riesgos de corrupción a los funcionarios y contratistas</v>
      </c>
      <c r="AU202" s="583">
        <v>0</v>
      </c>
      <c r="AV202" s="728"/>
      <c r="AW202" s="728"/>
      <c r="AX202" s="726" t="e">
        <f t="shared" ref="AX202:AX206" si="514">+(AV202/AS202)</f>
        <v>#DIV/0!</v>
      </c>
      <c r="AY202" s="726" t="e">
        <f t="shared" ref="AY202:AY206" si="515">+(AW202/AU202)</f>
        <v>#DIV/0!</v>
      </c>
      <c r="AZ202" s="726">
        <f t="shared" ref="AZ202:AZ206" si="516">+(AL202+AB202+AV202)/U202</f>
        <v>0</v>
      </c>
      <c r="BA202" s="726" t="e">
        <f t="shared" ref="BA202:BA206" si="517">+(AM202+AC202+AW202)/W202</f>
        <v>#DIV/0!</v>
      </c>
      <c r="BB202" s="726"/>
      <c r="BC202" s="673">
        <v>0</v>
      </c>
      <c r="BD202" s="724" t="str">
        <f t="shared" ref="BD202:BD206" si="518">+V202</f>
        <v>Socializar mapa de riesgos de corrupción a los funcionarios y contratistas</v>
      </c>
      <c r="BE202" s="583">
        <v>0</v>
      </c>
      <c r="BF202" s="728"/>
      <c r="BG202" s="728"/>
      <c r="BH202" s="675" t="e">
        <f t="shared" ref="BH202:BH206" si="519">+(BF202/BC202)</f>
        <v>#DIV/0!</v>
      </c>
      <c r="BI202" s="675" t="e">
        <f t="shared" ref="BI202:BI206" si="520">+(BG202/BE202)</f>
        <v>#DIV/0!</v>
      </c>
      <c r="BJ202" s="675">
        <f t="shared" ref="BJ202:BJ206" si="521">+(AL202+AB202+AV202+BF202)/U202</f>
        <v>0</v>
      </c>
      <c r="BK202" s="675" t="e">
        <f t="shared" ref="BK202:BK206" si="522">+(AM202+AC202+AW202+BG202)/W202</f>
        <v>#DIV/0!</v>
      </c>
      <c r="BL202" s="675"/>
      <c r="BM202" s="731" t="str">
        <f t="shared" ref="BM202:BM206" si="523">IF(AND(Y202=0,AB202=0),"No Prog ni Ejec",IF(Y202=0,CONCATENATE("No Prog, Ejec=  ",AB202),AB202/Y202))</f>
        <v>No Prog ni Ejec</v>
      </c>
      <c r="BN202" s="731" t="str">
        <f t="shared" ref="BN202:BN206" si="524">IF(AND(AA202=0,AC202=0),"No Prog ni Ejec",IF(AA202=0,CONCATENATE("No Prog, Ejec=  ",AC202),AC202/AA202))</f>
        <v>No Prog ni Ejec</v>
      </c>
      <c r="BO202" s="731">
        <f t="shared" ref="BO202:BO206" si="525">IF(AND(AI202=0,AL202=0),"No Prog ni Ejec",IF(AI202=0,CONCATENATE("No Prog, Ejec=  ",AL202),AL202/AI202))</f>
        <v>0</v>
      </c>
      <c r="BP202" s="731" t="str">
        <f t="shared" ref="BP202:BP206" si="526">IF(AND(AK202=0,AM202=0),"No Prog ni Ejec",IF(AK202=0,CONCATENATE("No Prog, Ejec=  ",AM202),AM202/AK202))</f>
        <v>No Prog ni Ejec</v>
      </c>
      <c r="BQ202" s="731" t="str">
        <f t="shared" ref="BQ202:BQ206" si="527">IF(AND(AS202=0,AV202=0),"No Prog ni Ejec",IF(AS202=0,CONCATENATE("No Prog, Ejec=  ",AV202),AV202/AS202))</f>
        <v>No Prog ni Ejec</v>
      </c>
      <c r="BR202" s="731" t="str">
        <f t="shared" ref="BR202:BR206" si="528">IF(AND(AU202=0,AW202=0),"No Prog ni Ejec",IF(AU202=0,CONCATENATE("No Prog, Ejec=  ",AW202),AW202/AU202))</f>
        <v>No Prog ni Ejec</v>
      </c>
      <c r="BS202" s="731" t="str">
        <f t="shared" ref="BS202:BS206" si="529">IF(AND(BC202=0,BF202=0),"No Prog ni Ejec",IF(BC202=0,CONCATENATE("No Prog, Ejec=  ",BF202),BF202/BC202))</f>
        <v>No Prog ni Ejec</v>
      </c>
      <c r="BT202" s="731" t="str">
        <f t="shared" ref="BT202:BT206" si="530">IF(AND(BE202=0,BG202=0),"No Prog ni Ejec",IF(BE202=0,CONCATENATE("No Prog, Ejec=  ",BG202),BG202/BE202))</f>
        <v>No Prog ni Ejec</v>
      </c>
      <c r="BU202" s="674">
        <f t="shared" ref="BU202:BU206" si="531">+(Y202+AI202+(AS202/3))</f>
        <v>1</v>
      </c>
      <c r="BV202" s="732" t="str">
        <f t="shared" ref="BV202:BV206" si="532">+V202</f>
        <v>Socializar mapa de riesgos de corrupción a los funcionarios y contratistas</v>
      </c>
      <c r="BW202" s="733">
        <f t="shared" ref="BW202:BW206" si="533">+(AA202+AK202+(AU202/3))</f>
        <v>0</v>
      </c>
      <c r="BX202" s="728"/>
      <c r="BY202" s="728"/>
      <c r="BZ202" s="728"/>
      <c r="CA202" s="728"/>
      <c r="CB202" s="728"/>
      <c r="CC202" s="728"/>
      <c r="CD202" s="728"/>
    </row>
    <row r="203" spans="1:82" s="58" customFormat="1" ht="88.2" x14ac:dyDescent="0.3">
      <c r="A203" s="730">
        <v>12000</v>
      </c>
      <c r="B203" s="672" t="s">
        <v>836</v>
      </c>
      <c r="C203" s="672" t="s">
        <v>971</v>
      </c>
      <c r="D203" s="671" t="s">
        <v>355</v>
      </c>
      <c r="E203" s="672" t="s">
        <v>256</v>
      </c>
      <c r="F203" s="671" t="s">
        <v>1023</v>
      </c>
      <c r="G203" s="672" t="s">
        <v>1022</v>
      </c>
      <c r="H203" s="670" t="s">
        <v>124</v>
      </c>
      <c r="I203" s="671">
        <v>1</v>
      </c>
      <c r="J203" s="671" t="s">
        <v>1024</v>
      </c>
      <c r="K203" s="672" t="s">
        <v>1021</v>
      </c>
      <c r="L203" s="583">
        <v>0</v>
      </c>
      <c r="M203" s="677">
        <v>1</v>
      </c>
      <c r="N203" s="672" t="s">
        <v>51</v>
      </c>
      <c r="O203" s="672" t="s">
        <v>56</v>
      </c>
      <c r="P203" s="672" t="s">
        <v>37</v>
      </c>
      <c r="Q203" s="672" t="s">
        <v>39</v>
      </c>
      <c r="R203" s="672" t="s">
        <v>210</v>
      </c>
      <c r="S203" s="672" t="s">
        <v>1347</v>
      </c>
      <c r="T203" s="672" t="s">
        <v>92</v>
      </c>
      <c r="U203" s="720">
        <v>1</v>
      </c>
      <c r="V203" s="721" t="str">
        <f t="shared" si="501"/>
        <v>Socializar mapa de riesgos de corrupción a usuarios y partes interesadas a través de su publicación en la página web.</v>
      </c>
      <c r="W203" s="722">
        <f t="shared" si="502"/>
        <v>0</v>
      </c>
      <c r="X203" s="723" t="s">
        <v>117</v>
      </c>
      <c r="Y203" s="673">
        <v>0</v>
      </c>
      <c r="Z203" s="724" t="str">
        <f t="shared" si="503"/>
        <v>Socializar mapa de riesgos de corrupción a usuarios y partes interesadas a través de su publicación en la página web.</v>
      </c>
      <c r="AA203" s="583">
        <v>0</v>
      </c>
      <c r="AB203" s="725"/>
      <c r="AC203" s="583"/>
      <c r="AD203" s="726" t="e">
        <f t="shared" si="504"/>
        <v>#DIV/0!</v>
      </c>
      <c r="AE203" s="726" t="e">
        <f t="shared" si="505"/>
        <v>#DIV/0!</v>
      </c>
      <c r="AF203" s="726">
        <f t="shared" si="506"/>
        <v>0</v>
      </c>
      <c r="AG203" s="726" t="e">
        <f t="shared" si="507"/>
        <v>#DIV/0!</v>
      </c>
      <c r="AH203" s="727"/>
      <c r="AI203" s="673">
        <v>1</v>
      </c>
      <c r="AJ203" s="724" t="str">
        <f t="shared" si="508"/>
        <v>Socializar mapa de riesgos de corrupción a usuarios y partes interesadas a través de su publicación en la página web.</v>
      </c>
      <c r="AK203" s="583">
        <v>0</v>
      </c>
      <c r="AL203" s="728"/>
      <c r="AM203" s="728"/>
      <c r="AN203" s="726">
        <f t="shared" si="509"/>
        <v>0</v>
      </c>
      <c r="AO203" s="726" t="e">
        <f t="shared" si="510"/>
        <v>#DIV/0!</v>
      </c>
      <c r="AP203" s="726">
        <f t="shared" si="511"/>
        <v>0</v>
      </c>
      <c r="AQ203" s="726" t="e">
        <f t="shared" si="512"/>
        <v>#DIV/0!</v>
      </c>
      <c r="AR203" s="726"/>
      <c r="AS203" s="673">
        <v>0</v>
      </c>
      <c r="AT203" s="724" t="str">
        <f t="shared" si="513"/>
        <v>Socializar mapa de riesgos de corrupción a usuarios y partes interesadas a través de su publicación en la página web.</v>
      </c>
      <c r="AU203" s="583">
        <v>0</v>
      </c>
      <c r="AV203" s="728"/>
      <c r="AW203" s="728"/>
      <c r="AX203" s="726" t="e">
        <f t="shared" si="514"/>
        <v>#DIV/0!</v>
      </c>
      <c r="AY203" s="726" t="e">
        <f t="shared" si="515"/>
        <v>#DIV/0!</v>
      </c>
      <c r="AZ203" s="726">
        <f t="shared" si="516"/>
        <v>0</v>
      </c>
      <c r="BA203" s="726" t="e">
        <f t="shared" si="517"/>
        <v>#DIV/0!</v>
      </c>
      <c r="BB203" s="726"/>
      <c r="BC203" s="673">
        <v>0</v>
      </c>
      <c r="BD203" s="724" t="str">
        <f t="shared" si="518"/>
        <v>Socializar mapa de riesgos de corrupción a usuarios y partes interesadas a través de su publicación en la página web.</v>
      </c>
      <c r="BE203" s="583">
        <v>0</v>
      </c>
      <c r="BF203" s="728"/>
      <c r="BG203" s="728"/>
      <c r="BH203" s="675" t="e">
        <f t="shared" si="519"/>
        <v>#DIV/0!</v>
      </c>
      <c r="BI203" s="675" t="e">
        <f t="shared" si="520"/>
        <v>#DIV/0!</v>
      </c>
      <c r="BJ203" s="675">
        <f t="shared" si="521"/>
        <v>0</v>
      </c>
      <c r="BK203" s="675" t="e">
        <f t="shared" si="522"/>
        <v>#DIV/0!</v>
      </c>
      <c r="BL203" s="675"/>
      <c r="BM203" s="731" t="str">
        <f t="shared" si="523"/>
        <v>No Prog ni Ejec</v>
      </c>
      <c r="BN203" s="731" t="str">
        <f t="shared" si="524"/>
        <v>No Prog ni Ejec</v>
      </c>
      <c r="BO203" s="731">
        <f t="shared" si="525"/>
        <v>0</v>
      </c>
      <c r="BP203" s="731" t="str">
        <f t="shared" si="526"/>
        <v>No Prog ni Ejec</v>
      </c>
      <c r="BQ203" s="731" t="str">
        <f t="shared" si="527"/>
        <v>No Prog ni Ejec</v>
      </c>
      <c r="BR203" s="731" t="str">
        <f t="shared" si="528"/>
        <v>No Prog ni Ejec</v>
      </c>
      <c r="BS203" s="731" t="str">
        <f t="shared" si="529"/>
        <v>No Prog ni Ejec</v>
      </c>
      <c r="BT203" s="731" t="str">
        <f t="shared" si="530"/>
        <v>No Prog ni Ejec</v>
      </c>
      <c r="BU203" s="674">
        <f t="shared" si="531"/>
        <v>1</v>
      </c>
      <c r="BV203" s="732" t="str">
        <f t="shared" si="532"/>
        <v>Socializar mapa de riesgos de corrupción a usuarios y partes interesadas a través de su publicación en la página web.</v>
      </c>
      <c r="BW203" s="733">
        <f t="shared" si="533"/>
        <v>0</v>
      </c>
      <c r="BX203" s="728"/>
      <c r="BY203" s="728"/>
      <c r="BZ203" s="728"/>
      <c r="CA203" s="728"/>
      <c r="CB203" s="728"/>
      <c r="CC203" s="728"/>
      <c r="CD203" s="728"/>
    </row>
    <row r="204" spans="1:82" s="58" customFormat="1" ht="88.2" x14ac:dyDescent="0.3">
      <c r="A204" s="730">
        <v>12000</v>
      </c>
      <c r="B204" s="672" t="s">
        <v>836</v>
      </c>
      <c r="C204" s="672" t="s">
        <v>971</v>
      </c>
      <c r="D204" s="671" t="s">
        <v>355</v>
      </c>
      <c r="E204" s="672" t="s">
        <v>256</v>
      </c>
      <c r="F204" s="671" t="s">
        <v>1026</v>
      </c>
      <c r="G204" s="672" t="s">
        <v>1025</v>
      </c>
      <c r="H204" s="670" t="s">
        <v>124</v>
      </c>
      <c r="I204" s="671">
        <v>2</v>
      </c>
      <c r="J204" s="671" t="s">
        <v>1027</v>
      </c>
      <c r="K204" s="672" t="s">
        <v>1028</v>
      </c>
      <c r="L204" s="583">
        <v>0</v>
      </c>
      <c r="M204" s="677">
        <v>1</v>
      </c>
      <c r="N204" s="672" t="s">
        <v>51</v>
      </c>
      <c r="O204" s="672" t="s">
        <v>56</v>
      </c>
      <c r="P204" s="672" t="s">
        <v>37</v>
      </c>
      <c r="Q204" s="672" t="s">
        <v>39</v>
      </c>
      <c r="R204" s="672" t="s">
        <v>210</v>
      </c>
      <c r="S204" s="672" t="s">
        <v>1348</v>
      </c>
      <c r="T204" s="672" t="s">
        <v>92</v>
      </c>
      <c r="U204" s="720">
        <v>2</v>
      </c>
      <c r="V204" s="721" t="str">
        <f t="shared" si="501"/>
        <v>Socializar ajustes y actualizaciones a mapa de riesgos de corrupción cada vez que se realicen cambios.</v>
      </c>
      <c r="W204" s="722">
        <f t="shared" si="502"/>
        <v>0</v>
      </c>
      <c r="X204" s="723" t="s">
        <v>117</v>
      </c>
      <c r="Y204" s="673">
        <v>0</v>
      </c>
      <c r="Z204" s="724" t="str">
        <f t="shared" si="503"/>
        <v>Socializar ajustes y actualizaciones a mapa de riesgos de corrupción cada vez que se realicen cambios.</v>
      </c>
      <c r="AA204" s="583">
        <v>0</v>
      </c>
      <c r="AB204" s="725"/>
      <c r="AC204" s="583"/>
      <c r="AD204" s="726" t="e">
        <f t="shared" si="504"/>
        <v>#DIV/0!</v>
      </c>
      <c r="AE204" s="726" t="e">
        <f t="shared" si="505"/>
        <v>#DIV/0!</v>
      </c>
      <c r="AF204" s="726">
        <f t="shared" si="506"/>
        <v>0</v>
      </c>
      <c r="AG204" s="726" t="e">
        <f t="shared" si="507"/>
        <v>#DIV/0!</v>
      </c>
      <c r="AH204" s="727"/>
      <c r="AI204" s="673">
        <v>0</v>
      </c>
      <c r="AJ204" s="724" t="str">
        <f t="shared" si="508"/>
        <v>Socializar ajustes y actualizaciones a mapa de riesgos de corrupción cada vez que se realicen cambios.</v>
      </c>
      <c r="AK204" s="583">
        <v>0</v>
      </c>
      <c r="AL204" s="728"/>
      <c r="AM204" s="728"/>
      <c r="AN204" s="726" t="e">
        <f t="shared" si="509"/>
        <v>#DIV/0!</v>
      </c>
      <c r="AO204" s="726" t="e">
        <f t="shared" si="510"/>
        <v>#DIV/0!</v>
      </c>
      <c r="AP204" s="726">
        <f t="shared" si="511"/>
        <v>0</v>
      </c>
      <c r="AQ204" s="726" t="e">
        <f t="shared" si="512"/>
        <v>#DIV/0!</v>
      </c>
      <c r="AR204" s="726"/>
      <c r="AS204" s="673">
        <v>1</v>
      </c>
      <c r="AT204" s="724" t="str">
        <f t="shared" si="513"/>
        <v>Socializar ajustes y actualizaciones a mapa de riesgos de corrupción cada vez que se realicen cambios.</v>
      </c>
      <c r="AU204" s="583">
        <v>0</v>
      </c>
      <c r="AV204" s="728"/>
      <c r="AW204" s="728"/>
      <c r="AX204" s="726">
        <f t="shared" si="514"/>
        <v>0</v>
      </c>
      <c r="AY204" s="726" t="e">
        <f t="shared" si="515"/>
        <v>#DIV/0!</v>
      </c>
      <c r="AZ204" s="726">
        <f t="shared" si="516"/>
        <v>0</v>
      </c>
      <c r="BA204" s="726" t="e">
        <f t="shared" si="517"/>
        <v>#DIV/0!</v>
      </c>
      <c r="BB204" s="726"/>
      <c r="BC204" s="673">
        <v>1</v>
      </c>
      <c r="BD204" s="724" t="str">
        <f t="shared" si="518"/>
        <v>Socializar ajustes y actualizaciones a mapa de riesgos de corrupción cada vez que se realicen cambios.</v>
      </c>
      <c r="BE204" s="583">
        <v>0</v>
      </c>
      <c r="BF204" s="728"/>
      <c r="BG204" s="728"/>
      <c r="BH204" s="675">
        <f t="shared" si="519"/>
        <v>0</v>
      </c>
      <c r="BI204" s="675" t="e">
        <f t="shared" si="520"/>
        <v>#DIV/0!</v>
      </c>
      <c r="BJ204" s="675">
        <f t="shared" si="521"/>
        <v>0</v>
      </c>
      <c r="BK204" s="675" t="e">
        <f t="shared" si="522"/>
        <v>#DIV/0!</v>
      </c>
      <c r="BL204" s="675"/>
      <c r="BM204" s="731" t="str">
        <f t="shared" si="523"/>
        <v>No Prog ni Ejec</v>
      </c>
      <c r="BN204" s="731" t="str">
        <f t="shared" si="524"/>
        <v>No Prog ni Ejec</v>
      </c>
      <c r="BO204" s="731" t="str">
        <f t="shared" si="525"/>
        <v>No Prog ni Ejec</v>
      </c>
      <c r="BP204" s="731" t="str">
        <f t="shared" si="526"/>
        <v>No Prog ni Ejec</v>
      </c>
      <c r="BQ204" s="731">
        <f t="shared" si="527"/>
        <v>0</v>
      </c>
      <c r="BR204" s="731" t="str">
        <f t="shared" si="528"/>
        <v>No Prog ni Ejec</v>
      </c>
      <c r="BS204" s="731">
        <f t="shared" si="529"/>
        <v>0</v>
      </c>
      <c r="BT204" s="731" t="str">
        <f t="shared" si="530"/>
        <v>No Prog ni Ejec</v>
      </c>
      <c r="BU204" s="674">
        <f t="shared" si="531"/>
        <v>0.33333333333333331</v>
      </c>
      <c r="BV204" s="732" t="str">
        <f t="shared" si="532"/>
        <v>Socializar ajustes y actualizaciones a mapa de riesgos de corrupción cada vez que se realicen cambios.</v>
      </c>
      <c r="BW204" s="733">
        <f t="shared" si="533"/>
        <v>0</v>
      </c>
      <c r="BX204" s="728"/>
      <c r="BY204" s="728"/>
      <c r="BZ204" s="728"/>
      <c r="CA204" s="728"/>
      <c r="CB204" s="728"/>
      <c r="CC204" s="728"/>
      <c r="CD204" s="728"/>
    </row>
    <row r="205" spans="1:82" s="58" customFormat="1" ht="100.8" x14ac:dyDescent="0.3">
      <c r="A205" s="730">
        <v>12000</v>
      </c>
      <c r="B205" s="672" t="s">
        <v>836</v>
      </c>
      <c r="C205" s="672" t="s">
        <v>971</v>
      </c>
      <c r="D205" s="671" t="s">
        <v>355</v>
      </c>
      <c r="E205" s="672" t="s">
        <v>256</v>
      </c>
      <c r="F205" s="671" t="s">
        <v>1029</v>
      </c>
      <c r="G205" s="672" t="s">
        <v>1031</v>
      </c>
      <c r="H205" s="670" t="s">
        <v>124</v>
      </c>
      <c r="I205" s="671">
        <v>2</v>
      </c>
      <c r="J205" s="671" t="s">
        <v>1032</v>
      </c>
      <c r="K205" s="672" t="s">
        <v>1030</v>
      </c>
      <c r="L205" s="583">
        <v>0</v>
      </c>
      <c r="M205" s="677">
        <v>1</v>
      </c>
      <c r="N205" s="672" t="s">
        <v>51</v>
      </c>
      <c r="O205" s="672" t="s">
        <v>56</v>
      </c>
      <c r="P205" s="672" t="s">
        <v>37</v>
      </c>
      <c r="Q205" s="672" t="s">
        <v>39</v>
      </c>
      <c r="R205" s="672" t="s">
        <v>210</v>
      </c>
      <c r="S205" s="672" t="s">
        <v>1318</v>
      </c>
      <c r="T205" s="672" t="s">
        <v>92</v>
      </c>
      <c r="U205" s="720">
        <v>2</v>
      </c>
      <c r="V205" s="721" t="str">
        <f t="shared" si="501"/>
        <v>Monitorear y revisar periódicamente los riesgos de corrupción del proceso a cargo, verificando el cumplimiento del Plan de Acción para mitigarlos o la identificación de nuevos riesgos de corrupción, a través de reuniones de Autocontrol.</v>
      </c>
      <c r="W205" s="722">
        <f t="shared" si="502"/>
        <v>0</v>
      </c>
      <c r="X205" s="723" t="s">
        <v>117</v>
      </c>
      <c r="Y205" s="673">
        <v>0</v>
      </c>
      <c r="Z205" s="724" t="str">
        <f t="shared" si="503"/>
        <v>Monitorear y revisar periódicamente los riesgos de corrupción del proceso a cargo, verificando el cumplimiento del Plan de Acción para mitigarlos o la identificación de nuevos riesgos de corrupción, a través de reuniones de Autocontrol.</v>
      </c>
      <c r="AA205" s="583">
        <v>0</v>
      </c>
      <c r="AB205" s="725"/>
      <c r="AC205" s="583"/>
      <c r="AD205" s="726" t="e">
        <f t="shared" si="504"/>
        <v>#DIV/0!</v>
      </c>
      <c r="AE205" s="726" t="e">
        <f t="shared" si="505"/>
        <v>#DIV/0!</v>
      </c>
      <c r="AF205" s="726">
        <f t="shared" si="506"/>
        <v>0</v>
      </c>
      <c r="AG205" s="726" t="e">
        <f t="shared" si="507"/>
        <v>#DIV/0!</v>
      </c>
      <c r="AH205" s="727"/>
      <c r="AI205" s="673">
        <v>0</v>
      </c>
      <c r="AJ205" s="724" t="str">
        <f t="shared" si="508"/>
        <v>Monitorear y revisar periódicamente los riesgos de corrupción del proceso a cargo, verificando el cumplimiento del Plan de Acción para mitigarlos o la identificación de nuevos riesgos de corrupción, a través de reuniones de Autocontrol.</v>
      </c>
      <c r="AK205" s="583">
        <v>0</v>
      </c>
      <c r="AL205" s="728"/>
      <c r="AM205" s="728"/>
      <c r="AN205" s="726" t="e">
        <f t="shared" si="509"/>
        <v>#DIV/0!</v>
      </c>
      <c r="AO205" s="726" t="e">
        <f t="shared" si="510"/>
        <v>#DIV/0!</v>
      </c>
      <c r="AP205" s="726">
        <f t="shared" si="511"/>
        <v>0</v>
      </c>
      <c r="AQ205" s="726" t="e">
        <f t="shared" si="512"/>
        <v>#DIV/0!</v>
      </c>
      <c r="AR205" s="726"/>
      <c r="AS205" s="673">
        <v>1</v>
      </c>
      <c r="AT205" s="724" t="str">
        <f t="shared" si="513"/>
        <v>Monitorear y revisar periódicamente los riesgos de corrupción del proceso a cargo, verificando el cumplimiento del Plan de Acción para mitigarlos o la identificación de nuevos riesgos de corrupción, a través de reuniones de Autocontrol.</v>
      </c>
      <c r="AU205" s="583">
        <v>0</v>
      </c>
      <c r="AV205" s="728"/>
      <c r="AW205" s="728"/>
      <c r="AX205" s="726">
        <f t="shared" si="514"/>
        <v>0</v>
      </c>
      <c r="AY205" s="726" t="e">
        <f t="shared" si="515"/>
        <v>#DIV/0!</v>
      </c>
      <c r="AZ205" s="726">
        <f t="shared" si="516"/>
        <v>0</v>
      </c>
      <c r="BA205" s="726" t="e">
        <f t="shared" si="517"/>
        <v>#DIV/0!</v>
      </c>
      <c r="BB205" s="726"/>
      <c r="BC205" s="673">
        <v>1</v>
      </c>
      <c r="BD205" s="724" t="str">
        <f t="shared" si="518"/>
        <v>Monitorear y revisar periódicamente los riesgos de corrupción del proceso a cargo, verificando el cumplimiento del Plan de Acción para mitigarlos o la identificación de nuevos riesgos de corrupción, a través de reuniones de Autocontrol.</v>
      </c>
      <c r="BE205" s="583">
        <v>0</v>
      </c>
      <c r="BF205" s="728"/>
      <c r="BG205" s="728"/>
      <c r="BH205" s="675">
        <f t="shared" si="519"/>
        <v>0</v>
      </c>
      <c r="BI205" s="675" t="e">
        <f t="shared" si="520"/>
        <v>#DIV/0!</v>
      </c>
      <c r="BJ205" s="675">
        <f t="shared" si="521"/>
        <v>0</v>
      </c>
      <c r="BK205" s="675" t="e">
        <f t="shared" si="522"/>
        <v>#DIV/0!</v>
      </c>
      <c r="BL205" s="675"/>
      <c r="BM205" s="731" t="str">
        <f t="shared" si="523"/>
        <v>No Prog ni Ejec</v>
      </c>
      <c r="BN205" s="731" t="str">
        <f t="shared" si="524"/>
        <v>No Prog ni Ejec</v>
      </c>
      <c r="BO205" s="731" t="str">
        <f t="shared" si="525"/>
        <v>No Prog ni Ejec</v>
      </c>
      <c r="BP205" s="731" t="str">
        <f t="shared" si="526"/>
        <v>No Prog ni Ejec</v>
      </c>
      <c r="BQ205" s="731">
        <f t="shared" si="527"/>
        <v>0</v>
      </c>
      <c r="BR205" s="731" t="str">
        <f t="shared" si="528"/>
        <v>No Prog ni Ejec</v>
      </c>
      <c r="BS205" s="731">
        <f t="shared" si="529"/>
        <v>0</v>
      </c>
      <c r="BT205" s="731" t="str">
        <f t="shared" si="530"/>
        <v>No Prog ni Ejec</v>
      </c>
      <c r="BU205" s="674">
        <f t="shared" si="531"/>
        <v>0.33333333333333331</v>
      </c>
      <c r="BV205" s="732" t="str">
        <f t="shared" si="532"/>
        <v>Monitorear y revisar periódicamente los riesgos de corrupción del proceso a cargo, verificando el cumplimiento del Plan de Acción para mitigarlos o la identificación de nuevos riesgos de corrupción, a través de reuniones de Autocontrol.</v>
      </c>
      <c r="BW205" s="733">
        <f t="shared" si="533"/>
        <v>0</v>
      </c>
      <c r="BX205" s="728"/>
      <c r="BY205" s="728"/>
      <c r="BZ205" s="728"/>
      <c r="CA205" s="728"/>
      <c r="CB205" s="728"/>
      <c r="CC205" s="728"/>
      <c r="CD205" s="728"/>
    </row>
    <row r="206" spans="1:82" s="58" customFormat="1" ht="88.2" x14ac:dyDescent="0.3">
      <c r="A206" s="730">
        <v>12000</v>
      </c>
      <c r="B206" s="672" t="s">
        <v>836</v>
      </c>
      <c r="C206" s="672" t="s">
        <v>971</v>
      </c>
      <c r="D206" s="671" t="s">
        <v>355</v>
      </c>
      <c r="E206" s="672" t="s">
        <v>256</v>
      </c>
      <c r="F206" s="671" t="s">
        <v>1034</v>
      </c>
      <c r="G206" s="672" t="s">
        <v>1036</v>
      </c>
      <c r="H206" s="670" t="s">
        <v>124</v>
      </c>
      <c r="I206" s="671">
        <v>2</v>
      </c>
      <c r="J206" s="671" t="s">
        <v>1035</v>
      </c>
      <c r="K206" s="672" t="s">
        <v>1033</v>
      </c>
      <c r="L206" s="583">
        <v>0</v>
      </c>
      <c r="M206" s="677">
        <v>1</v>
      </c>
      <c r="N206" s="672" t="s">
        <v>51</v>
      </c>
      <c r="O206" s="672" t="s">
        <v>56</v>
      </c>
      <c r="P206" s="672" t="s">
        <v>37</v>
      </c>
      <c r="Q206" s="672" t="s">
        <v>39</v>
      </c>
      <c r="R206" s="672" t="s">
        <v>210</v>
      </c>
      <c r="S206" s="672" t="s">
        <v>1319</v>
      </c>
      <c r="T206" s="672" t="s">
        <v>92</v>
      </c>
      <c r="U206" s="676">
        <v>1</v>
      </c>
      <c r="V206" s="721" t="str">
        <f t="shared" si="501"/>
        <v>Ajustar mapa de riesgos de corrupción de ser necesario y solicitar cambios (remitir a Oficina Asesora de Planeación)</v>
      </c>
      <c r="W206" s="722">
        <f t="shared" si="502"/>
        <v>0</v>
      </c>
      <c r="X206" s="723" t="s">
        <v>117</v>
      </c>
      <c r="Y206" s="673">
        <v>0</v>
      </c>
      <c r="Z206" s="724" t="str">
        <f t="shared" si="503"/>
        <v>Ajustar mapa de riesgos de corrupción de ser necesario y solicitar cambios (remitir a Oficina Asesora de Planeación)</v>
      </c>
      <c r="AA206" s="583">
        <v>0</v>
      </c>
      <c r="AB206" s="725"/>
      <c r="AC206" s="583"/>
      <c r="AD206" s="726" t="e">
        <f t="shared" si="504"/>
        <v>#DIV/0!</v>
      </c>
      <c r="AE206" s="726" t="e">
        <f t="shared" si="505"/>
        <v>#DIV/0!</v>
      </c>
      <c r="AF206" s="726">
        <f t="shared" si="506"/>
        <v>0</v>
      </c>
      <c r="AG206" s="726" t="e">
        <f t="shared" si="507"/>
        <v>#DIV/0!</v>
      </c>
      <c r="AH206" s="727"/>
      <c r="AI206" s="673">
        <v>0</v>
      </c>
      <c r="AJ206" s="724" t="str">
        <f t="shared" si="508"/>
        <v>Ajustar mapa de riesgos de corrupción de ser necesario y solicitar cambios (remitir a Oficina Asesora de Planeación)</v>
      </c>
      <c r="AK206" s="583">
        <v>0</v>
      </c>
      <c r="AL206" s="728"/>
      <c r="AM206" s="728"/>
      <c r="AN206" s="726" t="e">
        <f t="shared" si="509"/>
        <v>#DIV/0!</v>
      </c>
      <c r="AO206" s="726" t="e">
        <f t="shared" si="510"/>
        <v>#DIV/0!</v>
      </c>
      <c r="AP206" s="726">
        <f t="shared" si="511"/>
        <v>0</v>
      </c>
      <c r="AQ206" s="726" t="e">
        <f t="shared" si="512"/>
        <v>#DIV/0!</v>
      </c>
      <c r="AR206" s="726"/>
      <c r="AS206" s="673">
        <v>1</v>
      </c>
      <c r="AT206" s="724" t="str">
        <f t="shared" si="513"/>
        <v>Ajustar mapa de riesgos de corrupción de ser necesario y solicitar cambios (remitir a Oficina Asesora de Planeación)</v>
      </c>
      <c r="AU206" s="583">
        <v>0</v>
      </c>
      <c r="AV206" s="728"/>
      <c r="AW206" s="728"/>
      <c r="AX206" s="726">
        <f t="shared" si="514"/>
        <v>0</v>
      </c>
      <c r="AY206" s="726" t="e">
        <f t="shared" si="515"/>
        <v>#DIV/0!</v>
      </c>
      <c r="AZ206" s="726">
        <f t="shared" si="516"/>
        <v>0</v>
      </c>
      <c r="BA206" s="726" t="e">
        <f t="shared" si="517"/>
        <v>#DIV/0!</v>
      </c>
      <c r="BB206" s="726"/>
      <c r="BC206" s="673">
        <v>1</v>
      </c>
      <c r="BD206" s="724" t="str">
        <f t="shared" si="518"/>
        <v>Ajustar mapa de riesgos de corrupción de ser necesario y solicitar cambios (remitir a Oficina Asesora de Planeación)</v>
      </c>
      <c r="BE206" s="583">
        <v>0</v>
      </c>
      <c r="BF206" s="728"/>
      <c r="BG206" s="728"/>
      <c r="BH206" s="675">
        <f t="shared" si="519"/>
        <v>0</v>
      </c>
      <c r="BI206" s="675" t="e">
        <f t="shared" si="520"/>
        <v>#DIV/0!</v>
      </c>
      <c r="BJ206" s="675">
        <f t="shared" si="521"/>
        <v>0</v>
      </c>
      <c r="BK206" s="675" t="e">
        <f t="shared" si="522"/>
        <v>#DIV/0!</v>
      </c>
      <c r="BL206" s="675"/>
      <c r="BM206" s="731" t="str">
        <f t="shared" si="523"/>
        <v>No Prog ni Ejec</v>
      </c>
      <c r="BN206" s="731" t="str">
        <f t="shared" si="524"/>
        <v>No Prog ni Ejec</v>
      </c>
      <c r="BO206" s="731" t="str">
        <f t="shared" si="525"/>
        <v>No Prog ni Ejec</v>
      </c>
      <c r="BP206" s="731" t="str">
        <f t="shared" si="526"/>
        <v>No Prog ni Ejec</v>
      </c>
      <c r="BQ206" s="731">
        <f t="shared" si="527"/>
        <v>0</v>
      </c>
      <c r="BR206" s="731" t="str">
        <f t="shared" si="528"/>
        <v>No Prog ni Ejec</v>
      </c>
      <c r="BS206" s="731">
        <f t="shared" si="529"/>
        <v>0</v>
      </c>
      <c r="BT206" s="731" t="str">
        <f t="shared" si="530"/>
        <v>No Prog ni Ejec</v>
      </c>
      <c r="BU206" s="674">
        <f t="shared" si="531"/>
        <v>0.33333333333333331</v>
      </c>
      <c r="BV206" s="732" t="str">
        <f t="shared" si="532"/>
        <v>Ajustar mapa de riesgos de corrupción de ser necesario y solicitar cambios (remitir a Oficina Asesora de Planeación)</v>
      </c>
      <c r="BW206" s="733">
        <f t="shared" si="533"/>
        <v>0</v>
      </c>
      <c r="BX206" s="728"/>
      <c r="BY206" s="728"/>
      <c r="BZ206" s="728"/>
      <c r="CA206" s="728"/>
      <c r="CB206" s="728"/>
      <c r="CC206" s="728"/>
      <c r="CD206" s="728"/>
    </row>
    <row r="207" spans="1:82" s="58" customFormat="1" ht="88.2" x14ac:dyDescent="0.3">
      <c r="A207" s="730">
        <v>12000</v>
      </c>
      <c r="B207" s="672" t="s">
        <v>1568</v>
      </c>
      <c r="C207" s="672" t="s">
        <v>971</v>
      </c>
      <c r="D207" s="671" t="s">
        <v>355</v>
      </c>
      <c r="E207" s="672" t="s">
        <v>256</v>
      </c>
      <c r="F207" s="671" t="s">
        <v>1037</v>
      </c>
      <c r="G207" s="672" t="s">
        <v>1040</v>
      </c>
      <c r="H207" s="670" t="s">
        <v>123</v>
      </c>
      <c r="I207" s="675">
        <v>1</v>
      </c>
      <c r="J207" s="671" t="s">
        <v>1039</v>
      </c>
      <c r="K207" s="672" t="s">
        <v>1038</v>
      </c>
      <c r="L207" s="583">
        <v>0</v>
      </c>
      <c r="M207" s="677">
        <v>1</v>
      </c>
      <c r="N207" s="672" t="s">
        <v>51</v>
      </c>
      <c r="O207" s="672" t="s">
        <v>56</v>
      </c>
      <c r="P207" s="672" t="s">
        <v>37</v>
      </c>
      <c r="Q207" s="672" t="s">
        <v>39</v>
      </c>
      <c r="R207" s="672" t="s">
        <v>210</v>
      </c>
      <c r="S207" s="672" t="s">
        <v>1405</v>
      </c>
      <c r="T207" s="672" t="s">
        <v>92</v>
      </c>
      <c r="U207" s="677">
        <v>1</v>
      </c>
      <c r="V207" s="721" t="str">
        <f t="shared" ref="V207:V209" si="534">+K207</f>
        <v>Adelantar acciones que permitan prevenir apariencia de legalidad a activos provenientes de actividades delictivas o para la canalización de recursos hacia la realización de actividades terroristas en ADRES</v>
      </c>
      <c r="W207" s="722">
        <f t="shared" ref="W207:W209" si="535">+L207</f>
        <v>0</v>
      </c>
      <c r="X207" s="723" t="s">
        <v>117</v>
      </c>
      <c r="Y207" s="677">
        <v>0</v>
      </c>
      <c r="Z207" s="724" t="str">
        <f t="shared" ref="Z207:Z209" si="536">+V207</f>
        <v>Adelantar acciones que permitan prevenir apariencia de legalidad a activos provenientes de actividades delictivas o para la canalización de recursos hacia la realización de actividades terroristas en ADRES</v>
      </c>
      <c r="AA207" s="583">
        <v>0</v>
      </c>
      <c r="AB207" s="725"/>
      <c r="AC207" s="583"/>
      <c r="AD207" s="726" t="e">
        <f t="shared" ref="AD207:AD209" si="537">+(AB207/Y207)</f>
        <v>#DIV/0!</v>
      </c>
      <c r="AE207" s="726" t="e">
        <f t="shared" ref="AE207:AE209" si="538">+(AC207/AA207)</f>
        <v>#DIV/0!</v>
      </c>
      <c r="AF207" s="726">
        <f t="shared" ref="AF207:AF209" si="539">+(AB207/U207)</f>
        <v>0</v>
      </c>
      <c r="AG207" s="726" t="e">
        <f t="shared" ref="AG207:AG209" si="540">+(AC207/W207)</f>
        <v>#DIV/0!</v>
      </c>
      <c r="AH207" s="727"/>
      <c r="AI207" s="677">
        <v>0</v>
      </c>
      <c r="AJ207" s="724" t="str">
        <f t="shared" ref="AJ207:AJ209" si="541">+V207</f>
        <v>Adelantar acciones que permitan prevenir apariencia de legalidad a activos provenientes de actividades delictivas o para la canalización de recursos hacia la realización de actividades terroristas en ADRES</v>
      </c>
      <c r="AK207" s="583">
        <v>0</v>
      </c>
      <c r="AL207" s="728"/>
      <c r="AM207" s="728"/>
      <c r="AN207" s="726" t="e">
        <f t="shared" ref="AN207:AN209" si="542">+(AL207/AI207)</f>
        <v>#DIV/0!</v>
      </c>
      <c r="AO207" s="726" t="e">
        <f t="shared" ref="AO207:AO209" si="543">+(AM207/AK207)</f>
        <v>#DIV/0!</v>
      </c>
      <c r="AP207" s="726">
        <f t="shared" ref="AP207:AP209" si="544">+(AL207+AB207)/U207</f>
        <v>0</v>
      </c>
      <c r="AQ207" s="726" t="e">
        <f t="shared" ref="AQ207:AQ209" si="545">+(AM207+AC207)/W207</f>
        <v>#DIV/0!</v>
      </c>
      <c r="AR207" s="726"/>
      <c r="AS207" s="677">
        <v>0.4</v>
      </c>
      <c r="AT207" s="724" t="str">
        <f t="shared" ref="AT207:AT209" si="546">+V207</f>
        <v>Adelantar acciones que permitan prevenir apariencia de legalidad a activos provenientes de actividades delictivas o para la canalización de recursos hacia la realización de actividades terroristas en ADRES</v>
      </c>
      <c r="AU207" s="583">
        <v>0</v>
      </c>
      <c r="AV207" s="728"/>
      <c r="AW207" s="728"/>
      <c r="AX207" s="726">
        <f t="shared" ref="AX207:AX209" si="547">+(AV207/AS207)</f>
        <v>0</v>
      </c>
      <c r="AY207" s="726" t="e">
        <f t="shared" ref="AY207:AY209" si="548">+(AW207/AU207)</f>
        <v>#DIV/0!</v>
      </c>
      <c r="AZ207" s="726">
        <f t="shared" ref="AZ207:AZ209" si="549">+(AL207+AB207+AV207)/U207</f>
        <v>0</v>
      </c>
      <c r="BA207" s="726" t="e">
        <f t="shared" ref="BA207:BA209" si="550">+(AM207+AC207+AW207)/W207</f>
        <v>#DIV/0!</v>
      </c>
      <c r="BB207" s="726"/>
      <c r="BC207" s="677">
        <v>0.6</v>
      </c>
      <c r="BD207" s="724" t="str">
        <f t="shared" ref="BD207:BD209" si="551">+V207</f>
        <v>Adelantar acciones que permitan prevenir apariencia de legalidad a activos provenientes de actividades delictivas o para la canalización de recursos hacia la realización de actividades terroristas en ADRES</v>
      </c>
      <c r="BE207" s="583">
        <v>0</v>
      </c>
      <c r="BF207" s="728"/>
      <c r="BG207" s="728"/>
      <c r="BH207" s="675">
        <f t="shared" ref="BH207:BH209" si="552">+(BF207/BC207)</f>
        <v>0</v>
      </c>
      <c r="BI207" s="675" t="e">
        <f t="shared" ref="BI207:BI209" si="553">+(BG207/BE207)</f>
        <v>#DIV/0!</v>
      </c>
      <c r="BJ207" s="675">
        <f t="shared" ref="BJ207:BJ209" si="554">+(AL207+AB207+AV207+BF207)/U207</f>
        <v>0</v>
      </c>
      <c r="BK207" s="675" t="e">
        <f t="shared" ref="BK207:BK209" si="555">+(AM207+AC207+AW207+BG207)/W207</f>
        <v>#DIV/0!</v>
      </c>
      <c r="BL207" s="675"/>
      <c r="BM207" s="731" t="str">
        <f t="shared" ref="BM207:BM209" si="556">IF(AND(Y207=0,AB207=0),"No Prog ni Ejec",IF(Y207=0,CONCATENATE("No Prog, Ejec=  ",AB207),AB207/Y207))</f>
        <v>No Prog ni Ejec</v>
      </c>
      <c r="BN207" s="731" t="str">
        <f t="shared" ref="BN207:BN209" si="557">IF(AND(AA207=0,AC207=0),"No Prog ni Ejec",IF(AA207=0,CONCATENATE("No Prog, Ejec=  ",AC207),AC207/AA207))</f>
        <v>No Prog ni Ejec</v>
      </c>
      <c r="BO207" s="731" t="str">
        <f t="shared" ref="BO207:BO209" si="558">IF(AND(AI207=0,AL207=0),"No Prog ni Ejec",IF(AI207=0,CONCATENATE("No Prog, Ejec=  ",AL207),AL207/AI207))</f>
        <v>No Prog ni Ejec</v>
      </c>
      <c r="BP207" s="731" t="str">
        <f t="shared" ref="BP207:BP209" si="559">IF(AND(AK207=0,AM207=0),"No Prog ni Ejec",IF(AK207=0,CONCATENATE("No Prog, Ejec=  ",AM207),AM207/AK207))</f>
        <v>No Prog ni Ejec</v>
      </c>
      <c r="BQ207" s="731">
        <f t="shared" ref="BQ207:BQ209" si="560">IF(AND(AS207=0,AV207=0),"No Prog ni Ejec",IF(AS207=0,CONCATENATE("No Prog, Ejec=  ",AV207),AV207/AS207))</f>
        <v>0</v>
      </c>
      <c r="BR207" s="731" t="str">
        <f t="shared" ref="BR207:BR209" si="561">IF(AND(AU207=0,AW207=0),"No Prog ni Ejec",IF(AU207=0,CONCATENATE("No Prog, Ejec=  ",AW207),AW207/AU207))</f>
        <v>No Prog ni Ejec</v>
      </c>
      <c r="BS207" s="731">
        <f t="shared" ref="BS207:BS209" si="562">IF(AND(BC207=0,BF207=0),"No Prog ni Ejec",IF(BC207=0,CONCATENATE("No Prog, Ejec=  ",BF207),BF207/BC207))</f>
        <v>0</v>
      </c>
      <c r="BT207" s="731" t="str">
        <f t="shared" ref="BT207:BT209" si="563">IF(AND(BE207=0,BG207=0),"No Prog ni Ejec",IF(BE207=0,CONCATENATE("No Prog, Ejec=  ",BG207),BG207/BE207))</f>
        <v>No Prog ni Ejec</v>
      </c>
      <c r="BU207" s="674">
        <f t="shared" ref="BU207:BU209" si="564">+(Y207+AI207+(AS207/3))</f>
        <v>0.13333333333333333</v>
      </c>
      <c r="BV207" s="732" t="str">
        <f t="shared" ref="BV207:BV209" si="565">+V207</f>
        <v>Adelantar acciones que permitan prevenir apariencia de legalidad a activos provenientes de actividades delictivas o para la canalización de recursos hacia la realización de actividades terroristas en ADRES</v>
      </c>
      <c r="BW207" s="733">
        <f t="shared" ref="BW207:BW209" si="566">+(AA207+AK207+(AU207/3))</f>
        <v>0</v>
      </c>
      <c r="BX207" s="728"/>
      <c r="BY207" s="728"/>
      <c r="BZ207" s="728"/>
      <c r="CA207" s="728"/>
      <c r="CB207" s="728"/>
      <c r="CC207" s="728"/>
      <c r="CD207" s="728"/>
    </row>
    <row r="208" spans="1:82" s="58" customFormat="1" ht="100.8" x14ac:dyDescent="0.3">
      <c r="A208" s="777">
        <v>11700</v>
      </c>
      <c r="B208" s="778" t="s">
        <v>29</v>
      </c>
      <c r="C208" s="776" t="s">
        <v>971</v>
      </c>
      <c r="D208" s="777" t="s">
        <v>328</v>
      </c>
      <c r="E208" s="778" t="s">
        <v>256</v>
      </c>
      <c r="F208" s="777" t="s">
        <v>1041</v>
      </c>
      <c r="G208" s="776" t="s">
        <v>1031</v>
      </c>
      <c r="H208" s="670" t="s">
        <v>124</v>
      </c>
      <c r="I208" s="671">
        <v>2</v>
      </c>
      <c r="J208" s="671" t="s">
        <v>1058</v>
      </c>
      <c r="K208" s="776" t="s">
        <v>1030</v>
      </c>
      <c r="L208" s="583">
        <v>0</v>
      </c>
      <c r="M208" s="785">
        <v>1</v>
      </c>
      <c r="N208" s="776" t="s">
        <v>51</v>
      </c>
      <c r="O208" s="776" t="s">
        <v>56</v>
      </c>
      <c r="P208" s="776" t="s">
        <v>37</v>
      </c>
      <c r="Q208" s="776" t="s">
        <v>39</v>
      </c>
      <c r="R208" s="776" t="s">
        <v>210</v>
      </c>
      <c r="S208" s="778" t="s">
        <v>1318</v>
      </c>
      <c r="T208" s="776" t="s">
        <v>92</v>
      </c>
      <c r="U208" s="720">
        <v>2</v>
      </c>
      <c r="V208" s="782" t="str">
        <f t="shared" si="534"/>
        <v>Monitorear y revisar periódicamente los riesgos de corrupción del proceso a cargo, verificando el cumplimiento del Plan de Acción para mitigarlos o la identificación de nuevos riesgos de corrupción, a través de reuniones de Autocontrol.</v>
      </c>
      <c r="W208" s="722">
        <f t="shared" si="535"/>
        <v>0</v>
      </c>
      <c r="X208" s="780" t="s">
        <v>117</v>
      </c>
      <c r="Y208" s="673">
        <v>0</v>
      </c>
      <c r="Z208" s="781" t="str">
        <f t="shared" si="536"/>
        <v>Monitorear y revisar periódicamente los riesgos de corrupción del proceso a cargo, verificando el cumplimiento del Plan de Acción para mitigarlos o la identificación de nuevos riesgos de corrupción, a través de reuniones de Autocontrol.</v>
      </c>
      <c r="AA208" s="583">
        <v>0</v>
      </c>
      <c r="AB208" s="725"/>
      <c r="AC208" s="583"/>
      <c r="AD208" s="784" t="e">
        <f t="shared" si="537"/>
        <v>#DIV/0!</v>
      </c>
      <c r="AE208" s="784" t="e">
        <f t="shared" si="538"/>
        <v>#DIV/0!</v>
      </c>
      <c r="AF208" s="784">
        <f t="shared" si="539"/>
        <v>0</v>
      </c>
      <c r="AG208" s="784" t="e">
        <f t="shared" si="540"/>
        <v>#DIV/0!</v>
      </c>
      <c r="AH208" s="727"/>
      <c r="AI208" s="673">
        <v>0</v>
      </c>
      <c r="AJ208" s="781" t="str">
        <f t="shared" si="541"/>
        <v>Monitorear y revisar periódicamente los riesgos de corrupción del proceso a cargo, verificando el cumplimiento del Plan de Acción para mitigarlos o la identificación de nuevos riesgos de corrupción, a través de reuniones de Autocontrol.</v>
      </c>
      <c r="AK208" s="583">
        <v>0</v>
      </c>
      <c r="AL208" s="728"/>
      <c r="AM208" s="728"/>
      <c r="AN208" s="784" t="e">
        <f t="shared" si="542"/>
        <v>#DIV/0!</v>
      </c>
      <c r="AO208" s="784" t="e">
        <f t="shared" si="543"/>
        <v>#DIV/0!</v>
      </c>
      <c r="AP208" s="784">
        <f t="shared" si="544"/>
        <v>0</v>
      </c>
      <c r="AQ208" s="784" t="e">
        <f t="shared" si="545"/>
        <v>#DIV/0!</v>
      </c>
      <c r="AR208" s="784"/>
      <c r="AS208" s="673">
        <v>1</v>
      </c>
      <c r="AT208" s="781" t="str">
        <f t="shared" si="546"/>
        <v>Monitorear y revisar periódicamente los riesgos de corrupción del proceso a cargo, verificando el cumplimiento del Plan de Acción para mitigarlos o la identificación de nuevos riesgos de corrupción, a través de reuniones de Autocontrol.</v>
      </c>
      <c r="AU208" s="583">
        <v>0</v>
      </c>
      <c r="AV208" s="728"/>
      <c r="AW208" s="728"/>
      <c r="AX208" s="784">
        <f t="shared" si="547"/>
        <v>0</v>
      </c>
      <c r="AY208" s="784" t="e">
        <f t="shared" si="548"/>
        <v>#DIV/0!</v>
      </c>
      <c r="AZ208" s="784">
        <f t="shared" si="549"/>
        <v>0</v>
      </c>
      <c r="BA208" s="784" t="e">
        <f t="shared" si="550"/>
        <v>#DIV/0!</v>
      </c>
      <c r="BB208" s="784"/>
      <c r="BC208" s="673">
        <v>1</v>
      </c>
      <c r="BD208" s="781" t="str">
        <f t="shared" si="551"/>
        <v>Monitorear y revisar periódicamente los riesgos de corrupción del proceso a cargo, verificando el cumplimiento del Plan de Acción para mitigarlos o la identificación de nuevos riesgos de corrupción, a través de reuniones de Autocontrol.</v>
      </c>
      <c r="BE208" s="583">
        <v>0</v>
      </c>
      <c r="BF208" s="728"/>
      <c r="BG208" s="728"/>
      <c r="BH208" s="783">
        <f t="shared" si="552"/>
        <v>0</v>
      </c>
      <c r="BI208" s="783" t="e">
        <f t="shared" si="553"/>
        <v>#DIV/0!</v>
      </c>
      <c r="BJ208" s="783">
        <f t="shared" si="554"/>
        <v>0</v>
      </c>
      <c r="BK208" s="783" t="e">
        <f t="shared" si="555"/>
        <v>#DIV/0!</v>
      </c>
      <c r="BL208" s="783"/>
      <c r="BM208" s="786" t="str">
        <f t="shared" si="556"/>
        <v>No Prog ni Ejec</v>
      </c>
      <c r="BN208" s="786" t="str">
        <f t="shared" si="557"/>
        <v>No Prog ni Ejec</v>
      </c>
      <c r="BO208" s="786" t="str">
        <f t="shared" si="558"/>
        <v>No Prog ni Ejec</v>
      </c>
      <c r="BP208" s="786" t="str">
        <f t="shared" si="559"/>
        <v>No Prog ni Ejec</v>
      </c>
      <c r="BQ208" s="786">
        <f t="shared" si="560"/>
        <v>0</v>
      </c>
      <c r="BR208" s="786" t="str">
        <f t="shared" si="561"/>
        <v>No Prog ni Ejec</v>
      </c>
      <c r="BS208" s="786">
        <f t="shared" si="562"/>
        <v>0</v>
      </c>
      <c r="BT208" s="786" t="str">
        <f t="shared" si="563"/>
        <v>No Prog ni Ejec</v>
      </c>
      <c r="BU208" s="674">
        <f t="shared" si="564"/>
        <v>0.33333333333333331</v>
      </c>
      <c r="BV208" s="732" t="str">
        <f t="shared" si="565"/>
        <v>Monitorear y revisar periódicamente los riesgos de corrupción del proceso a cargo, verificando el cumplimiento del Plan de Acción para mitigarlos o la identificación de nuevos riesgos de corrupción, a través de reuniones de Autocontrol.</v>
      </c>
      <c r="BW208" s="733">
        <f t="shared" si="566"/>
        <v>0</v>
      </c>
      <c r="BX208" s="728"/>
      <c r="BY208" s="728"/>
      <c r="BZ208" s="728"/>
      <c r="CA208" s="728"/>
      <c r="CB208" s="728"/>
      <c r="CC208" s="728"/>
      <c r="CD208" s="728"/>
    </row>
    <row r="209" spans="1:82" s="58" customFormat="1" ht="88.2" x14ac:dyDescent="0.3">
      <c r="A209" s="777">
        <v>11700</v>
      </c>
      <c r="B209" s="778" t="s">
        <v>29</v>
      </c>
      <c r="C209" s="776" t="s">
        <v>971</v>
      </c>
      <c r="D209" s="777" t="s">
        <v>328</v>
      </c>
      <c r="E209" s="778" t="s">
        <v>256</v>
      </c>
      <c r="F209" s="777" t="s">
        <v>1042</v>
      </c>
      <c r="G209" s="776" t="s">
        <v>1036</v>
      </c>
      <c r="H209" s="670" t="s">
        <v>124</v>
      </c>
      <c r="I209" s="671">
        <v>2</v>
      </c>
      <c r="J209" s="671" t="s">
        <v>1059</v>
      </c>
      <c r="K209" s="776" t="s">
        <v>1033</v>
      </c>
      <c r="L209" s="583">
        <v>0</v>
      </c>
      <c r="M209" s="785">
        <v>1</v>
      </c>
      <c r="N209" s="776" t="s">
        <v>51</v>
      </c>
      <c r="O209" s="776" t="s">
        <v>56</v>
      </c>
      <c r="P209" s="776" t="s">
        <v>37</v>
      </c>
      <c r="Q209" s="776" t="s">
        <v>39</v>
      </c>
      <c r="R209" s="776" t="s">
        <v>210</v>
      </c>
      <c r="S209" s="778" t="s">
        <v>1319</v>
      </c>
      <c r="T209" s="776" t="s">
        <v>92</v>
      </c>
      <c r="U209" s="720">
        <v>2</v>
      </c>
      <c r="V209" s="782" t="str">
        <f t="shared" si="534"/>
        <v>Ajustar mapa de riesgos de corrupción de ser necesario y solicitar cambios (remitir a Oficina Asesora de Planeación)</v>
      </c>
      <c r="W209" s="722">
        <f t="shared" si="535"/>
        <v>0</v>
      </c>
      <c r="X209" s="780" t="s">
        <v>117</v>
      </c>
      <c r="Y209" s="673">
        <v>0</v>
      </c>
      <c r="Z209" s="781" t="str">
        <f t="shared" si="536"/>
        <v>Ajustar mapa de riesgos de corrupción de ser necesario y solicitar cambios (remitir a Oficina Asesora de Planeación)</v>
      </c>
      <c r="AA209" s="583">
        <v>0</v>
      </c>
      <c r="AB209" s="725"/>
      <c r="AC209" s="583"/>
      <c r="AD209" s="784" t="e">
        <f t="shared" si="537"/>
        <v>#DIV/0!</v>
      </c>
      <c r="AE209" s="784" t="e">
        <f t="shared" si="538"/>
        <v>#DIV/0!</v>
      </c>
      <c r="AF209" s="784">
        <f t="shared" si="539"/>
        <v>0</v>
      </c>
      <c r="AG209" s="784" t="e">
        <f t="shared" si="540"/>
        <v>#DIV/0!</v>
      </c>
      <c r="AH209" s="727"/>
      <c r="AI209" s="673">
        <v>0</v>
      </c>
      <c r="AJ209" s="781" t="str">
        <f t="shared" si="541"/>
        <v>Ajustar mapa de riesgos de corrupción de ser necesario y solicitar cambios (remitir a Oficina Asesora de Planeación)</v>
      </c>
      <c r="AK209" s="583">
        <v>0</v>
      </c>
      <c r="AL209" s="728"/>
      <c r="AM209" s="728"/>
      <c r="AN209" s="784" t="e">
        <f t="shared" si="542"/>
        <v>#DIV/0!</v>
      </c>
      <c r="AO209" s="784" t="e">
        <f t="shared" si="543"/>
        <v>#DIV/0!</v>
      </c>
      <c r="AP209" s="784">
        <f t="shared" si="544"/>
        <v>0</v>
      </c>
      <c r="AQ209" s="784" t="e">
        <f t="shared" si="545"/>
        <v>#DIV/0!</v>
      </c>
      <c r="AR209" s="784"/>
      <c r="AS209" s="673">
        <v>1</v>
      </c>
      <c r="AT209" s="781" t="str">
        <f t="shared" si="546"/>
        <v>Ajustar mapa de riesgos de corrupción de ser necesario y solicitar cambios (remitir a Oficina Asesora de Planeación)</v>
      </c>
      <c r="AU209" s="583">
        <v>0</v>
      </c>
      <c r="AV209" s="728"/>
      <c r="AW209" s="728"/>
      <c r="AX209" s="784">
        <f t="shared" si="547"/>
        <v>0</v>
      </c>
      <c r="AY209" s="784" t="e">
        <f t="shared" si="548"/>
        <v>#DIV/0!</v>
      </c>
      <c r="AZ209" s="784">
        <f t="shared" si="549"/>
        <v>0</v>
      </c>
      <c r="BA209" s="784" t="e">
        <f t="shared" si="550"/>
        <v>#DIV/0!</v>
      </c>
      <c r="BB209" s="784"/>
      <c r="BC209" s="673">
        <v>1</v>
      </c>
      <c r="BD209" s="781" t="str">
        <f t="shared" si="551"/>
        <v>Ajustar mapa de riesgos de corrupción de ser necesario y solicitar cambios (remitir a Oficina Asesora de Planeación)</v>
      </c>
      <c r="BE209" s="583">
        <v>0</v>
      </c>
      <c r="BF209" s="728"/>
      <c r="BG209" s="728"/>
      <c r="BH209" s="783">
        <f t="shared" si="552"/>
        <v>0</v>
      </c>
      <c r="BI209" s="783" t="e">
        <f t="shared" si="553"/>
        <v>#DIV/0!</v>
      </c>
      <c r="BJ209" s="783">
        <f t="shared" si="554"/>
        <v>0</v>
      </c>
      <c r="BK209" s="783" t="e">
        <f t="shared" si="555"/>
        <v>#DIV/0!</v>
      </c>
      <c r="BL209" s="783"/>
      <c r="BM209" s="786" t="str">
        <f t="shared" si="556"/>
        <v>No Prog ni Ejec</v>
      </c>
      <c r="BN209" s="786" t="str">
        <f t="shared" si="557"/>
        <v>No Prog ni Ejec</v>
      </c>
      <c r="BO209" s="786" t="str">
        <f t="shared" si="558"/>
        <v>No Prog ni Ejec</v>
      </c>
      <c r="BP209" s="786" t="str">
        <f t="shared" si="559"/>
        <v>No Prog ni Ejec</v>
      </c>
      <c r="BQ209" s="786">
        <f t="shared" si="560"/>
        <v>0</v>
      </c>
      <c r="BR209" s="786" t="str">
        <f t="shared" si="561"/>
        <v>No Prog ni Ejec</v>
      </c>
      <c r="BS209" s="786">
        <f t="shared" si="562"/>
        <v>0</v>
      </c>
      <c r="BT209" s="786" t="str">
        <f t="shared" si="563"/>
        <v>No Prog ni Ejec</v>
      </c>
      <c r="BU209" s="674">
        <f t="shared" si="564"/>
        <v>0.33333333333333331</v>
      </c>
      <c r="BV209" s="732" t="str">
        <f t="shared" si="565"/>
        <v>Ajustar mapa de riesgos de corrupción de ser necesario y solicitar cambios (remitir a Oficina Asesora de Planeación)</v>
      </c>
      <c r="BW209" s="733">
        <f t="shared" si="566"/>
        <v>0</v>
      </c>
      <c r="BX209" s="728"/>
      <c r="BY209" s="728"/>
      <c r="BZ209" s="728"/>
      <c r="CA209" s="728"/>
      <c r="CB209" s="728"/>
      <c r="CC209" s="728"/>
      <c r="CD209" s="728"/>
    </row>
    <row r="210" spans="1:82" ht="100.8" x14ac:dyDescent="0.3">
      <c r="A210" s="717">
        <v>11300</v>
      </c>
      <c r="B210" s="718" t="s">
        <v>4</v>
      </c>
      <c r="C210" s="672" t="s">
        <v>971</v>
      </c>
      <c r="D210" s="719" t="s">
        <v>157</v>
      </c>
      <c r="E210" s="718" t="s">
        <v>256</v>
      </c>
      <c r="F210" s="719" t="s">
        <v>1054</v>
      </c>
      <c r="G210" s="672" t="s">
        <v>1031</v>
      </c>
      <c r="H210" s="670" t="s">
        <v>124</v>
      </c>
      <c r="I210" s="671">
        <v>2</v>
      </c>
      <c r="J210" s="719" t="s">
        <v>1056</v>
      </c>
      <c r="K210" s="672" t="s">
        <v>1030</v>
      </c>
      <c r="L210" s="583">
        <v>0</v>
      </c>
      <c r="M210" s="677">
        <v>1</v>
      </c>
      <c r="N210" s="672" t="s">
        <v>51</v>
      </c>
      <c r="O210" s="672" t="s">
        <v>56</v>
      </c>
      <c r="P210" s="672" t="s">
        <v>37</v>
      </c>
      <c r="Q210" s="672" t="s">
        <v>39</v>
      </c>
      <c r="R210" s="672" t="s">
        <v>210</v>
      </c>
      <c r="S210" s="672" t="s">
        <v>1318</v>
      </c>
      <c r="T210" s="672" t="s">
        <v>92</v>
      </c>
      <c r="U210" s="720">
        <v>2</v>
      </c>
      <c r="V210" s="721" t="str">
        <f t="shared" ref="V210:V213" si="567">+K210</f>
        <v>Monitorear y revisar periódicamente los riesgos de corrupción del proceso a cargo, verificando el cumplimiento del Plan de Acción para mitigarlos o la identificación de nuevos riesgos de corrupción, a través de reuniones de Autocontrol.</v>
      </c>
      <c r="W210" s="722">
        <f t="shared" ref="W210:W213" si="568">+L210</f>
        <v>0</v>
      </c>
      <c r="X210" s="723" t="s">
        <v>117</v>
      </c>
      <c r="Y210" s="673">
        <v>0</v>
      </c>
      <c r="Z210" s="724" t="str">
        <f t="shared" ref="Z210:Z213" si="569">+V210</f>
        <v>Monitorear y revisar periódicamente los riesgos de corrupción del proceso a cargo, verificando el cumplimiento del Plan de Acción para mitigarlos o la identificación de nuevos riesgos de corrupción, a través de reuniones de Autocontrol.</v>
      </c>
      <c r="AA210" s="583">
        <v>0</v>
      </c>
      <c r="AB210" s="725"/>
      <c r="AC210" s="583"/>
      <c r="AD210" s="726" t="e">
        <f t="shared" ref="AD210:AD213" si="570">+(AB210/Y210)</f>
        <v>#DIV/0!</v>
      </c>
      <c r="AE210" s="726" t="e">
        <f t="shared" ref="AE210:AE213" si="571">+(AC210/AA210)</f>
        <v>#DIV/0!</v>
      </c>
      <c r="AF210" s="726">
        <f t="shared" ref="AF210:AF213" si="572">+(AB210/U210)</f>
        <v>0</v>
      </c>
      <c r="AG210" s="726" t="e">
        <f t="shared" ref="AG210:AG213" si="573">+(AC210/W210)</f>
        <v>#DIV/0!</v>
      </c>
      <c r="AH210" s="727"/>
      <c r="AI210" s="673">
        <v>0</v>
      </c>
      <c r="AJ210" s="724" t="str">
        <f t="shared" ref="AJ210:AJ213" si="574">+V210</f>
        <v>Monitorear y revisar periódicamente los riesgos de corrupción del proceso a cargo, verificando el cumplimiento del Plan de Acción para mitigarlos o la identificación de nuevos riesgos de corrupción, a través de reuniones de Autocontrol.</v>
      </c>
      <c r="AK210" s="583">
        <v>0</v>
      </c>
      <c r="AL210" s="728"/>
      <c r="AM210" s="728"/>
      <c r="AN210" s="726" t="e">
        <f t="shared" ref="AN210:AN213" si="575">+(AL210/AI210)</f>
        <v>#DIV/0!</v>
      </c>
      <c r="AO210" s="726" t="e">
        <f t="shared" ref="AO210:AO213" si="576">+(AM210/AK210)</f>
        <v>#DIV/0!</v>
      </c>
      <c r="AP210" s="726">
        <f t="shared" ref="AP210:AP213" si="577">+(AL210+AB210)/U210</f>
        <v>0</v>
      </c>
      <c r="AQ210" s="726" t="e">
        <f t="shared" ref="AQ210:AQ213" si="578">+(AM210+AC210)/W210</f>
        <v>#DIV/0!</v>
      </c>
      <c r="AR210" s="726"/>
      <c r="AS210" s="673">
        <v>1</v>
      </c>
      <c r="AT210" s="724" t="str">
        <f t="shared" ref="AT210:AT213" si="579">+V210</f>
        <v>Monitorear y revisar periódicamente los riesgos de corrupción del proceso a cargo, verificando el cumplimiento del Plan de Acción para mitigarlos o la identificación de nuevos riesgos de corrupción, a través de reuniones de Autocontrol.</v>
      </c>
      <c r="AU210" s="583">
        <v>0</v>
      </c>
      <c r="AV210" s="728"/>
      <c r="AW210" s="728"/>
      <c r="AX210" s="726">
        <f t="shared" ref="AX210:AX213" si="580">+(AV210/AS210)</f>
        <v>0</v>
      </c>
      <c r="AY210" s="726" t="e">
        <f t="shared" ref="AY210:AY213" si="581">+(AW210/AU210)</f>
        <v>#DIV/0!</v>
      </c>
      <c r="AZ210" s="726">
        <f t="shared" ref="AZ210:AZ213" si="582">+(AL210+AB210+AV210)/U210</f>
        <v>0</v>
      </c>
      <c r="BA210" s="726" t="e">
        <f t="shared" ref="BA210:BA213" si="583">+(AM210+AC210+AW210)/W210</f>
        <v>#DIV/0!</v>
      </c>
      <c r="BB210" s="726"/>
      <c r="BC210" s="673">
        <v>1</v>
      </c>
      <c r="BD210" s="724" t="str">
        <f t="shared" ref="BD210:BD213" si="584">+V210</f>
        <v>Monitorear y revisar periódicamente los riesgos de corrupción del proceso a cargo, verificando el cumplimiento del Plan de Acción para mitigarlos o la identificación de nuevos riesgos de corrupción, a través de reuniones de Autocontrol.</v>
      </c>
      <c r="BE210" s="583">
        <v>0</v>
      </c>
      <c r="BF210" s="728"/>
      <c r="BG210" s="728"/>
      <c r="BH210" s="675">
        <f t="shared" ref="BH210:BH213" si="585">+(BF210/BC210)</f>
        <v>0</v>
      </c>
      <c r="BI210" s="675" t="e">
        <f t="shared" ref="BI210:BI213" si="586">+(BG210/BE210)</f>
        <v>#DIV/0!</v>
      </c>
      <c r="BJ210" s="675">
        <f t="shared" ref="BJ210:BJ213" si="587">+(AL210+AB210+AV210+BF210)/U210</f>
        <v>0</v>
      </c>
      <c r="BK210" s="675" t="e">
        <f t="shared" ref="BK210:BK213" si="588">+(AM210+AC210+AW210+BG210)/W210</f>
        <v>#DIV/0!</v>
      </c>
      <c r="BL210" s="675"/>
      <c r="BM210" s="642" t="str">
        <f t="shared" ref="BM210:BM213" si="589">IF(AND(Y210=0,AB210=0),"No Prog ni Ejec",IF(Y210=0,CONCATENATE("No Prog, Ejec=  ",AB210),AB210/Y210))</f>
        <v>No Prog ni Ejec</v>
      </c>
      <c r="BN210" s="642" t="str">
        <f t="shared" ref="BN210:BN213" si="590">IF(AND(AA210=0,AC210=0),"No Prog ni Ejec",IF(AA210=0,CONCATENATE("No Prog, Ejec=  ",AC210),AC210/AA210))</f>
        <v>No Prog ni Ejec</v>
      </c>
      <c r="BO210" s="642" t="str">
        <f t="shared" ref="BO210:BO213" si="591">IF(AND(AI210=0,AL210=0),"No Prog ni Ejec",IF(AI210=0,CONCATENATE("No Prog, Ejec=  ",AL210),AL210/AI210))</f>
        <v>No Prog ni Ejec</v>
      </c>
      <c r="BP210" s="642" t="str">
        <f t="shared" ref="BP210:BP213" si="592">IF(AND(AK210=0,AM210=0),"No Prog ni Ejec",IF(AK210=0,CONCATENATE("No Prog, Ejec=  ",AM210),AM210/AK210))</f>
        <v>No Prog ni Ejec</v>
      </c>
      <c r="BQ210" s="642">
        <f t="shared" ref="BQ210:BQ213" si="593">IF(AND(AS210=0,AV210=0),"No Prog ni Ejec",IF(AS210=0,CONCATENATE("No Prog, Ejec=  ",AV210),AV210/AS210))</f>
        <v>0</v>
      </c>
      <c r="BR210" s="642" t="str">
        <f t="shared" ref="BR210:BR213" si="594">IF(AND(AU210=0,AW210=0),"No Prog ni Ejec",IF(AU210=0,CONCATENATE("No Prog, Ejec=  ",AW210),AW210/AU210))</f>
        <v>No Prog ni Ejec</v>
      </c>
      <c r="BS210" s="642">
        <f t="shared" ref="BS210:BS213" si="595">IF(AND(BC210=0,BF210=0),"No Prog ni Ejec",IF(BC210=0,CONCATENATE("No Prog, Ejec=  ",BF210),BF210/BC210))</f>
        <v>0</v>
      </c>
      <c r="BT210" s="642" t="str">
        <f t="shared" ref="BT210:BT213" si="596">IF(AND(BE210=0,BG210=0),"No Prog ni Ejec",IF(BE210=0,CONCATENATE("No Prog, Ejec=  ",BG210),BG210/BE210))</f>
        <v>No Prog ni Ejec</v>
      </c>
      <c r="BU210" s="580">
        <f t="shared" ref="BU210:BU213" si="597">+(Y210+AI210+(AS210/3))</f>
        <v>0.33333333333333331</v>
      </c>
      <c r="BV210" s="684" t="str">
        <f t="shared" ref="BV210:BV213" si="598">+V210</f>
        <v>Monitorear y revisar periódicamente los riesgos de corrupción del proceso a cargo, verificando el cumplimiento del Plan de Acción para mitigarlos o la identificación de nuevos riesgos de corrupción, a través de reuniones de Autocontrol.</v>
      </c>
      <c r="BW210" s="555">
        <f t="shared" ref="BW210:BW213" si="599">+(AA210+AK210+(AU210/3))</f>
        <v>0</v>
      </c>
      <c r="BX210" s="556"/>
      <c r="BY210" s="556"/>
      <c r="BZ210" s="556"/>
      <c r="CA210" s="556"/>
      <c r="CB210" s="556"/>
      <c r="CC210" s="556"/>
      <c r="CD210" s="556"/>
    </row>
    <row r="211" spans="1:82" ht="88.2" x14ac:dyDescent="0.3">
      <c r="A211" s="717">
        <v>11300</v>
      </c>
      <c r="B211" s="718" t="s">
        <v>4</v>
      </c>
      <c r="C211" s="672" t="s">
        <v>971</v>
      </c>
      <c r="D211" s="719" t="s">
        <v>157</v>
      </c>
      <c r="E211" s="718" t="s">
        <v>256</v>
      </c>
      <c r="F211" s="719" t="s">
        <v>1055</v>
      </c>
      <c r="G211" s="672" t="s">
        <v>1036</v>
      </c>
      <c r="H211" s="670" t="s">
        <v>124</v>
      </c>
      <c r="I211" s="671">
        <v>2</v>
      </c>
      <c r="J211" s="719" t="s">
        <v>1057</v>
      </c>
      <c r="K211" s="672" t="s">
        <v>1033</v>
      </c>
      <c r="L211" s="583">
        <v>0</v>
      </c>
      <c r="M211" s="677">
        <v>1</v>
      </c>
      <c r="N211" s="672" t="s">
        <v>51</v>
      </c>
      <c r="O211" s="672" t="s">
        <v>56</v>
      </c>
      <c r="P211" s="672" t="s">
        <v>37</v>
      </c>
      <c r="Q211" s="672" t="s">
        <v>39</v>
      </c>
      <c r="R211" s="672" t="s">
        <v>210</v>
      </c>
      <c r="S211" s="672" t="s">
        <v>1319</v>
      </c>
      <c r="T211" s="672" t="s">
        <v>92</v>
      </c>
      <c r="U211" s="720">
        <v>2</v>
      </c>
      <c r="V211" s="721" t="str">
        <f t="shared" si="567"/>
        <v>Ajustar mapa de riesgos de corrupción de ser necesario y solicitar cambios (remitir a Oficina Asesora de Planeación)</v>
      </c>
      <c r="W211" s="722">
        <f t="shared" si="568"/>
        <v>0</v>
      </c>
      <c r="X211" s="723" t="s">
        <v>117</v>
      </c>
      <c r="Y211" s="673">
        <v>0</v>
      </c>
      <c r="Z211" s="724" t="str">
        <f t="shared" si="569"/>
        <v>Ajustar mapa de riesgos de corrupción de ser necesario y solicitar cambios (remitir a Oficina Asesora de Planeación)</v>
      </c>
      <c r="AA211" s="583">
        <v>0</v>
      </c>
      <c r="AB211" s="725"/>
      <c r="AC211" s="583"/>
      <c r="AD211" s="726" t="e">
        <f t="shared" si="570"/>
        <v>#DIV/0!</v>
      </c>
      <c r="AE211" s="726" t="e">
        <f t="shared" si="571"/>
        <v>#DIV/0!</v>
      </c>
      <c r="AF211" s="726">
        <f t="shared" si="572"/>
        <v>0</v>
      </c>
      <c r="AG211" s="726" t="e">
        <f t="shared" si="573"/>
        <v>#DIV/0!</v>
      </c>
      <c r="AH211" s="727"/>
      <c r="AI211" s="673">
        <v>0</v>
      </c>
      <c r="AJ211" s="724" t="str">
        <f t="shared" si="574"/>
        <v>Ajustar mapa de riesgos de corrupción de ser necesario y solicitar cambios (remitir a Oficina Asesora de Planeación)</v>
      </c>
      <c r="AK211" s="583">
        <v>0</v>
      </c>
      <c r="AL211" s="728"/>
      <c r="AM211" s="728"/>
      <c r="AN211" s="726" t="e">
        <f t="shared" si="575"/>
        <v>#DIV/0!</v>
      </c>
      <c r="AO211" s="726" t="e">
        <f t="shared" si="576"/>
        <v>#DIV/0!</v>
      </c>
      <c r="AP211" s="726">
        <f t="shared" si="577"/>
        <v>0</v>
      </c>
      <c r="AQ211" s="726" t="e">
        <f t="shared" si="578"/>
        <v>#DIV/0!</v>
      </c>
      <c r="AR211" s="726"/>
      <c r="AS211" s="673">
        <v>1</v>
      </c>
      <c r="AT211" s="724" t="str">
        <f t="shared" si="579"/>
        <v>Ajustar mapa de riesgos de corrupción de ser necesario y solicitar cambios (remitir a Oficina Asesora de Planeación)</v>
      </c>
      <c r="AU211" s="583">
        <v>0</v>
      </c>
      <c r="AV211" s="728"/>
      <c r="AW211" s="728"/>
      <c r="AX211" s="726">
        <f t="shared" si="580"/>
        <v>0</v>
      </c>
      <c r="AY211" s="726" t="e">
        <f t="shared" si="581"/>
        <v>#DIV/0!</v>
      </c>
      <c r="AZ211" s="726">
        <f t="shared" si="582"/>
        <v>0</v>
      </c>
      <c r="BA211" s="726" t="e">
        <f t="shared" si="583"/>
        <v>#DIV/0!</v>
      </c>
      <c r="BB211" s="726"/>
      <c r="BC211" s="673">
        <v>1</v>
      </c>
      <c r="BD211" s="724" t="str">
        <f t="shared" si="584"/>
        <v>Ajustar mapa de riesgos de corrupción de ser necesario y solicitar cambios (remitir a Oficina Asesora de Planeación)</v>
      </c>
      <c r="BE211" s="583">
        <v>0</v>
      </c>
      <c r="BF211" s="728"/>
      <c r="BG211" s="728"/>
      <c r="BH211" s="675">
        <f t="shared" si="585"/>
        <v>0</v>
      </c>
      <c r="BI211" s="675" t="e">
        <f t="shared" si="586"/>
        <v>#DIV/0!</v>
      </c>
      <c r="BJ211" s="675">
        <f t="shared" si="587"/>
        <v>0</v>
      </c>
      <c r="BK211" s="675" t="e">
        <f t="shared" si="588"/>
        <v>#DIV/0!</v>
      </c>
      <c r="BL211" s="675"/>
      <c r="BM211" s="642" t="str">
        <f t="shared" si="589"/>
        <v>No Prog ni Ejec</v>
      </c>
      <c r="BN211" s="642" t="str">
        <f t="shared" si="590"/>
        <v>No Prog ni Ejec</v>
      </c>
      <c r="BO211" s="642" t="str">
        <f t="shared" si="591"/>
        <v>No Prog ni Ejec</v>
      </c>
      <c r="BP211" s="642" t="str">
        <f t="shared" si="592"/>
        <v>No Prog ni Ejec</v>
      </c>
      <c r="BQ211" s="642">
        <f t="shared" si="593"/>
        <v>0</v>
      </c>
      <c r="BR211" s="642" t="str">
        <f t="shared" si="594"/>
        <v>No Prog ni Ejec</v>
      </c>
      <c r="BS211" s="642">
        <f t="shared" si="595"/>
        <v>0</v>
      </c>
      <c r="BT211" s="642" t="str">
        <f t="shared" si="596"/>
        <v>No Prog ni Ejec</v>
      </c>
      <c r="BU211" s="580">
        <f t="shared" si="597"/>
        <v>0.33333333333333331</v>
      </c>
      <c r="BV211" s="684" t="str">
        <f t="shared" si="598"/>
        <v>Ajustar mapa de riesgos de corrupción de ser necesario y solicitar cambios (remitir a Oficina Asesora de Planeación)</v>
      </c>
      <c r="BW211" s="555">
        <f t="shared" si="599"/>
        <v>0</v>
      </c>
      <c r="BX211" s="556"/>
      <c r="BY211" s="556"/>
      <c r="BZ211" s="556"/>
      <c r="CA211" s="556"/>
      <c r="CB211" s="556"/>
      <c r="CC211" s="556"/>
      <c r="CD211" s="556"/>
    </row>
    <row r="212" spans="1:82" s="58" customFormat="1" ht="100.8" x14ac:dyDescent="0.3">
      <c r="A212" s="863">
        <v>11600</v>
      </c>
      <c r="B212" s="862" t="s">
        <v>6</v>
      </c>
      <c r="C212" s="862" t="s">
        <v>971</v>
      </c>
      <c r="D212" s="863" t="s">
        <v>267</v>
      </c>
      <c r="E212" s="864" t="s">
        <v>256</v>
      </c>
      <c r="F212" s="863" t="s">
        <v>1063</v>
      </c>
      <c r="G212" s="862" t="s">
        <v>1031</v>
      </c>
      <c r="H212" s="670" t="s">
        <v>124</v>
      </c>
      <c r="I212" s="671">
        <v>2</v>
      </c>
      <c r="J212" s="671" t="s">
        <v>1065</v>
      </c>
      <c r="K212" s="862" t="s">
        <v>1030</v>
      </c>
      <c r="L212" s="583">
        <v>0</v>
      </c>
      <c r="M212" s="857">
        <v>1</v>
      </c>
      <c r="N212" s="862" t="s">
        <v>51</v>
      </c>
      <c r="O212" s="862" t="s">
        <v>56</v>
      </c>
      <c r="P212" s="862" t="s">
        <v>37</v>
      </c>
      <c r="Q212" s="862" t="s">
        <v>39</v>
      </c>
      <c r="R212" s="862" t="s">
        <v>210</v>
      </c>
      <c r="S212" s="862" t="s">
        <v>1318</v>
      </c>
      <c r="T212" s="862" t="s">
        <v>92</v>
      </c>
      <c r="U212" s="720">
        <v>2</v>
      </c>
      <c r="V212" s="860" t="str">
        <f t="shared" si="567"/>
        <v>Monitorear y revisar periódicamente los riesgos de corrupción del proceso a cargo, verificando el cumplimiento del Plan de Acción para mitigarlos o la identificación de nuevos riesgos de corrupción, a través de reuniones de Autocontrol.</v>
      </c>
      <c r="W212" s="722">
        <f t="shared" si="568"/>
        <v>0</v>
      </c>
      <c r="X212" s="855" t="s">
        <v>117</v>
      </c>
      <c r="Y212" s="673">
        <v>0</v>
      </c>
      <c r="Z212" s="858" t="str">
        <f t="shared" si="569"/>
        <v>Monitorear y revisar periódicamente los riesgos de corrupción del proceso a cargo, verificando el cumplimiento del Plan de Acción para mitigarlos o la identificación de nuevos riesgos de corrupción, a través de reuniones de Autocontrol.</v>
      </c>
      <c r="AA212" s="583">
        <v>0</v>
      </c>
      <c r="AB212" s="725"/>
      <c r="AC212" s="583"/>
      <c r="AD212" s="861" t="e">
        <f t="shared" si="570"/>
        <v>#DIV/0!</v>
      </c>
      <c r="AE212" s="861" t="e">
        <f t="shared" si="571"/>
        <v>#DIV/0!</v>
      </c>
      <c r="AF212" s="861">
        <f t="shared" si="572"/>
        <v>0</v>
      </c>
      <c r="AG212" s="861" t="e">
        <f t="shared" si="573"/>
        <v>#DIV/0!</v>
      </c>
      <c r="AH212" s="727"/>
      <c r="AI212" s="673">
        <v>0</v>
      </c>
      <c r="AJ212" s="858" t="str">
        <f t="shared" si="574"/>
        <v>Monitorear y revisar periódicamente los riesgos de corrupción del proceso a cargo, verificando el cumplimiento del Plan de Acción para mitigarlos o la identificación de nuevos riesgos de corrupción, a través de reuniones de Autocontrol.</v>
      </c>
      <c r="AK212" s="583">
        <v>0</v>
      </c>
      <c r="AL212" s="728"/>
      <c r="AM212" s="728"/>
      <c r="AN212" s="861" t="e">
        <f t="shared" si="575"/>
        <v>#DIV/0!</v>
      </c>
      <c r="AO212" s="861" t="e">
        <f t="shared" si="576"/>
        <v>#DIV/0!</v>
      </c>
      <c r="AP212" s="861">
        <f t="shared" si="577"/>
        <v>0</v>
      </c>
      <c r="AQ212" s="861" t="e">
        <f t="shared" si="578"/>
        <v>#DIV/0!</v>
      </c>
      <c r="AR212" s="861"/>
      <c r="AS212" s="673">
        <v>1</v>
      </c>
      <c r="AT212" s="858" t="str">
        <f t="shared" si="579"/>
        <v>Monitorear y revisar periódicamente los riesgos de corrupción del proceso a cargo, verificando el cumplimiento del Plan de Acción para mitigarlos o la identificación de nuevos riesgos de corrupción, a través de reuniones de Autocontrol.</v>
      </c>
      <c r="AU212" s="583">
        <v>0</v>
      </c>
      <c r="AV212" s="728"/>
      <c r="AW212" s="728"/>
      <c r="AX212" s="861">
        <f t="shared" si="580"/>
        <v>0</v>
      </c>
      <c r="AY212" s="861" t="e">
        <f t="shared" si="581"/>
        <v>#DIV/0!</v>
      </c>
      <c r="AZ212" s="861">
        <f t="shared" si="582"/>
        <v>0</v>
      </c>
      <c r="BA212" s="861" t="e">
        <f t="shared" si="583"/>
        <v>#DIV/0!</v>
      </c>
      <c r="BB212" s="861"/>
      <c r="BC212" s="673">
        <v>1</v>
      </c>
      <c r="BD212" s="858" t="str">
        <f t="shared" si="584"/>
        <v>Monitorear y revisar periódicamente los riesgos de corrupción del proceso a cargo, verificando el cumplimiento del Plan de Acción para mitigarlos o la identificación de nuevos riesgos de corrupción, a través de reuniones de Autocontrol.</v>
      </c>
      <c r="BE212" s="583">
        <v>0</v>
      </c>
      <c r="BF212" s="728"/>
      <c r="BG212" s="728"/>
      <c r="BH212" s="859">
        <f t="shared" si="585"/>
        <v>0</v>
      </c>
      <c r="BI212" s="859" t="e">
        <f t="shared" si="586"/>
        <v>#DIV/0!</v>
      </c>
      <c r="BJ212" s="859">
        <f t="shared" si="587"/>
        <v>0</v>
      </c>
      <c r="BK212" s="859" t="e">
        <f t="shared" si="588"/>
        <v>#DIV/0!</v>
      </c>
      <c r="BL212" s="859"/>
      <c r="BM212" s="856" t="str">
        <f t="shared" si="589"/>
        <v>No Prog ni Ejec</v>
      </c>
      <c r="BN212" s="856" t="str">
        <f t="shared" si="590"/>
        <v>No Prog ni Ejec</v>
      </c>
      <c r="BO212" s="856" t="str">
        <f t="shared" si="591"/>
        <v>No Prog ni Ejec</v>
      </c>
      <c r="BP212" s="856" t="str">
        <f t="shared" si="592"/>
        <v>No Prog ni Ejec</v>
      </c>
      <c r="BQ212" s="856">
        <f t="shared" si="593"/>
        <v>0</v>
      </c>
      <c r="BR212" s="856" t="str">
        <f t="shared" si="594"/>
        <v>No Prog ni Ejec</v>
      </c>
      <c r="BS212" s="856">
        <f t="shared" si="595"/>
        <v>0</v>
      </c>
      <c r="BT212" s="856" t="str">
        <f t="shared" si="596"/>
        <v>No Prog ni Ejec</v>
      </c>
      <c r="BU212" s="674">
        <f t="shared" si="597"/>
        <v>0.33333333333333331</v>
      </c>
      <c r="BV212" s="732" t="str">
        <f t="shared" si="598"/>
        <v>Monitorear y revisar periódicamente los riesgos de corrupción del proceso a cargo, verificando el cumplimiento del Plan de Acción para mitigarlos o la identificación de nuevos riesgos de corrupción, a través de reuniones de Autocontrol.</v>
      </c>
      <c r="BW212" s="733">
        <f t="shared" si="599"/>
        <v>0</v>
      </c>
      <c r="BX212" s="728"/>
      <c r="BY212" s="728"/>
      <c r="BZ212" s="728"/>
      <c r="CA212" s="728"/>
      <c r="CB212" s="728"/>
      <c r="CC212" s="728"/>
      <c r="CD212" s="728"/>
    </row>
    <row r="213" spans="1:82" s="58" customFormat="1" ht="88.2" x14ac:dyDescent="0.3">
      <c r="A213" s="863">
        <v>11600</v>
      </c>
      <c r="B213" s="862" t="s">
        <v>6</v>
      </c>
      <c r="C213" s="862" t="s">
        <v>971</v>
      </c>
      <c r="D213" s="863" t="s">
        <v>267</v>
      </c>
      <c r="E213" s="864" t="s">
        <v>256</v>
      </c>
      <c r="F213" s="863" t="s">
        <v>1064</v>
      </c>
      <c r="G213" s="862" t="s">
        <v>1036</v>
      </c>
      <c r="H213" s="670" t="s">
        <v>124</v>
      </c>
      <c r="I213" s="671">
        <v>2</v>
      </c>
      <c r="J213" s="671" t="s">
        <v>1066</v>
      </c>
      <c r="K213" s="862" t="s">
        <v>1033</v>
      </c>
      <c r="L213" s="583">
        <v>0</v>
      </c>
      <c r="M213" s="857">
        <v>1</v>
      </c>
      <c r="N213" s="862" t="s">
        <v>51</v>
      </c>
      <c r="O213" s="862" t="s">
        <v>56</v>
      </c>
      <c r="P213" s="862" t="s">
        <v>37</v>
      </c>
      <c r="Q213" s="862" t="s">
        <v>39</v>
      </c>
      <c r="R213" s="862" t="s">
        <v>210</v>
      </c>
      <c r="S213" s="862" t="s">
        <v>1319</v>
      </c>
      <c r="T213" s="862" t="s">
        <v>92</v>
      </c>
      <c r="U213" s="720">
        <v>2</v>
      </c>
      <c r="V213" s="860" t="str">
        <f t="shared" si="567"/>
        <v>Ajustar mapa de riesgos de corrupción de ser necesario y solicitar cambios (remitir a Oficina Asesora de Planeación)</v>
      </c>
      <c r="W213" s="722">
        <f t="shared" si="568"/>
        <v>0</v>
      </c>
      <c r="X213" s="855" t="s">
        <v>117</v>
      </c>
      <c r="Y213" s="673">
        <v>0</v>
      </c>
      <c r="Z213" s="858" t="str">
        <f t="shared" si="569"/>
        <v>Ajustar mapa de riesgos de corrupción de ser necesario y solicitar cambios (remitir a Oficina Asesora de Planeación)</v>
      </c>
      <c r="AA213" s="583">
        <v>0</v>
      </c>
      <c r="AB213" s="725"/>
      <c r="AC213" s="583"/>
      <c r="AD213" s="861" t="e">
        <f t="shared" si="570"/>
        <v>#DIV/0!</v>
      </c>
      <c r="AE213" s="861" t="e">
        <f t="shared" si="571"/>
        <v>#DIV/0!</v>
      </c>
      <c r="AF213" s="861">
        <f t="shared" si="572"/>
        <v>0</v>
      </c>
      <c r="AG213" s="861" t="e">
        <f t="shared" si="573"/>
        <v>#DIV/0!</v>
      </c>
      <c r="AH213" s="727"/>
      <c r="AI213" s="673">
        <v>0</v>
      </c>
      <c r="AJ213" s="858" t="str">
        <f t="shared" si="574"/>
        <v>Ajustar mapa de riesgos de corrupción de ser necesario y solicitar cambios (remitir a Oficina Asesora de Planeación)</v>
      </c>
      <c r="AK213" s="583">
        <v>0</v>
      </c>
      <c r="AL213" s="728"/>
      <c r="AM213" s="728"/>
      <c r="AN213" s="861" t="e">
        <f t="shared" si="575"/>
        <v>#DIV/0!</v>
      </c>
      <c r="AO213" s="861" t="e">
        <f t="shared" si="576"/>
        <v>#DIV/0!</v>
      </c>
      <c r="AP213" s="861">
        <f t="shared" si="577"/>
        <v>0</v>
      </c>
      <c r="AQ213" s="861" t="e">
        <f t="shared" si="578"/>
        <v>#DIV/0!</v>
      </c>
      <c r="AR213" s="861"/>
      <c r="AS213" s="673">
        <v>1</v>
      </c>
      <c r="AT213" s="858" t="str">
        <f t="shared" si="579"/>
        <v>Ajustar mapa de riesgos de corrupción de ser necesario y solicitar cambios (remitir a Oficina Asesora de Planeación)</v>
      </c>
      <c r="AU213" s="583">
        <v>0</v>
      </c>
      <c r="AV213" s="728"/>
      <c r="AW213" s="728"/>
      <c r="AX213" s="861">
        <f t="shared" si="580"/>
        <v>0</v>
      </c>
      <c r="AY213" s="861" t="e">
        <f t="shared" si="581"/>
        <v>#DIV/0!</v>
      </c>
      <c r="AZ213" s="861">
        <f t="shared" si="582"/>
        <v>0</v>
      </c>
      <c r="BA213" s="861" t="e">
        <f t="shared" si="583"/>
        <v>#DIV/0!</v>
      </c>
      <c r="BB213" s="861"/>
      <c r="BC213" s="673">
        <v>1</v>
      </c>
      <c r="BD213" s="858" t="str">
        <f t="shared" si="584"/>
        <v>Ajustar mapa de riesgos de corrupción de ser necesario y solicitar cambios (remitir a Oficina Asesora de Planeación)</v>
      </c>
      <c r="BE213" s="583">
        <v>0</v>
      </c>
      <c r="BF213" s="728"/>
      <c r="BG213" s="728"/>
      <c r="BH213" s="859">
        <f t="shared" si="585"/>
        <v>0</v>
      </c>
      <c r="BI213" s="859" t="e">
        <f t="shared" si="586"/>
        <v>#DIV/0!</v>
      </c>
      <c r="BJ213" s="859">
        <f t="shared" si="587"/>
        <v>0</v>
      </c>
      <c r="BK213" s="859" t="e">
        <f t="shared" si="588"/>
        <v>#DIV/0!</v>
      </c>
      <c r="BL213" s="859"/>
      <c r="BM213" s="856" t="str">
        <f t="shared" si="589"/>
        <v>No Prog ni Ejec</v>
      </c>
      <c r="BN213" s="856" t="str">
        <f t="shared" si="590"/>
        <v>No Prog ni Ejec</v>
      </c>
      <c r="BO213" s="856" t="str">
        <f t="shared" si="591"/>
        <v>No Prog ni Ejec</v>
      </c>
      <c r="BP213" s="856" t="str">
        <f t="shared" si="592"/>
        <v>No Prog ni Ejec</v>
      </c>
      <c r="BQ213" s="856">
        <f t="shared" si="593"/>
        <v>0</v>
      </c>
      <c r="BR213" s="856" t="str">
        <f t="shared" si="594"/>
        <v>No Prog ni Ejec</v>
      </c>
      <c r="BS213" s="856">
        <f t="shared" si="595"/>
        <v>0</v>
      </c>
      <c r="BT213" s="856" t="str">
        <f t="shared" si="596"/>
        <v>No Prog ni Ejec</v>
      </c>
      <c r="BU213" s="674">
        <f t="shared" si="597"/>
        <v>0.33333333333333331</v>
      </c>
      <c r="BV213" s="732" t="str">
        <f t="shared" si="598"/>
        <v>Ajustar mapa de riesgos de corrupción de ser necesario y solicitar cambios (remitir a Oficina Asesora de Planeación)</v>
      </c>
      <c r="BW213" s="733">
        <f t="shared" si="599"/>
        <v>0</v>
      </c>
      <c r="BX213" s="728"/>
      <c r="BY213" s="728"/>
      <c r="BZ213" s="728"/>
      <c r="CA213" s="728"/>
      <c r="CB213" s="728"/>
      <c r="CC213" s="728"/>
      <c r="CD213" s="728"/>
    </row>
    <row r="214" spans="1:82" s="58" customFormat="1" ht="100.8" x14ac:dyDescent="0.3">
      <c r="A214" s="730">
        <v>11400</v>
      </c>
      <c r="B214" s="672" t="s">
        <v>26</v>
      </c>
      <c r="C214" s="672" t="s">
        <v>971</v>
      </c>
      <c r="D214" s="719" t="s">
        <v>184</v>
      </c>
      <c r="E214" s="718" t="s">
        <v>256</v>
      </c>
      <c r="F214" s="719" t="s">
        <v>1067</v>
      </c>
      <c r="G214" s="672" t="s">
        <v>1031</v>
      </c>
      <c r="H214" s="670" t="s">
        <v>124</v>
      </c>
      <c r="I214" s="671">
        <v>2</v>
      </c>
      <c r="J214" s="671" t="s">
        <v>1069</v>
      </c>
      <c r="K214" s="672" t="s">
        <v>1030</v>
      </c>
      <c r="L214" s="583">
        <v>0</v>
      </c>
      <c r="M214" s="677">
        <v>1</v>
      </c>
      <c r="N214" s="672" t="s">
        <v>51</v>
      </c>
      <c r="O214" s="672" t="s">
        <v>56</v>
      </c>
      <c r="P214" s="672" t="s">
        <v>37</v>
      </c>
      <c r="Q214" s="672" t="s">
        <v>39</v>
      </c>
      <c r="R214" s="672" t="s">
        <v>210</v>
      </c>
      <c r="S214" s="672" t="s">
        <v>1318</v>
      </c>
      <c r="T214" s="672" t="s">
        <v>92</v>
      </c>
      <c r="U214" s="720">
        <v>2</v>
      </c>
      <c r="V214" s="721" t="str">
        <f t="shared" ref="V214:V215" si="600">+K214</f>
        <v>Monitorear y revisar periódicamente los riesgos de corrupción del proceso a cargo, verificando el cumplimiento del Plan de Acción para mitigarlos o la identificación de nuevos riesgos de corrupción, a través de reuniones de Autocontrol.</v>
      </c>
      <c r="W214" s="722">
        <f t="shared" ref="W214:W215" si="601">+L214</f>
        <v>0</v>
      </c>
      <c r="X214" s="723" t="s">
        <v>117</v>
      </c>
      <c r="Y214" s="673">
        <v>0</v>
      </c>
      <c r="Z214" s="724" t="str">
        <f t="shared" ref="Z214:Z215" si="602">+V214</f>
        <v>Monitorear y revisar periódicamente los riesgos de corrupción del proceso a cargo, verificando el cumplimiento del Plan de Acción para mitigarlos o la identificación de nuevos riesgos de corrupción, a través de reuniones de Autocontrol.</v>
      </c>
      <c r="AA214" s="583">
        <v>0</v>
      </c>
      <c r="AB214" s="725"/>
      <c r="AC214" s="583"/>
      <c r="AD214" s="726" t="e">
        <f t="shared" ref="AD214:AD215" si="603">+(AB214/Y214)</f>
        <v>#DIV/0!</v>
      </c>
      <c r="AE214" s="726" t="e">
        <f t="shared" ref="AE214:AE215" si="604">+(AC214/AA214)</f>
        <v>#DIV/0!</v>
      </c>
      <c r="AF214" s="726">
        <f t="shared" ref="AF214:AF215" si="605">+(AB214/U214)</f>
        <v>0</v>
      </c>
      <c r="AG214" s="726" t="e">
        <f t="shared" ref="AG214:AG215" si="606">+(AC214/W214)</f>
        <v>#DIV/0!</v>
      </c>
      <c r="AH214" s="727"/>
      <c r="AI214" s="673">
        <v>0</v>
      </c>
      <c r="AJ214" s="724" t="str">
        <f t="shared" ref="AJ214:AJ215" si="607">+V214</f>
        <v>Monitorear y revisar periódicamente los riesgos de corrupción del proceso a cargo, verificando el cumplimiento del Plan de Acción para mitigarlos o la identificación de nuevos riesgos de corrupción, a través de reuniones de Autocontrol.</v>
      </c>
      <c r="AK214" s="583">
        <v>0</v>
      </c>
      <c r="AL214" s="728"/>
      <c r="AM214" s="728"/>
      <c r="AN214" s="726" t="e">
        <f t="shared" ref="AN214:AN215" si="608">+(AL214/AI214)</f>
        <v>#DIV/0!</v>
      </c>
      <c r="AO214" s="726" t="e">
        <f t="shared" ref="AO214:AO215" si="609">+(AM214/AK214)</f>
        <v>#DIV/0!</v>
      </c>
      <c r="AP214" s="726">
        <f t="shared" ref="AP214:AP215" si="610">+(AL214+AB214)/U214</f>
        <v>0</v>
      </c>
      <c r="AQ214" s="726" t="e">
        <f t="shared" ref="AQ214:AQ215" si="611">+(AM214+AC214)/W214</f>
        <v>#DIV/0!</v>
      </c>
      <c r="AR214" s="726"/>
      <c r="AS214" s="673">
        <v>1</v>
      </c>
      <c r="AT214" s="724" t="str">
        <f t="shared" ref="AT214:AT215" si="612">+V214</f>
        <v>Monitorear y revisar periódicamente los riesgos de corrupción del proceso a cargo, verificando el cumplimiento del Plan de Acción para mitigarlos o la identificación de nuevos riesgos de corrupción, a través de reuniones de Autocontrol.</v>
      </c>
      <c r="AU214" s="583">
        <v>0</v>
      </c>
      <c r="AV214" s="728"/>
      <c r="AW214" s="728"/>
      <c r="AX214" s="726">
        <f t="shared" ref="AX214:AX215" si="613">+(AV214/AS214)</f>
        <v>0</v>
      </c>
      <c r="AY214" s="726" t="e">
        <f t="shared" ref="AY214:AY215" si="614">+(AW214/AU214)</f>
        <v>#DIV/0!</v>
      </c>
      <c r="AZ214" s="726">
        <f t="shared" ref="AZ214:AZ215" si="615">+(AL214+AB214+AV214)/U214</f>
        <v>0</v>
      </c>
      <c r="BA214" s="726" t="e">
        <f t="shared" ref="BA214:BA215" si="616">+(AM214+AC214+AW214)/W214</f>
        <v>#DIV/0!</v>
      </c>
      <c r="BB214" s="726"/>
      <c r="BC214" s="673">
        <v>1</v>
      </c>
      <c r="BD214" s="724" t="str">
        <f t="shared" ref="BD214:BD215" si="617">+V214</f>
        <v>Monitorear y revisar periódicamente los riesgos de corrupción del proceso a cargo, verificando el cumplimiento del Plan de Acción para mitigarlos o la identificación de nuevos riesgos de corrupción, a través de reuniones de Autocontrol.</v>
      </c>
      <c r="BE214" s="583">
        <v>0</v>
      </c>
      <c r="BF214" s="728"/>
      <c r="BG214" s="728"/>
      <c r="BH214" s="675">
        <f t="shared" ref="BH214:BH215" si="618">+(BF214/BC214)</f>
        <v>0</v>
      </c>
      <c r="BI214" s="675" t="e">
        <f t="shared" ref="BI214:BI215" si="619">+(BG214/BE214)</f>
        <v>#DIV/0!</v>
      </c>
      <c r="BJ214" s="675">
        <f t="shared" ref="BJ214:BJ215" si="620">+(AL214+AB214+AV214+BF214)/U214</f>
        <v>0</v>
      </c>
      <c r="BK214" s="675" t="e">
        <f t="shared" ref="BK214:BK215" si="621">+(AM214+AC214+AW214+BG214)/W214</f>
        <v>#DIV/0!</v>
      </c>
      <c r="BL214" s="675"/>
      <c r="BM214" s="731" t="str">
        <f t="shared" ref="BM214:BM215" si="622">IF(AND(Y214=0,AB214=0),"No Prog ni Ejec",IF(Y214=0,CONCATENATE("No Prog, Ejec=  ",AB214),AB214/Y214))</f>
        <v>No Prog ni Ejec</v>
      </c>
      <c r="BN214" s="731" t="str">
        <f t="shared" ref="BN214:BN215" si="623">IF(AND(AA214=0,AC214=0),"No Prog ni Ejec",IF(AA214=0,CONCATENATE("No Prog, Ejec=  ",AC214),AC214/AA214))</f>
        <v>No Prog ni Ejec</v>
      </c>
      <c r="BO214" s="731" t="str">
        <f t="shared" ref="BO214:BO215" si="624">IF(AND(AI214=0,AL214=0),"No Prog ni Ejec",IF(AI214=0,CONCATENATE("No Prog, Ejec=  ",AL214),AL214/AI214))</f>
        <v>No Prog ni Ejec</v>
      </c>
      <c r="BP214" s="731" t="str">
        <f t="shared" ref="BP214:BP215" si="625">IF(AND(AK214=0,AM214=0),"No Prog ni Ejec",IF(AK214=0,CONCATENATE("No Prog, Ejec=  ",AM214),AM214/AK214))</f>
        <v>No Prog ni Ejec</v>
      </c>
      <c r="BQ214" s="731">
        <f t="shared" ref="BQ214:BQ215" si="626">IF(AND(AS214=0,AV214=0),"No Prog ni Ejec",IF(AS214=0,CONCATENATE("No Prog, Ejec=  ",AV214),AV214/AS214))</f>
        <v>0</v>
      </c>
      <c r="BR214" s="731" t="str">
        <f t="shared" ref="BR214:BR215" si="627">IF(AND(AU214=0,AW214=0),"No Prog ni Ejec",IF(AU214=0,CONCATENATE("No Prog, Ejec=  ",AW214),AW214/AU214))</f>
        <v>No Prog ni Ejec</v>
      </c>
      <c r="BS214" s="731">
        <f t="shared" ref="BS214:BS215" si="628">IF(AND(BC214=0,BF214=0),"No Prog ni Ejec",IF(BC214=0,CONCATENATE("No Prog, Ejec=  ",BF214),BF214/BC214))</f>
        <v>0</v>
      </c>
      <c r="BT214" s="731" t="str">
        <f t="shared" ref="BT214:BT215" si="629">IF(AND(BE214=0,BG214=0),"No Prog ni Ejec",IF(BE214=0,CONCATENATE("No Prog, Ejec=  ",BG214),BG214/BE214))</f>
        <v>No Prog ni Ejec</v>
      </c>
      <c r="BU214" s="674">
        <f t="shared" ref="BU214:BU215" si="630">+(Y214+AI214+(AS214/3))</f>
        <v>0.33333333333333331</v>
      </c>
      <c r="BV214" s="732" t="str">
        <f t="shared" ref="BV214:BV215" si="631">+V214</f>
        <v>Monitorear y revisar periódicamente los riesgos de corrupción del proceso a cargo, verificando el cumplimiento del Plan de Acción para mitigarlos o la identificación de nuevos riesgos de corrupción, a través de reuniones de Autocontrol.</v>
      </c>
      <c r="BW214" s="733">
        <f t="shared" ref="BW214:BW215" si="632">+(AA214+AK214+(AU214/3))</f>
        <v>0</v>
      </c>
      <c r="BX214" s="728"/>
      <c r="BY214" s="728"/>
      <c r="BZ214" s="728"/>
      <c r="CA214" s="728"/>
      <c r="CB214" s="728"/>
      <c r="CC214" s="728"/>
      <c r="CD214" s="728"/>
    </row>
    <row r="215" spans="1:82" s="58" customFormat="1" ht="88.2" x14ac:dyDescent="0.3">
      <c r="A215" s="730">
        <v>11400</v>
      </c>
      <c r="B215" s="672" t="s">
        <v>26</v>
      </c>
      <c r="C215" s="672" t="s">
        <v>971</v>
      </c>
      <c r="D215" s="719" t="s">
        <v>184</v>
      </c>
      <c r="E215" s="718" t="s">
        <v>256</v>
      </c>
      <c r="F215" s="719" t="s">
        <v>1068</v>
      </c>
      <c r="G215" s="672" t="s">
        <v>1036</v>
      </c>
      <c r="H215" s="670" t="s">
        <v>124</v>
      </c>
      <c r="I215" s="671">
        <v>2</v>
      </c>
      <c r="J215" s="671" t="s">
        <v>1070</v>
      </c>
      <c r="K215" s="672" t="s">
        <v>1033</v>
      </c>
      <c r="L215" s="583">
        <v>0</v>
      </c>
      <c r="M215" s="677">
        <v>1</v>
      </c>
      <c r="N215" s="672" t="s">
        <v>51</v>
      </c>
      <c r="O215" s="672" t="s">
        <v>56</v>
      </c>
      <c r="P215" s="672" t="s">
        <v>37</v>
      </c>
      <c r="Q215" s="672" t="s">
        <v>39</v>
      </c>
      <c r="R215" s="672" t="s">
        <v>210</v>
      </c>
      <c r="S215" s="672" t="s">
        <v>1319</v>
      </c>
      <c r="T215" s="672" t="s">
        <v>92</v>
      </c>
      <c r="U215" s="671">
        <v>2</v>
      </c>
      <c r="V215" s="721" t="str">
        <f t="shared" si="600"/>
        <v>Ajustar mapa de riesgos de corrupción de ser necesario y solicitar cambios (remitir a Oficina Asesora de Planeación)</v>
      </c>
      <c r="W215" s="722">
        <f t="shared" si="601"/>
        <v>0</v>
      </c>
      <c r="X215" s="723" t="s">
        <v>117</v>
      </c>
      <c r="Y215" s="673">
        <v>0</v>
      </c>
      <c r="Z215" s="724" t="str">
        <f t="shared" si="602"/>
        <v>Ajustar mapa de riesgos de corrupción de ser necesario y solicitar cambios (remitir a Oficina Asesora de Planeación)</v>
      </c>
      <c r="AA215" s="583">
        <v>0</v>
      </c>
      <c r="AB215" s="725"/>
      <c r="AC215" s="583"/>
      <c r="AD215" s="726" t="e">
        <f t="shared" si="603"/>
        <v>#DIV/0!</v>
      </c>
      <c r="AE215" s="726" t="e">
        <f t="shared" si="604"/>
        <v>#DIV/0!</v>
      </c>
      <c r="AF215" s="726">
        <f t="shared" si="605"/>
        <v>0</v>
      </c>
      <c r="AG215" s="726" t="e">
        <f t="shared" si="606"/>
        <v>#DIV/0!</v>
      </c>
      <c r="AH215" s="727"/>
      <c r="AI215" s="673">
        <v>0</v>
      </c>
      <c r="AJ215" s="724" t="str">
        <f t="shared" si="607"/>
        <v>Ajustar mapa de riesgos de corrupción de ser necesario y solicitar cambios (remitir a Oficina Asesora de Planeación)</v>
      </c>
      <c r="AK215" s="583">
        <v>0</v>
      </c>
      <c r="AL215" s="728"/>
      <c r="AM215" s="728"/>
      <c r="AN215" s="726" t="e">
        <f t="shared" si="608"/>
        <v>#DIV/0!</v>
      </c>
      <c r="AO215" s="726" t="e">
        <f t="shared" si="609"/>
        <v>#DIV/0!</v>
      </c>
      <c r="AP215" s="726">
        <f t="shared" si="610"/>
        <v>0</v>
      </c>
      <c r="AQ215" s="726" t="e">
        <f t="shared" si="611"/>
        <v>#DIV/0!</v>
      </c>
      <c r="AR215" s="726"/>
      <c r="AS215" s="673">
        <v>1</v>
      </c>
      <c r="AT215" s="724" t="str">
        <f t="shared" si="612"/>
        <v>Ajustar mapa de riesgos de corrupción de ser necesario y solicitar cambios (remitir a Oficina Asesora de Planeación)</v>
      </c>
      <c r="AU215" s="583">
        <v>0</v>
      </c>
      <c r="AV215" s="728"/>
      <c r="AW215" s="728"/>
      <c r="AX215" s="726">
        <f t="shared" si="613"/>
        <v>0</v>
      </c>
      <c r="AY215" s="726" t="e">
        <f t="shared" si="614"/>
        <v>#DIV/0!</v>
      </c>
      <c r="AZ215" s="726">
        <f t="shared" si="615"/>
        <v>0</v>
      </c>
      <c r="BA215" s="726" t="e">
        <f t="shared" si="616"/>
        <v>#DIV/0!</v>
      </c>
      <c r="BB215" s="726"/>
      <c r="BC215" s="673">
        <v>1</v>
      </c>
      <c r="BD215" s="724" t="str">
        <f t="shared" si="617"/>
        <v>Ajustar mapa de riesgos de corrupción de ser necesario y solicitar cambios (remitir a Oficina Asesora de Planeación)</v>
      </c>
      <c r="BE215" s="583">
        <v>0</v>
      </c>
      <c r="BF215" s="728"/>
      <c r="BG215" s="728"/>
      <c r="BH215" s="675">
        <f t="shared" si="618"/>
        <v>0</v>
      </c>
      <c r="BI215" s="675" t="e">
        <f t="shared" si="619"/>
        <v>#DIV/0!</v>
      </c>
      <c r="BJ215" s="675">
        <f t="shared" si="620"/>
        <v>0</v>
      </c>
      <c r="BK215" s="675" t="e">
        <f t="shared" si="621"/>
        <v>#DIV/0!</v>
      </c>
      <c r="BL215" s="675"/>
      <c r="BM215" s="731" t="str">
        <f t="shared" si="622"/>
        <v>No Prog ni Ejec</v>
      </c>
      <c r="BN215" s="731" t="str">
        <f t="shared" si="623"/>
        <v>No Prog ni Ejec</v>
      </c>
      <c r="BO215" s="731" t="str">
        <f t="shared" si="624"/>
        <v>No Prog ni Ejec</v>
      </c>
      <c r="BP215" s="731" t="str">
        <f t="shared" si="625"/>
        <v>No Prog ni Ejec</v>
      </c>
      <c r="BQ215" s="731">
        <f t="shared" si="626"/>
        <v>0</v>
      </c>
      <c r="BR215" s="731" t="str">
        <f t="shared" si="627"/>
        <v>No Prog ni Ejec</v>
      </c>
      <c r="BS215" s="731">
        <f t="shared" si="628"/>
        <v>0</v>
      </c>
      <c r="BT215" s="731" t="str">
        <f t="shared" si="629"/>
        <v>No Prog ni Ejec</v>
      </c>
      <c r="BU215" s="674">
        <f t="shared" si="630"/>
        <v>0.33333333333333331</v>
      </c>
      <c r="BV215" s="732" t="str">
        <f t="shared" si="631"/>
        <v>Ajustar mapa de riesgos de corrupción de ser necesario y solicitar cambios (remitir a Oficina Asesora de Planeación)</v>
      </c>
      <c r="BW215" s="733">
        <f t="shared" si="632"/>
        <v>0</v>
      </c>
      <c r="BX215" s="728"/>
      <c r="BY215" s="728"/>
      <c r="BZ215" s="728"/>
      <c r="CA215" s="728"/>
      <c r="CB215" s="728"/>
      <c r="CC215" s="728"/>
      <c r="CD215" s="728"/>
    </row>
    <row r="216" spans="1:82" s="58" customFormat="1" ht="100.8" x14ac:dyDescent="0.3">
      <c r="A216" s="730">
        <v>11500</v>
      </c>
      <c r="B216" s="672" t="s">
        <v>28</v>
      </c>
      <c r="C216" s="672" t="s">
        <v>971</v>
      </c>
      <c r="D216" s="719" t="s">
        <v>260</v>
      </c>
      <c r="E216" s="718" t="s">
        <v>256</v>
      </c>
      <c r="F216" s="719" t="s">
        <v>1071</v>
      </c>
      <c r="G216" s="672" t="s">
        <v>1031</v>
      </c>
      <c r="H216" s="670" t="s">
        <v>124</v>
      </c>
      <c r="I216" s="671">
        <v>2</v>
      </c>
      <c r="J216" s="671" t="s">
        <v>1074</v>
      </c>
      <c r="K216" s="672" t="s">
        <v>1030</v>
      </c>
      <c r="L216" s="583">
        <v>0</v>
      </c>
      <c r="M216" s="677">
        <v>1</v>
      </c>
      <c r="N216" s="672" t="s">
        <v>51</v>
      </c>
      <c r="O216" s="672" t="s">
        <v>56</v>
      </c>
      <c r="P216" s="672" t="s">
        <v>37</v>
      </c>
      <c r="Q216" s="672" t="s">
        <v>39</v>
      </c>
      <c r="R216" s="672" t="s">
        <v>210</v>
      </c>
      <c r="S216" s="672" t="s">
        <v>1318</v>
      </c>
      <c r="T216" s="842" t="s">
        <v>96</v>
      </c>
      <c r="U216" s="720">
        <v>2</v>
      </c>
      <c r="V216" s="721" t="str">
        <f t="shared" ref="V216:V217" si="633">+K216</f>
        <v>Monitorear y revisar periódicamente los riesgos de corrupción del proceso a cargo, verificando el cumplimiento del Plan de Acción para mitigarlos o la identificación de nuevos riesgos de corrupción, a través de reuniones de Autocontrol.</v>
      </c>
      <c r="W216" s="722">
        <f t="shared" ref="W216:W217" si="634">+L216</f>
        <v>0</v>
      </c>
      <c r="X216" s="723" t="s">
        <v>117</v>
      </c>
      <c r="Y216" s="673">
        <v>0</v>
      </c>
      <c r="Z216" s="724" t="str">
        <f t="shared" ref="Z216:Z217" si="635">+V216</f>
        <v>Monitorear y revisar periódicamente los riesgos de corrupción del proceso a cargo, verificando el cumplimiento del Plan de Acción para mitigarlos o la identificación de nuevos riesgos de corrupción, a través de reuniones de Autocontrol.</v>
      </c>
      <c r="AA216" s="583">
        <v>0</v>
      </c>
      <c r="AB216" s="725"/>
      <c r="AC216" s="583"/>
      <c r="AD216" s="726" t="e">
        <f t="shared" ref="AD216:AD217" si="636">+(AB216/Y216)</f>
        <v>#DIV/0!</v>
      </c>
      <c r="AE216" s="726" t="e">
        <f t="shared" ref="AE216:AE217" si="637">+(AC216/AA216)</f>
        <v>#DIV/0!</v>
      </c>
      <c r="AF216" s="726">
        <f t="shared" ref="AF216:AF217" si="638">+(AB216/U216)</f>
        <v>0</v>
      </c>
      <c r="AG216" s="726" t="e">
        <f t="shared" ref="AG216:AG217" si="639">+(AC216/W216)</f>
        <v>#DIV/0!</v>
      </c>
      <c r="AH216" s="727"/>
      <c r="AI216" s="673">
        <v>0</v>
      </c>
      <c r="AJ216" s="724" t="str">
        <f t="shared" ref="AJ216:AJ217" si="640">+V216</f>
        <v>Monitorear y revisar periódicamente los riesgos de corrupción del proceso a cargo, verificando el cumplimiento del Plan de Acción para mitigarlos o la identificación de nuevos riesgos de corrupción, a través de reuniones de Autocontrol.</v>
      </c>
      <c r="AK216" s="583">
        <v>0</v>
      </c>
      <c r="AL216" s="728"/>
      <c r="AM216" s="728"/>
      <c r="AN216" s="726" t="e">
        <f t="shared" ref="AN216:AN217" si="641">+(AL216/AI216)</f>
        <v>#DIV/0!</v>
      </c>
      <c r="AO216" s="726" t="e">
        <f t="shared" ref="AO216:AO217" si="642">+(AM216/AK216)</f>
        <v>#DIV/0!</v>
      </c>
      <c r="AP216" s="726">
        <f t="shared" ref="AP216:AP217" si="643">+(AL216+AB216)/U216</f>
        <v>0</v>
      </c>
      <c r="AQ216" s="726" t="e">
        <f t="shared" ref="AQ216:AQ217" si="644">+(AM216+AC216)/W216</f>
        <v>#DIV/0!</v>
      </c>
      <c r="AR216" s="726"/>
      <c r="AS216" s="673">
        <v>1</v>
      </c>
      <c r="AT216" s="724" t="str">
        <f t="shared" ref="AT216:AT217" si="645">+V216</f>
        <v>Monitorear y revisar periódicamente los riesgos de corrupción del proceso a cargo, verificando el cumplimiento del Plan de Acción para mitigarlos o la identificación de nuevos riesgos de corrupción, a través de reuniones de Autocontrol.</v>
      </c>
      <c r="AU216" s="583">
        <v>0</v>
      </c>
      <c r="AV216" s="728"/>
      <c r="AW216" s="728"/>
      <c r="AX216" s="726">
        <f t="shared" ref="AX216:AX217" si="646">+(AV216/AS216)</f>
        <v>0</v>
      </c>
      <c r="AY216" s="726" t="e">
        <f t="shared" ref="AY216:AY217" si="647">+(AW216/AU216)</f>
        <v>#DIV/0!</v>
      </c>
      <c r="AZ216" s="726">
        <f t="shared" ref="AZ216:AZ217" si="648">+(AL216+AB216+AV216)/U216</f>
        <v>0</v>
      </c>
      <c r="BA216" s="726" t="e">
        <f t="shared" ref="BA216:BA217" si="649">+(AM216+AC216+AW216)/W216</f>
        <v>#DIV/0!</v>
      </c>
      <c r="BB216" s="726"/>
      <c r="BC216" s="673">
        <v>1</v>
      </c>
      <c r="BD216" s="724" t="str">
        <f t="shared" ref="BD216:BD217" si="650">+V216</f>
        <v>Monitorear y revisar periódicamente los riesgos de corrupción del proceso a cargo, verificando el cumplimiento del Plan de Acción para mitigarlos o la identificación de nuevos riesgos de corrupción, a través de reuniones de Autocontrol.</v>
      </c>
      <c r="BE216" s="583">
        <v>0</v>
      </c>
      <c r="BF216" s="728"/>
      <c r="BG216" s="728"/>
      <c r="BH216" s="675">
        <f t="shared" ref="BH216:BH217" si="651">+(BF216/BC216)</f>
        <v>0</v>
      </c>
      <c r="BI216" s="675" t="e">
        <f t="shared" ref="BI216:BI217" si="652">+(BG216/BE216)</f>
        <v>#DIV/0!</v>
      </c>
      <c r="BJ216" s="675">
        <f t="shared" ref="BJ216:BJ217" si="653">+(AL216+AB216+AV216+BF216)/U216</f>
        <v>0</v>
      </c>
      <c r="BK216" s="675" t="e">
        <f t="shared" ref="BK216:BK217" si="654">+(AM216+AC216+AW216+BG216)/W216</f>
        <v>#DIV/0!</v>
      </c>
      <c r="BL216" s="675"/>
      <c r="BM216" s="731" t="str">
        <f t="shared" ref="BM216:BM217" si="655">IF(AND(Y216=0,AB216=0),"No Prog ni Ejec",IF(Y216=0,CONCATENATE("No Prog, Ejec=  ",AB216),AB216/Y216))</f>
        <v>No Prog ni Ejec</v>
      </c>
      <c r="BN216" s="731" t="str">
        <f t="shared" ref="BN216:BN217" si="656">IF(AND(AA216=0,AC216=0),"No Prog ni Ejec",IF(AA216=0,CONCATENATE("No Prog, Ejec=  ",AC216),AC216/AA216))</f>
        <v>No Prog ni Ejec</v>
      </c>
      <c r="BO216" s="731" t="str">
        <f t="shared" ref="BO216:BO217" si="657">IF(AND(AI216=0,AL216=0),"No Prog ni Ejec",IF(AI216=0,CONCATENATE("No Prog, Ejec=  ",AL216),AL216/AI216))</f>
        <v>No Prog ni Ejec</v>
      </c>
      <c r="BP216" s="731" t="str">
        <f t="shared" ref="BP216:BP217" si="658">IF(AND(AK216=0,AM216=0),"No Prog ni Ejec",IF(AK216=0,CONCATENATE("No Prog, Ejec=  ",AM216),AM216/AK216))</f>
        <v>No Prog ni Ejec</v>
      </c>
      <c r="BQ216" s="731">
        <f t="shared" ref="BQ216:BQ217" si="659">IF(AND(AS216=0,AV216=0),"No Prog ni Ejec",IF(AS216=0,CONCATENATE("No Prog, Ejec=  ",AV216),AV216/AS216))</f>
        <v>0</v>
      </c>
      <c r="BR216" s="731" t="str">
        <f t="shared" ref="BR216:BR217" si="660">IF(AND(AU216=0,AW216=0),"No Prog ni Ejec",IF(AU216=0,CONCATENATE("No Prog, Ejec=  ",AW216),AW216/AU216))</f>
        <v>No Prog ni Ejec</v>
      </c>
      <c r="BS216" s="731">
        <f t="shared" ref="BS216:BS217" si="661">IF(AND(BC216=0,BF216=0),"No Prog ni Ejec",IF(BC216=0,CONCATENATE("No Prog, Ejec=  ",BF216),BF216/BC216))</f>
        <v>0</v>
      </c>
      <c r="BT216" s="731" t="str">
        <f t="shared" ref="BT216:BT217" si="662">IF(AND(BE216=0,BG216=0),"No Prog ni Ejec",IF(BE216=0,CONCATENATE("No Prog, Ejec=  ",BG216),BG216/BE216))</f>
        <v>No Prog ni Ejec</v>
      </c>
      <c r="BU216" s="674">
        <f t="shared" ref="BU216:BU217" si="663">+(Y216+AI216+(AS216/3))</f>
        <v>0.33333333333333331</v>
      </c>
      <c r="BV216" s="732" t="str">
        <f t="shared" ref="BV216:BV217" si="664">+V216</f>
        <v>Monitorear y revisar periódicamente los riesgos de corrupción del proceso a cargo, verificando el cumplimiento del Plan de Acción para mitigarlos o la identificación de nuevos riesgos de corrupción, a través de reuniones de Autocontrol.</v>
      </c>
      <c r="BW216" s="733">
        <f t="shared" ref="BW216:BW217" si="665">+(AA216+AK216+(AU216/3))</f>
        <v>0</v>
      </c>
      <c r="BX216" s="728"/>
      <c r="BY216" s="728"/>
      <c r="BZ216" s="728"/>
      <c r="CA216" s="728"/>
      <c r="CB216" s="728"/>
      <c r="CC216" s="728"/>
      <c r="CD216" s="728"/>
    </row>
    <row r="217" spans="1:82" s="58" customFormat="1" ht="88.2" x14ac:dyDescent="0.3">
      <c r="A217" s="730">
        <v>11500</v>
      </c>
      <c r="B217" s="672" t="s">
        <v>28</v>
      </c>
      <c r="C217" s="672" t="s">
        <v>971</v>
      </c>
      <c r="D217" s="719" t="s">
        <v>260</v>
      </c>
      <c r="E217" s="718" t="s">
        <v>256</v>
      </c>
      <c r="F217" s="719" t="s">
        <v>1072</v>
      </c>
      <c r="G217" s="672" t="s">
        <v>1036</v>
      </c>
      <c r="H217" s="670" t="s">
        <v>124</v>
      </c>
      <c r="I217" s="671">
        <v>2</v>
      </c>
      <c r="J217" s="671" t="s">
        <v>1073</v>
      </c>
      <c r="K217" s="672" t="s">
        <v>1033</v>
      </c>
      <c r="L217" s="583">
        <v>0</v>
      </c>
      <c r="M217" s="677">
        <v>1</v>
      </c>
      <c r="N217" s="672" t="s">
        <v>51</v>
      </c>
      <c r="O217" s="672" t="s">
        <v>56</v>
      </c>
      <c r="P217" s="672" t="s">
        <v>37</v>
      </c>
      <c r="Q217" s="672" t="s">
        <v>39</v>
      </c>
      <c r="R217" s="672" t="s">
        <v>210</v>
      </c>
      <c r="S217" s="672" t="s">
        <v>1319</v>
      </c>
      <c r="T217" s="842" t="s">
        <v>96</v>
      </c>
      <c r="U217" s="720">
        <v>2</v>
      </c>
      <c r="V217" s="721" t="str">
        <f t="shared" si="633"/>
        <v>Ajustar mapa de riesgos de corrupción de ser necesario y solicitar cambios (remitir a Oficina Asesora de Planeación)</v>
      </c>
      <c r="W217" s="722">
        <f t="shared" si="634"/>
        <v>0</v>
      </c>
      <c r="X217" s="723" t="s">
        <v>117</v>
      </c>
      <c r="Y217" s="673">
        <v>0</v>
      </c>
      <c r="Z217" s="724" t="str">
        <f t="shared" si="635"/>
        <v>Ajustar mapa de riesgos de corrupción de ser necesario y solicitar cambios (remitir a Oficina Asesora de Planeación)</v>
      </c>
      <c r="AA217" s="583">
        <v>0</v>
      </c>
      <c r="AB217" s="725"/>
      <c r="AC217" s="583"/>
      <c r="AD217" s="726" t="e">
        <f t="shared" si="636"/>
        <v>#DIV/0!</v>
      </c>
      <c r="AE217" s="726" t="e">
        <f t="shared" si="637"/>
        <v>#DIV/0!</v>
      </c>
      <c r="AF217" s="726">
        <f t="shared" si="638"/>
        <v>0</v>
      </c>
      <c r="AG217" s="726" t="e">
        <f t="shared" si="639"/>
        <v>#DIV/0!</v>
      </c>
      <c r="AH217" s="727"/>
      <c r="AI217" s="673">
        <v>0</v>
      </c>
      <c r="AJ217" s="724" t="str">
        <f t="shared" si="640"/>
        <v>Ajustar mapa de riesgos de corrupción de ser necesario y solicitar cambios (remitir a Oficina Asesora de Planeación)</v>
      </c>
      <c r="AK217" s="583">
        <v>0</v>
      </c>
      <c r="AL217" s="728"/>
      <c r="AM217" s="728"/>
      <c r="AN217" s="726" t="e">
        <f t="shared" si="641"/>
        <v>#DIV/0!</v>
      </c>
      <c r="AO217" s="726" t="e">
        <f t="shared" si="642"/>
        <v>#DIV/0!</v>
      </c>
      <c r="AP217" s="726">
        <f t="shared" si="643"/>
        <v>0</v>
      </c>
      <c r="AQ217" s="726" t="e">
        <f t="shared" si="644"/>
        <v>#DIV/0!</v>
      </c>
      <c r="AR217" s="726"/>
      <c r="AS217" s="673">
        <v>1</v>
      </c>
      <c r="AT217" s="724" t="str">
        <f t="shared" si="645"/>
        <v>Ajustar mapa de riesgos de corrupción de ser necesario y solicitar cambios (remitir a Oficina Asesora de Planeación)</v>
      </c>
      <c r="AU217" s="583">
        <v>0</v>
      </c>
      <c r="AV217" s="728"/>
      <c r="AW217" s="728"/>
      <c r="AX217" s="726">
        <f t="shared" si="646"/>
        <v>0</v>
      </c>
      <c r="AY217" s="726" t="e">
        <f t="shared" si="647"/>
        <v>#DIV/0!</v>
      </c>
      <c r="AZ217" s="726">
        <f t="shared" si="648"/>
        <v>0</v>
      </c>
      <c r="BA217" s="726" t="e">
        <f t="shared" si="649"/>
        <v>#DIV/0!</v>
      </c>
      <c r="BB217" s="726"/>
      <c r="BC217" s="673">
        <v>1</v>
      </c>
      <c r="BD217" s="724" t="str">
        <f t="shared" si="650"/>
        <v>Ajustar mapa de riesgos de corrupción de ser necesario y solicitar cambios (remitir a Oficina Asesora de Planeación)</v>
      </c>
      <c r="BE217" s="583">
        <v>0</v>
      </c>
      <c r="BF217" s="728"/>
      <c r="BG217" s="728"/>
      <c r="BH217" s="675">
        <f t="shared" si="651"/>
        <v>0</v>
      </c>
      <c r="BI217" s="675" t="e">
        <f t="shared" si="652"/>
        <v>#DIV/0!</v>
      </c>
      <c r="BJ217" s="675">
        <f t="shared" si="653"/>
        <v>0</v>
      </c>
      <c r="BK217" s="675" t="e">
        <f t="shared" si="654"/>
        <v>#DIV/0!</v>
      </c>
      <c r="BL217" s="675"/>
      <c r="BM217" s="731" t="str">
        <f t="shared" si="655"/>
        <v>No Prog ni Ejec</v>
      </c>
      <c r="BN217" s="731" t="str">
        <f t="shared" si="656"/>
        <v>No Prog ni Ejec</v>
      </c>
      <c r="BO217" s="731" t="str">
        <f t="shared" si="657"/>
        <v>No Prog ni Ejec</v>
      </c>
      <c r="BP217" s="731" t="str">
        <f t="shared" si="658"/>
        <v>No Prog ni Ejec</v>
      </c>
      <c r="BQ217" s="731">
        <f t="shared" si="659"/>
        <v>0</v>
      </c>
      <c r="BR217" s="731" t="str">
        <f t="shared" si="660"/>
        <v>No Prog ni Ejec</v>
      </c>
      <c r="BS217" s="731">
        <f t="shared" si="661"/>
        <v>0</v>
      </c>
      <c r="BT217" s="731" t="str">
        <f t="shared" si="662"/>
        <v>No Prog ni Ejec</v>
      </c>
      <c r="BU217" s="674">
        <f t="shared" si="663"/>
        <v>0.33333333333333331</v>
      </c>
      <c r="BV217" s="732" t="str">
        <f t="shared" si="664"/>
        <v>Ajustar mapa de riesgos de corrupción de ser necesario y solicitar cambios (remitir a Oficina Asesora de Planeación)</v>
      </c>
      <c r="BW217" s="733">
        <f t="shared" si="665"/>
        <v>0</v>
      </c>
      <c r="BX217" s="728"/>
      <c r="BY217" s="728"/>
      <c r="BZ217" s="728"/>
      <c r="CA217" s="728"/>
      <c r="CB217" s="728"/>
      <c r="CC217" s="728"/>
      <c r="CD217" s="728"/>
    </row>
    <row r="218" spans="1:82" s="58" customFormat="1" ht="102" customHeight="1" x14ac:dyDescent="0.3">
      <c r="A218" s="770">
        <v>11900</v>
      </c>
      <c r="B218" s="771" t="s">
        <v>349</v>
      </c>
      <c r="C218" s="758" t="s">
        <v>971</v>
      </c>
      <c r="D218" s="766" t="s">
        <v>351</v>
      </c>
      <c r="E218" s="757" t="s">
        <v>256</v>
      </c>
      <c r="F218" s="766" t="s">
        <v>1078</v>
      </c>
      <c r="G218" s="758" t="s">
        <v>1031</v>
      </c>
      <c r="H218" s="670" t="s">
        <v>124</v>
      </c>
      <c r="I218" s="671">
        <v>2</v>
      </c>
      <c r="J218" s="671" t="s">
        <v>1080</v>
      </c>
      <c r="K218" s="758" t="s">
        <v>1030</v>
      </c>
      <c r="L218" s="583">
        <v>0</v>
      </c>
      <c r="M218" s="764">
        <v>1</v>
      </c>
      <c r="N218" s="758" t="s">
        <v>51</v>
      </c>
      <c r="O218" s="758" t="s">
        <v>56</v>
      </c>
      <c r="P218" s="758" t="s">
        <v>37</v>
      </c>
      <c r="Q218" s="758" t="s">
        <v>39</v>
      </c>
      <c r="R218" s="758" t="s">
        <v>210</v>
      </c>
      <c r="S218" s="758" t="s">
        <v>1318</v>
      </c>
      <c r="T218" s="842" t="s">
        <v>101</v>
      </c>
      <c r="U218" s="720">
        <v>2</v>
      </c>
      <c r="V218" s="761" t="str">
        <f t="shared" ref="V218:V219" si="666">+K218</f>
        <v>Monitorear y revisar periódicamente los riesgos de corrupción del proceso a cargo, verificando el cumplimiento del Plan de Acción para mitigarlos o la identificación de nuevos riesgos de corrupción, a través de reuniones de Autocontrol.</v>
      </c>
      <c r="W218" s="722">
        <f t="shared" ref="W218:W219" si="667">+L218</f>
        <v>0</v>
      </c>
      <c r="X218" s="759" t="s">
        <v>117</v>
      </c>
      <c r="Y218" s="673">
        <v>0</v>
      </c>
      <c r="Z218" s="760" t="str">
        <f t="shared" ref="Z218:Z219" si="668">+V218</f>
        <v>Monitorear y revisar periódicamente los riesgos de corrupción del proceso a cargo, verificando el cumplimiento del Plan de Acción para mitigarlos o la identificación de nuevos riesgos de corrupción, a través de reuniones de Autocontrol.</v>
      </c>
      <c r="AA218" s="583">
        <v>0</v>
      </c>
      <c r="AB218" s="725"/>
      <c r="AC218" s="583"/>
      <c r="AD218" s="763" t="e">
        <f t="shared" ref="AD218:AD219" si="669">+(AB218/Y218)</f>
        <v>#DIV/0!</v>
      </c>
      <c r="AE218" s="763" t="e">
        <f t="shared" ref="AE218:AE219" si="670">+(AC218/AA218)</f>
        <v>#DIV/0!</v>
      </c>
      <c r="AF218" s="763">
        <f t="shared" ref="AF218:AF219" si="671">+(AB218/U218)</f>
        <v>0</v>
      </c>
      <c r="AG218" s="763" t="e">
        <f t="shared" ref="AG218:AG219" si="672">+(AC218/W218)</f>
        <v>#DIV/0!</v>
      </c>
      <c r="AH218" s="727"/>
      <c r="AI218" s="673">
        <v>0</v>
      </c>
      <c r="AJ218" s="760" t="str">
        <f t="shared" ref="AJ218:AJ219" si="673">+V218</f>
        <v>Monitorear y revisar periódicamente los riesgos de corrupción del proceso a cargo, verificando el cumplimiento del Plan de Acción para mitigarlos o la identificación de nuevos riesgos de corrupción, a través de reuniones de Autocontrol.</v>
      </c>
      <c r="AK218" s="583">
        <v>0</v>
      </c>
      <c r="AL218" s="728"/>
      <c r="AM218" s="728"/>
      <c r="AN218" s="763" t="e">
        <f t="shared" ref="AN218:AN219" si="674">+(AL218/AI218)</f>
        <v>#DIV/0!</v>
      </c>
      <c r="AO218" s="763" t="e">
        <f t="shared" ref="AO218:AO219" si="675">+(AM218/AK218)</f>
        <v>#DIV/0!</v>
      </c>
      <c r="AP218" s="763">
        <f t="shared" ref="AP218:AP219" si="676">+(AL218+AB218)/U218</f>
        <v>0</v>
      </c>
      <c r="AQ218" s="763" t="e">
        <f t="shared" ref="AQ218:AQ219" si="677">+(AM218+AC218)/W218</f>
        <v>#DIV/0!</v>
      </c>
      <c r="AR218" s="763"/>
      <c r="AS218" s="673">
        <v>1</v>
      </c>
      <c r="AT218" s="760" t="str">
        <f t="shared" ref="AT218:AT219" si="678">+V218</f>
        <v>Monitorear y revisar periódicamente los riesgos de corrupción del proceso a cargo, verificando el cumplimiento del Plan de Acción para mitigarlos o la identificación de nuevos riesgos de corrupción, a través de reuniones de Autocontrol.</v>
      </c>
      <c r="AU218" s="583">
        <v>0</v>
      </c>
      <c r="AV218" s="728"/>
      <c r="AW218" s="728"/>
      <c r="AX218" s="763">
        <f t="shared" ref="AX218:AX219" si="679">+(AV218/AS218)</f>
        <v>0</v>
      </c>
      <c r="AY218" s="763" t="e">
        <f t="shared" ref="AY218:AY219" si="680">+(AW218/AU218)</f>
        <v>#DIV/0!</v>
      </c>
      <c r="AZ218" s="763">
        <f t="shared" ref="AZ218:AZ219" si="681">+(AL218+AB218+AV218)/U218</f>
        <v>0</v>
      </c>
      <c r="BA218" s="763" t="e">
        <f t="shared" ref="BA218:BA219" si="682">+(AM218+AC218+AW218)/W218</f>
        <v>#DIV/0!</v>
      </c>
      <c r="BB218" s="763"/>
      <c r="BC218" s="673">
        <v>1</v>
      </c>
      <c r="BD218" s="760" t="str">
        <f t="shared" ref="BD218:BD219" si="683">+V218</f>
        <v>Monitorear y revisar periódicamente los riesgos de corrupción del proceso a cargo, verificando el cumplimiento del Plan de Acción para mitigarlos o la identificación de nuevos riesgos de corrupción, a través de reuniones de Autocontrol.</v>
      </c>
      <c r="BE218" s="583">
        <v>0</v>
      </c>
      <c r="BF218" s="728"/>
      <c r="BG218" s="728"/>
      <c r="BH218" s="762">
        <f t="shared" ref="BH218:BH219" si="684">+(BF218/BC218)</f>
        <v>0</v>
      </c>
      <c r="BI218" s="762" t="e">
        <f t="shared" ref="BI218:BI219" si="685">+(BG218/BE218)</f>
        <v>#DIV/0!</v>
      </c>
      <c r="BJ218" s="762">
        <f t="shared" ref="BJ218:BJ219" si="686">+(AL218+AB218+AV218+BF218)/U218</f>
        <v>0</v>
      </c>
      <c r="BK218" s="762" t="e">
        <f t="shared" ref="BK218:BK219" si="687">+(AM218+AC218+AW218+BG218)/W218</f>
        <v>#DIV/0!</v>
      </c>
      <c r="BL218" s="762"/>
      <c r="BM218" s="765" t="str">
        <f t="shared" ref="BM218:BM219" si="688">IF(AND(Y218=0,AB218=0),"No Prog ni Ejec",IF(Y218=0,CONCATENATE("No Prog, Ejec=  ",AB218),AB218/Y218))</f>
        <v>No Prog ni Ejec</v>
      </c>
      <c r="BN218" s="765" t="str">
        <f t="shared" ref="BN218:BN219" si="689">IF(AND(AA218=0,AC218=0),"No Prog ni Ejec",IF(AA218=0,CONCATENATE("No Prog, Ejec=  ",AC218),AC218/AA218))</f>
        <v>No Prog ni Ejec</v>
      </c>
      <c r="BO218" s="765" t="str">
        <f t="shared" ref="BO218:BO219" si="690">IF(AND(AI218=0,AL218=0),"No Prog ni Ejec",IF(AI218=0,CONCATENATE("No Prog, Ejec=  ",AL218),AL218/AI218))</f>
        <v>No Prog ni Ejec</v>
      </c>
      <c r="BP218" s="765" t="str">
        <f t="shared" ref="BP218:BP219" si="691">IF(AND(AK218=0,AM218=0),"No Prog ni Ejec",IF(AK218=0,CONCATENATE("No Prog, Ejec=  ",AM218),AM218/AK218))</f>
        <v>No Prog ni Ejec</v>
      </c>
      <c r="BQ218" s="765">
        <f t="shared" ref="BQ218:BQ219" si="692">IF(AND(AS218=0,AV218=0),"No Prog ni Ejec",IF(AS218=0,CONCATENATE("No Prog, Ejec=  ",AV218),AV218/AS218))</f>
        <v>0</v>
      </c>
      <c r="BR218" s="765" t="str">
        <f t="shared" ref="BR218:BR219" si="693">IF(AND(AU218=0,AW218=0),"No Prog ni Ejec",IF(AU218=0,CONCATENATE("No Prog, Ejec=  ",AW218),AW218/AU218))</f>
        <v>No Prog ni Ejec</v>
      </c>
      <c r="BS218" s="765">
        <f t="shared" ref="BS218:BS219" si="694">IF(AND(BC218=0,BF218=0),"No Prog ni Ejec",IF(BC218=0,CONCATENATE("No Prog, Ejec=  ",BF218),BF218/BC218))</f>
        <v>0</v>
      </c>
      <c r="BT218" s="765" t="str">
        <f t="shared" ref="BT218:BT219" si="695">IF(AND(BE218=0,BG218=0),"No Prog ni Ejec",IF(BE218=0,CONCATENATE("No Prog, Ejec=  ",BG218),BG218/BE218))</f>
        <v>No Prog ni Ejec</v>
      </c>
      <c r="BU218" s="674">
        <f t="shared" ref="BU218:BU219" si="696">+(Y218+AI218+(AS218/3))</f>
        <v>0.33333333333333331</v>
      </c>
      <c r="BV218" s="732" t="str">
        <f t="shared" ref="BV218:BV219" si="697">+V218</f>
        <v>Monitorear y revisar periódicamente los riesgos de corrupción del proceso a cargo, verificando el cumplimiento del Plan de Acción para mitigarlos o la identificación de nuevos riesgos de corrupción, a través de reuniones de Autocontrol.</v>
      </c>
      <c r="BW218" s="733">
        <f t="shared" ref="BW218:BW219" si="698">+(AA218+AK218+(AU218/3))</f>
        <v>0</v>
      </c>
      <c r="BX218" s="728"/>
      <c r="BY218" s="728"/>
      <c r="BZ218" s="728"/>
      <c r="CA218" s="728"/>
      <c r="CB218" s="728"/>
      <c r="CC218" s="728"/>
      <c r="CD218" s="728"/>
    </row>
    <row r="219" spans="1:82" s="58" customFormat="1" ht="88.2" x14ac:dyDescent="0.3">
      <c r="A219" s="730">
        <v>11900</v>
      </c>
      <c r="B219" s="758" t="s">
        <v>349</v>
      </c>
      <c r="C219" s="758" t="s">
        <v>971</v>
      </c>
      <c r="D219" s="766" t="s">
        <v>351</v>
      </c>
      <c r="E219" s="757" t="s">
        <v>256</v>
      </c>
      <c r="F219" s="766" t="s">
        <v>1079</v>
      </c>
      <c r="G219" s="758" t="s">
        <v>1036</v>
      </c>
      <c r="H219" s="670" t="s">
        <v>124</v>
      </c>
      <c r="I219" s="671">
        <v>2</v>
      </c>
      <c r="J219" s="671" t="s">
        <v>1081</v>
      </c>
      <c r="K219" s="758" t="s">
        <v>1033</v>
      </c>
      <c r="L219" s="583">
        <v>0</v>
      </c>
      <c r="M219" s="764">
        <v>1</v>
      </c>
      <c r="N219" s="758" t="s">
        <v>51</v>
      </c>
      <c r="O219" s="758" t="s">
        <v>56</v>
      </c>
      <c r="P219" s="758" t="s">
        <v>37</v>
      </c>
      <c r="Q219" s="758" t="s">
        <v>39</v>
      </c>
      <c r="R219" s="758" t="s">
        <v>210</v>
      </c>
      <c r="S219" s="758" t="s">
        <v>1319</v>
      </c>
      <c r="T219" s="758" t="s">
        <v>92</v>
      </c>
      <c r="U219" s="720">
        <v>2</v>
      </c>
      <c r="V219" s="761" t="str">
        <f t="shared" si="666"/>
        <v>Ajustar mapa de riesgos de corrupción de ser necesario y solicitar cambios (remitir a Oficina Asesora de Planeación)</v>
      </c>
      <c r="W219" s="722">
        <f t="shared" si="667"/>
        <v>0</v>
      </c>
      <c r="X219" s="759" t="s">
        <v>117</v>
      </c>
      <c r="Y219" s="673">
        <v>0</v>
      </c>
      <c r="Z219" s="760" t="str">
        <f t="shared" si="668"/>
        <v>Ajustar mapa de riesgos de corrupción de ser necesario y solicitar cambios (remitir a Oficina Asesora de Planeación)</v>
      </c>
      <c r="AA219" s="583">
        <v>0</v>
      </c>
      <c r="AB219" s="725"/>
      <c r="AC219" s="583"/>
      <c r="AD219" s="763" t="e">
        <f t="shared" si="669"/>
        <v>#DIV/0!</v>
      </c>
      <c r="AE219" s="763" t="e">
        <f t="shared" si="670"/>
        <v>#DIV/0!</v>
      </c>
      <c r="AF219" s="763">
        <f t="shared" si="671"/>
        <v>0</v>
      </c>
      <c r="AG219" s="763" t="e">
        <f t="shared" si="672"/>
        <v>#DIV/0!</v>
      </c>
      <c r="AH219" s="727"/>
      <c r="AI219" s="673">
        <v>0</v>
      </c>
      <c r="AJ219" s="760" t="str">
        <f t="shared" si="673"/>
        <v>Ajustar mapa de riesgos de corrupción de ser necesario y solicitar cambios (remitir a Oficina Asesora de Planeación)</v>
      </c>
      <c r="AK219" s="583">
        <v>0</v>
      </c>
      <c r="AL219" s="728"/>
      <c r="AM219" s="728"/>
      <c r="AN219" s="763" t="e">
        <f t="shared" si="674"/>
        <v>#DIV/0!</v>
      </c>
      <c r="AO219" s="763" t="e">
        <f t="shared" si="675"/>
        <v>#DIV/0!</v>
      </c>
      <c r="AP219" s="763">
        <f t="shared" si="676"/>
        <v>0</v>
      </c>
      <c r="AQ219" s="763" t="e">
        <f t="shared" si="677"/>
        <v>#DIV/0!</v>
      </c>
      <c r="AR219" s="763"/>
      <c r="AS219" s="673">
        <v>1</v>
      </c>
      <c r="AT219" s="760" t="str">
        <f t="shared" si="678"/>
        <v>Ajustar mapa de riesgos de corrupción de ser necesario y solicitar cambios (remitir a Oficina Asesora de Planeación)</v>
      </c>
      <c r="AU219" s="583">
        <v>0</v>
      </c>
      <c r="AV219" s="728"/>
      <c r="AW219" s="728"/>
      <c r="AX219" s="763">
        <f t="shared" si="679"/>
        <v>0</v>
      </c>
      <c r="AY219" s="763" t="e">
        <f t="shared" si="680"/>
        <v>#DIV/0!</v>
      </c>
      <c r="AZ219" s="763">
        <f t="shared" si="681"/>
        <v>0</v>
      </c>
      <c r="BA219" s="763" t="e">
        <f t="shared" si="682"/>
        <v>#DIV/0!</v>
      </c>
      <c r="BB219" s="763"/>
      <c r="BC219" s="673">
        <v>1</v>
      </c>
      <c r="BD219" s="760" t="str">
        <f t="shared" si="683"/>
        <v>Ajustar mapa de riesgos de corrupción de ser necesario y solicitar cambios (remitir a Oficina Asesora de Planeación)</v>
      </c>
      <c r="BE219" s="583">
        <v>0</v>
      </c>
      <c r="BF219" s="728"/>
      <c r="BG219" s="728"/>
      <c r="BH219" s="762">
        <f t="shared" si="684"/>
        <v>0</v>
      </c>
      <c r="BI219" s="762" t="e">
        <f t="shared" si="685"/>
        <v>#DIV/0!</v>
      </c>
      <c r="BJ219" s="762">
        <f t="shared" si="686"/>
        <v>0</v>
      </c>
      <c r="BK219" s="762" t="e">
        <f t="shared" si="687"/>
        <v>#DIV/0!</v>
      </c>
      <c r="BL219" s="762"/>
      <c r="BM219" s="765" t="str">
        <f t="shared" si="688"/>
        <v>No Prog ni Ejec</v>
      </c>
      <c r="BN219" s="765" t="str">
        <f t="shared" si="689"/>
        <v>No Prog ni Ejec</v>
      </c>
      <c r="BO219" s="765" t="str">
        <f t="shared" si="690"/>
        <v>No Prog ni Ejec</v>
      </c>
      <c r="BP219" s="765" t="str">
        <f t="shared" si="691"/>
        <v>No Prog ni Ejec</v>
      </c>
      <c r="BQ219" s="765">
        <f t="shared" si="692"/>
        <v>0</v>
      </c>
      <c r="BR219" s="765" t="str">
        <f t="shared" si="693"/>
        <v>No Prog ni Ejec</v>
      </c>
      <c r="BS219" s="765">
        <f t="shared" si="694"/>
        <v>0</v>
      </c>
      <c r="BT219" s="765" t="str">
        <f t="shared" si="695"/>
        <v>No Prog ni Ejec</v>
      </c>
      <c r="BU219" s="674">
        <f t="shared" si="696"/>
        <v>0.33333333333333331</v>
      </c>
      <c r="BV219" s="732" t="str">
        <f t="shared" si="697"/>
        <v>Ajustar mapa de riesgos de corrupción de ser necesario y solicitar cambios (remitir a Oficina Asesora de Planeación)</v>
      </c>
      <c r="BW219" s="733">
        <f t="shared" si="698"/>
        <v>0</v>
      </c>
      <c r="BX219" s="728"/>
      <c r="BY219" s="728"/>
      <c r="BZ219" s="728"/>
      <c r="CA219" s="728"/>
      <c r="CB219" s="728"/>
      <c r="CC219" s="728"/>
      <c r="CD219" s="728"/>
    </row>
    <row r="220" spans="1:82" s="58" customFormat="1" ht="100.8" x14ac:dyDescent="0.3">
      <c r="A220" s="730">
        <v>11800</v>
      </c>
      <c r="B220" s="672" t="s">
        <v>5</v>
      </c>
      <c r="C220" s="672" t="s">
        <v>971</v>
      </c>
      <c r="D220" s="719" t="s">
        <v>322</v>
      </c>
      <c r="E220" s="718" t="s">
        <v>256</v>
      </c>
      <c r="F220" s="719" t="s">
        <v>1082</v>
      </c>
      <c r="G220" s="672" t="s">
        <v>1031</v>
      </c>
      <c r="H220" s="670" t="s">
        <v>124</v>
      </c>
      <c r="I220" s="671">
        <v>2</v>
      </c>
      <c r="J220" s="671" t="s">
        <v>1084</v>
      </c>
      <c r="K220" s="672" t="s">
        <v>1030</v>
      </c>
      <c r="L220" s="583">
        <v>0</v>
      </c>
      <c r="M220" s="677">
        <v>1</v>
      </c>
      <c r="N220" s="672" t="s">
        <v>51</v>
      </c>
      <c r="O220" s="672" t="s">
        <v>56</v>
      </c>
      <c r="P220" s="672" t="s">
        <v>37</v>
      </c>
      <c r="Q220" s="672" t="s">
        <v>39</v>
      </c>
      <c r="R220" s="672" t="s">
        <v>210</v>
      </c>
      <c r="S220" s="672" t="s">
        <v>1318</v>
      </c>
      <c r="T220" s="672" t="s">
        <v>92</v>
      </c>
      <c r="U220" s="720">
        <v>2</v>
      </c>
      <c r="V220" s="721" t="str">
        <f t="shared" ref="V220:V221" si="699">+K220</f>
        <v>Monitorear y revisar periódicamente los riesgos de corrupción del proceso a cargo, verificando el cumplimiento del Plan de Acción para mitigarlos o la identificación de nuevos riesgos de corrupción, a través de reuniones de Autocontrol.</v>
      </c>
      <c r="W220" s="722">
        <f t="shared" ref="W220:W221" si="700">+L220</f>
        <v>0</v>
      </c>
      <c r="X220" s="723" t="s">
        <v>117</v>
      </c>
      <c r="Y220" s="673">
        <v>0</v>
      </c>
      <c r="Z220" s="724" t="str">
        <f t="shared" ref="Z220:Z221" si="701">+V220</f>
        <v>Monitorear y revisar periódicamente los riesgos de corrupción del proceso a cargo, verificando el cumplimiento del Plan de Acción para mitigarlos o la identificación de nuevos riesgos de corrupción, a través de reuniones de Autocontrol.</v>
      </c>
      <c r="AA220" s="583">
        <v>0</v>
      </c>
      <c r="AB220" s="725"/>
      <c r="AC220" s="583"/>
      <c r="AD220" s="726" t="e">
        <f t="shared" ref="AD220:AD221" si="702">+(AB220/Y220)</f>
        <v>#DIV/0!</v>
      </c>
      <c r="AE220" s="726" t="e">
        <f t="shared" ref="AE220:AE221" si="703">+(AC220/AA220)</f>
        <v>#DIV/0!</v>
      </c>
      <c r="AF220" s="726">
        <f t="shared" ref="AF220:AF221" si="704">+(AB220/U220)</f>
        <v>0</v>
      </c>
      <c r="AG220" s="726" t="e">
        <f t="shared" ref="AG220:AG221" si="705">+(AC220/W220)</f>
        <v>#DIV/0!</v>
      </c>
      <c r="AH220" s="727"/>
      <c r="AI220" s="673">
        <v>0</v>
      </c>
      <c r="AJ220" s="724" t="str">
        <f t="shared" ref="AJ220:AJ221" si="706">+V220</f>
        <v>Monitorear y revisar periódicamente los riesgos de corrupción del proceso a cargo, verificando el cumplimiento del Plan de Acción para mitigarlos o la identificación de nuevos riesgos de corrupción, a través de reuniones de Autocontrol.</v>
      </c>
      <c r="AK220" s="583">
        <v>0</v>
      </c>
      <c r="AL220" s="728"/>
      <c r="AM220" s="728"/>
      <c r="AN220" s="726" t="e">
        <f t="shared" ref="AN220:AN221" si="707">+(AL220/AI220)</f>
        <v>#DIV/0!</v>
      </c>
      <c r="AO220" s="726" t="e">
        <f t="shared" ref="AO220:AO221" si="708">+(AM220/AK220)</f>
        <v>#DIV/0!</v>
      </c>
      <c r="AP220" s="726">
        <f t="shared" ref="AP220:AP221" si="709">+(AL220+AB220)/U220</f>
        <v>0</v>
      </c>
      <c r="AQ220" s="726" t="e">
        <f t="shared" ref="AQ220:AQ221" si="710">+(AM220+AC220)/W220</f>
        <v>#DIV/0!</v>
      </c>
      <c r="AR220" s="726"/>
      <c r="AS220" s="673">
        <v>1</v>
      </c>
      <c r="AT220" s="724" t="str">
        <f t="shared" ref="AT220:AT221" si="711">+V220</f>
        <v>Monitorear y revisar periódicamente los riesgos de corrupción del proceso a cargo, verificando el cumplimiento del Plan de Acción para mitigarlos o la identificación de nuevos riesgos de corrupción, a través de reuniones de Autocontrol.</v>
      </c>
      <c r="AU220" s="583">
        <v>0</v>
      </c>
      <c r="AV220" s="728"/>
      <c r="AW220" s="728"/>
      <c r="AX220" s="726">
        <f t="shared" ref="AX220:AX221" si="712">+(AV220/AS220)</f>
        <v>0</v>
      </c>
      <c r="AY220" s="726" t="e">
        <f t="shared" ref="AY220:AY221" si="713">+(AW220/AU220)</f>
        <v>#DIV/0!</v>
      </c>
      <c r="AZ220" s="726">
        <f t="shared" ref="AZ220:AZ221" si="714">+(AL220+AB220+AV220)/U220</f>
        <v>0</v>
      </c>
      <c r="BA220" s="726" t="e">
        <f t="shared" ref="BA220:BA221" si="715">+(AM220+AC220+AW220)/W220</f>
        <v>#DIV/0!</v>
      </c>
      <c r="BB220" s="726"/>
      <c r="BC220" s="673">
        <v>1</v>
      </c>
      <c r="BD220" s="724" t="str">
        <f t="shared" ref="BD220:BD221" si="716">+V220</f>
        <v>Monitorear y revisar periódicamente los riesgos de corrupción del proceso a cargo, verificando el cumplimiento del Plan de Acción para mitigarlos o la identificación de nuevos riesgos de corrupción, a través de reuniones de Autocontrol.</v>
      </c>
      <c r="BE220" s="583">
        <v>0</v>
      </c>
      <c r="BF220" s="728"/>
      <c r="BG220" s="728"/>
      <c r="BH220" s="675">
        <f t="shared" ref="BH220:BH221" si="717">+(BF220/BC220)</f>
        <v>0</v>
      </c>
      <c r="BI220" s="675" t="e">
        <f t="shared" ref="BI220:BI221" si="718">+(BG220/BE220)</f>
        <v>#DIV/0!</v>
      </c>
      <c r="BJ220" s="675">
        <f t="shared" ref="BJ220:BJ221" si="719">+(AL220+AB220+AV220+BF220)/U220</f>
        <v>0</v>
      </c>
      <c r="BK220" s="675" t="e">
        <f t="shared" ref="BK220:BK221" si="720">+(AM220+AC220+AW220+BG220)/W220</f>
        <v>#DIV/0!</v>
      </c>
      <c r="BL220" s="675"/>
      <c r="BM220" s="731" t="str">
        <f t="shared" ref="BM220:BM221" si="721">IF(AND(Y220=0,AB220=0),"No Prog ni Ejec",IF(Y220=0,CONCATENATE("No Prog, Ejec=  ",AB220),AB220/Y220))</f>
        <v>No Prog ni Ejec</v>
      </c>
      <c r="BN220" s="731" t="str">
        <f t="shared" ref="BN220:BN221" si="722">IF(AND(AA220=0,AC220=0),"No Prog ni Ejec",IF(AA220=0,CONCATENATE("No Prog, Ejec=  ",AC220),AC220/AA220))</f>
        <v>No Prog ni Ejec</v>
      </c>
      <c r="BO220" s="731" t="str">
        <f t="shared" ref="BO220:BO221" si="723">IF(AND(AI220=0,AL220=0),"No Prog ni Ejec",IF(AI220=0,CONCATENATE("No Prog, Ejec=  ",AL220),AL220/AI220))</f>
        <v>No Prog ni Ejec</v>
      </c>
      <c r="BP220" s="731" t="str">
        <f t="shared" ref="BP220:BP221" si="724">IF(AND(AK220=0,AM220=0),"No Prog ni Ejec",IF(AK220=0,CONCATENATE("No Prog, Ejec=  ",AM220),AM220/AK220))</f>
        <v>No Prog ni Ejec</v>
      </c>
      <c r="BQ220" s="731">
        <f t="shared" ref="BQ220:BQ221" si="725">IF(AND(AS220=0,AV220=0),"No Prog ni Ejec",IF(AS220=0,CONCATENATE("No Prog, Ejec=  ",AV220),AV220/AS220))</f>
        <v>0</v>
      </c>
      <c r="BR220" s="731" t="str">
        <f t="shared" ref="BR220:BR221" si="726">IF(AND(AU220=0,AW220=0),"No Prog ni Ejec",IF(AU220=0,CONCATENATE("No Prog, Ejec=  ",AW220),AW220/AU220))</f>
        <v>No Prog ni Ejec</v>
      </c>
      <c r="BS220" s="731">
        <f t="shared" ref="BS220:BS221" si="727">IF(AND(BC220=0,BF220=0),"No Prog ni Ejec",IF(BC220=0,CONCATENATE("No Prog, Ejec=  ",BF220),BF220/BC220))</f>
        <v>0</v>
      </c>
      <c r="BT220" s="731" t="str">
        <f t="shared" ref="BT220:BT221" si="728">IF(AND(BE220=0,BG220=0),"No Prog ni Ejec",IF(BE220=0,CONCATENATE("No Prog, Ejec=  ",BG220),BG220/BE220))</f>
        <v>No Prog ni Ejec</v>
      </c>
      <c r="BU220" s="674">
        <f t="shared" ref="BU220:BU221" si="729">+(Y220+AI220+(AS220/3))</f>
        <v>0.33333333333333331</v>
      </c>
      <c r="BV220" s="732" t="str">
        <f t="shared" ref="BV220:BV221" si="730">+V220</f>
        <v>Monitorear y revisar periódicamente los riesgos de corrupción del proceso a cargo, verificando el cumplimiento del Plan de Acción para mitigarlos o la identificación de nuevos riesgos de corrupción, a través de reuniones de Autocontrol.</v>
      </c>
      <c r="BW220" s="733">
        <f t="shared" ref="BW220:BW221" si="731">+(AA220+AK220+(AU220/3))</f>
        <v>0</v>
      </c>
      <c r="BX220" s="728"/>
      <c r="BY220" s="728"/>
      <c r="BZ220" s="728"/>
      <c r="CA220" s="728"/>
      <c r="CB220" s="728"/>
      <c r="CC220" s="728"/>
      <c r="CD220" s="728"/>
    </row>
    <row r="221" spans="1:82" s="58" customFormat="1" ht="88.2" x14ac:dyDescent="0.3">
      <c r="A221" s="730">
        <v>11800</v>
      </c>
      <c r="B221" s="672" t="s">
        <v>5</v>
      </c>
      <c r="C221" s="672" t="s">
        <v>971</v>
      </c>
      <c r="D221" s="719" t="s">
        <v>322</v>
      </c>
      <c r="E221" s="718" t="s">
        <v>256</v>
      </c>
      <c r="F221" s="719" t="s">
        <v>1083</v>
      </c>
      <c r="G221" s="672" t="s">
        <v>1036</v>
      </c>
      <c r="H221" s="670" t="s">
        <v>124</v>
      </c>
      <c r="I221" s="671">
        <v>2</v>
      </c>
      <c r="J221" s="671" t="s">
        <v>1085</v>
      </c>
      <c r="K221" s="672" t="s">
        <v>1033</v>
      </c>
      <c r="L221" s="583">
        <v>0</v>
      </c>
      <c r="M221" s="677">
        <v>1</v>
      </c>
      <c r="N221" s="672" t="s">
        <v>51</v>
      </c>
      <c r="O221" s="672" t="s">
        <v>56</v>
      </c>
      <c r="P221" s="672" t="s">
        <v>37</v>
      </c>
      <c r="Q221" s="672" t="s">
        <v>39</v>
      </c>
      <c r="R221" s="672" t="s">
        <v>210</v>
      </c>
      <c r="S221" s="672" t="s">
        <v>1319</v>
      </c>
      <c r="T221" s="672" t="s">
        <v>92</v>
      </c>
      <c r="U221" s="676">
        <v>1</v>
      </c>
      <c r="V221" s="721" t="str">
        <f t="shared" si="699"/>
        <v>Ajustar mapa de riesgos de corrupción de ser necesario y solicitar cambios (remitir a Oficina Asesora de Planeación)</v>
      </c>
      <c r="W221" s="722">
        <f t="shared" si="700"/>
        <v>0</v>
      </c>
      <c r="X221" s="723" t="s">
        <v>117</v>
      </c>
      <c r="Y221" s="673">
        <v>0</v>
      </c>
      <c r="Z221" s="724" t="str">
        <f t="shared" si="701"/>
        <v>Ajustar mapa de riesgos de corrupción de ser necesario y solicitar cambios (remitir a Oficina Asesora de Planeación)</v>
      </c>
      <c r="AA221" s="583">
        <v>0</v>
      </c>
      <c r="AB221" s="725"/>
      <c r="AC221" s="583"/>
      <c r="AD221" s="726" t="e">
        <f t="shared" si="702"/>
        <v>#DIV/0!</v>
      </c>
      <c r="AE221" s="726" t="e">
        <f t="shared" si="703"/>
        <v>#DIV/0!</v>
      </c>
      <c r="AF221" s="726">
        <f t="shared" si="704"/>
        <v>0</v>
      </c>
      <c r="AG221" s="726" t="e">
        <f t="shared" si="705"/>
        <v>#DIV/0!</v>
      </c>
      <c r="AH221" s="727"/>
      <c r="AI221" s="673">
        <v>0</v>
      </c>
      <c r="AJ221" s="724" t="str">
        <f t="shared" si="706"/>
        <v>Ajustar mapa de riesgos de corrupción de ser necesario y solicitar cambios (remitir a Oficina Asesora de Planeación)</v>
      </c>
      <c r="AK221" s="583">
        <v>0</v>
      </c>
      <c r="AL221" s="728"/>
      <c r="AM221" s="728"/>
      <c r="AN221" s="726" t="e">
        <f t="shared" si="707"/>
        <v>#DIV/0!</v>
      </c>
      <c r="AO221" s="726" t="e">
        <f t="shared" si="708"/>
        <v>#DIV/0!</v>
      </c>
      <c r="AP221" s="726">
        <f t="shared" si="709"/>
        <v>0</v>
      </c>
      <c r="AQ221" s="726" t="e">
        <f t="shared" si="710"/>
        <v>#DIV/0!</v>
      </c>
      <c r="AR221" s="726"/>
      <c r="AS221" s="673">
        <v>1</v>
      </c>
      <c r="AT221" s="724" t="str">
        <f t="shared" si="711"/>
        <v>Ajustar mapa de riesgos de corrupción de ser necesario y solicitar cambios (remitir a Oficina Asesora de Planeación)</v>
      </c>
      <c r="AU221" s="583">
        <v>0</v>
      </c>
      <c r="AV221" s="728"/>
      <c r="AW221" s="728"/>
      <c r="AX221" s="726">
        <f t="shared" si="712"/>
        <v>0</v>
      </c>
      <c r="AY221" s="726" t="e">
        <f t="shared" si="713"/>
        <v>#DIV/0!</v>
      </c>
      <c r="AZ221" s="726">
        <f t="shared" si="714"/>
        <v>0</v>
      </c>
      <c r="BA221" s="726" t="e">
        <f t="shared" si="715"/>
        <v>#DIV/0!</v>
      </c>
      <c r="BB221" s="726"/>
      <c r="BC221" s="673">
        <v>1</v>
      </c>
      <c r="BD221" s="724" t="str">
        <f t="shared" si="716"/>
        <v>Ajustar mapa de riesgos de corrupción de ser necesario y solicitar cambios (remitir a Oficina Asesora de Planeación)</v>
      </c>
      <c r="BE221" s="583">
        <v>0</v>
      </c>
      <c r="BF221" s="728"/>
      <c r="BG221" s="728"/>
      <c r="BH221" s="675">
        <f t="shared" si="717"/>
        <v>0</v>
      </c>
      <c r="BI221" s="675" t="e">
        <f t="shared" si="718"/>
        <v>#DIV/0!</v>
      </c>
      <c r="BJ221" s="675">
        <f t="shared" si="719"/>
        <v>0</v>
      </c>
      <c r="BK221" s="675" t="e">
        <f t="shared" si="720"/>
        <v>#DIV/0!</v>
      </c>
      <c r="BL221" s="675"/>
      <c r="BM221" s="731" t="str">
        <f t="shared" si="721"/>
        <v>No Prog ni Ejec</v>
      </c>
      <c r="BN221" s="731" t="str">
        <f t="shared" si="722"/>
        <v>No Prog ni Ejec</v>
      </c>
      <c r="BO221" s="731" t="str">
        <f t="shared" si="723"/>
        <v>No Prog ni Ejec</v>
      </c>
      <c r="BP221" s="731" t="str">
        <f t="shared" si="724"/>
        <v>No Prog ni Ejec</v>
      </c>
      <c r="BQ221" s="731">
        <f t="shared" si="725"/>
        <v>0</v>
      </c>
      <c r="BR221" s="731" t="str">
        <f t="shared" si="726"/>
        <v>No Prog ni Ejec</v>
      </c>
      <c r="BS221" s="731">
        <f t="shared" si="727"/>
        <v>0</v>
      </c>
      <c r="BT221" s="731" t="str">
        <f t="shared" si="728"/>
        <v>No Prog ni Ejec</v>
      </c>
      <c r="BU221" s="674">
        <f t="shared" si="729"/>
        <v>0.33333333333333331</v>
      </c>
      <c r="BV221" s="732" t="str">
        <f t="shared" si="730"/>
        <v>Ajustar mapa de riesgos de corrupción de ser necesario y solicitar cambios (remitir a Oficina Asesora de Planeación)</v>
      </c>
      <c r="BW221" s="733">
        <f t="shared" si="731"/>
        <v>0</v>
      </c>
      <c r="BX221" s="728"/>
      <c r="BY221" s="728"/>
      <c r="BZ221" s="728"/>
      <c r="CA221" s="728"/>
      <c r="CB221" s="728"/>
      <c r="CC221" s="728"/>
      <c r="CD221" s="728"/>
    </row>
    <row r="222" spans="1:82" s="58" customFormat="1" ht="88.2" x14ac:dyDescent="0.3">
      <c r="A222" s="730">
        <v>11800</v>
      </c>
      <c r="B222" s="672" t="s">
        <v>5</v>
      </c>
      <c r="C222" s="672" t="s">
        <v>971</v>
      </c>
      <c r="D222" s="719" t="s">
        <v>322</v>
      </c>
      <c r="E222" s="718" t="s">
        <v>256</v>
      </c>
      <c r="F222" s="719" t="s">
        <v>1086</v>
      </c>
      <c r="G222" s="672" t="s">
        <v>1089</v>
      </c>
      <c r="H222" s="670" t="s">
        <v>124</v>
      </c>
      <c r="I222" s="671">
        <v>2</v>
      </c>
      <c r="J222" s="671" t="s">
        <v>1087</v>
      </c>
      <c r="K222" s="672" t="s">
        <v>1088</v>
      </c>
      <c r="L222" s="583">
        <v>0</v>
      </c>
      <c r="M222" s="677">
        <v>1</v>
      </c>
      <c r="N222" s="672" t="s">
        <v>51</v>
      </c>
      <c r="O222" s="672" t="s">
        <v>56</v>
      </c>
      <c r="P222" s="672" t="s">
        <v>37</v>
      </c>
      <c r="Q222" s="672" t="s">
        <v>39</v>
      </c>
      <c r="R222" s="672" t="s">
        <v>210</v>
      </c>
      <c r="S222" s="672" t="s">
        <v>1366</v>
      </c>
      <c r="T222" s="672" t="s">
        <v>92</v>
      </c>
      <c r="U222" s="679">
        <v>2</v>
      </c>
      <c r="V222" s="721" t="str">
        <f t="shared" ref="V222:V224" si="732">+K222</f>
        <v>Realizar seguimiento al mapa de riesgos de corrupción y a la efectividad de los controles</v>
      </c>
      <c r="W222" s="722">
        <f t="shared" ref="W222:W224" si="733">+L222</f>
        <v>0</v>
      </c>
      <c r="X222" s="723" t="s">
        <v>117</v>
      </c>
      <c r="Y222" s="673">
        <v>0</v>
      </c>
      <c r="Z222" s="724" t="str">
        <f t="shared" ref="Z222:Z224" si="734">+V222</f>
        <v>Realizar seguimiento al mapa de riesgos de corrupción y a la efectividad de los controles</v>
      </c>
      <c r="AA222" s="583">
        <v>0</v>
      </c>
      <c r="AB222" s="725"/>
      <c r="AC222" s="583"/>
      <c r="AD222" s="726" t="e">
        <f t="shared" ref="AD222:AD224" si="735">+(AB222/Y222)</f>
        <v>#DIV/0!</v>
      </c>
      <c r="AE222" s="726" t="e">
        <f t="shared" ref="AE222:AE224" si="736">+(AC222/AA222)</f>
        <v>#DIV/0!</v>
      </c>
      <c r="AF222" s="726">
        <f t="shared" ref="AF222:AF224" si="737">+(AB222/U222)</f>
        <v>0</v>
      </c>
      <c r="AG222" s="726" t="e">
        <f t="shared" ref="AG222:AG224" si="738">+(AC222/W222)</f>
        <v>#DIV/0!</v>
      </c>
      <c r="AH222" s="727"/>
      <c r="AI222" s="673">
        <v>1</v>
      </c>
      <c r="AJ222" s="724" t="str">
        <f t="shared" ref="AJ222:AJ224" si="739">+V222</f>
        <v>Realizar seguimiento al mapa de riesgos de corrupción y a la efectividad de los controles</v>
      </c>
      <c r="AK222" s="583">
        <v>0</v>
      </c>
      <c r="AL222" s="728"/>
      <c r="AM222" s="728"/>
      <c r="AN222" s="726">
        <f t="shared" ref="AN222:AN224" si="740">+(AL222/AI222)</f>
        <v>0</v>
      </c>
      <c r="AO222" s="726" t="e">
        <f t="shared" ref="AO222:AO224" si="741">+(AM222/AK222)</f>
        <v>#DIV/0!</v>
      </c>
      <c r="AP222" s="726">
        <f t="shared" ref="AP222:AP224" si="742">+(AL222+AB222)/U222</f>
        <v>0</v>
      </c>
      <c r="AQ222" s="726" t="e">
        <f t="shared" ref="AQ222:AQ224" si="743">+(AM222+AC222)/W222</f>
        <v>#DIV/0!</v>
      </c>
      <c r="AR222" s="726"/>
      <c r="AS222" s="673">
        <v>1</v>
      </c>
      <c r="AT222" s="724" t="str">
        <f t="shared" ref="AT222:AT224" si="744">+V222</f>
        <v>Realizar seguimiento al mapa de riesgos de corrupción y a la efectividad de los controles</v>
      </c>
      <c r="AU222" s="583">
        <v>0</v>
      </c>
      <c r="AV222" s="728"/>
      <c r="AW222" s="728"/>
      <c r="AX222" s="726">
        <f t="shared" ref="AX222:AX224" si="745">+(AV222/AS222)</f>
        <v>0</v>
      </c>
      <c r="AY222" s="726" t="e">
        <f t="shared" ref="AY222:AY224" si="746">+(AW222/AU222)</f>
        <v>#DIV/0!</v>
      </c>
      <c r="AZ222" s="726">
        <f t="shared" ref="AZ222:AZ224" si="747">+(AL222+AB222+AV222)/U222</f>
        <v>0</v>
      </c>
      <c r="BA222" s="726" t="e">
        <f t="shared" ref="BA222:BA224" si="748">+(AM222+AC222+AW222)/W222</f>
        <v>#DIV/0!</v>
      </c>
      <c r="BB222" s="726"/>
      <c r="BC222" s="673">
        <v>0</v>
      </c>
      <c r="BD222" s="724" t="str">
        <f t="shared" ref="BD222:BD224" si="749">+V222</f>
        <v>Realizar seguimiento al mapa de riesgos de corrupción y a la efectividad de los controles</v>
      </c>
      <c r="BE222" s="583">
        <v>0</v>
      </c>
      <c r="BF222" s="728"/>
      <c r="BG222" s="728"/>
      <c r="BH222" s="675" t="e">
        <f t="shared" ref="BH222:BH224" si="750">+(BF222/BC222)</f>
        <v>#DIV/0!</v>
      </c>
      <c r="BI222" s="675" t="e">
        <f t="shared" ref="BI222:BI224" si="751">+(BG222/BE222)</f>
        <v>#DIV/0!</v>
      </c>
      <c r="BJ222" s="675">
        <f t="shared" ref="BJ222:BJ224" si="752">+(AL222+AB222+AV222+BF222)/U222</f>
        <v>0</v>
      </c>
      <c r="BK222" s="675" t="e">
        <f t="shared" ref="BK222:BK224" si="753">+(AM222+AC222+AW222+BG222)/W222</f>
        <v>#DIV/0!</v>
      </c>
      <c r="BL222" s="675"/>
      <c r="BM222" s="731" t="str">
        <f t="shared" ref="BM222:BM224" si="754">IF(AND(Y222=0,AB222=0),"No Prog ni Ejec",IF(Y222=0,CONCATENATE("No Prog, Ejec=  ",AB222),AB222/Y222))</f>
        <v>No Prog ni Ejec</v>
      </c>
      <c r="BN222" s="731" t="str">
        <f t="shared" ref="BN222:BN224" si="755">IF(AND(AA222=0,AC222=0),"No Prog ni Ejec",IF(AA222=0,CONCATENATE("No Prog, Ejec=  ",AC222),AC222/AA222))</f>
        <v>No Prog ni Ejec</v>
      </c>
      <c r="BO222" s="731">
        <f t="shared" ref="BO222:BO224" si="756">IF(AND(AI222=0,AL222=0),"No Prog ni Ejec",IF(AI222=0,CONCATENATE("No Prog, Ejec=  ",AL222),AL222/AI222))</f>
        <v>0</v>
      </c>
      <c r="BP222" s="731" t="str">
        <f t="shared" ref="BP222:BP224" si="757">IF(AND(AK222=0,AM222=0),"No Prog ni Ejec",IF(AK222=0,CONCATENATE("No Prog, Ejec=  ",AM222),AM222/AK222))</f>
        <v>No Prog ni Ejec</v>
      </c>
      <c r="BQ222" s="731">
        <f t="shared" ref="BQ222:BQ224" si="758">IF(AND(AS222=0,AV222=0),"No Prog ni Ejec",IF(AS222=0,CONCATENATE("No Prog, Ejec=  ",AV222),AV222/AS222))</f>
        <v>0</v>
      </c>
      <c r="BR222" s="731" t="str">
        <f t="shared" ref="BR222:BR224" si="759">IF(AND(AU222=0,AW222=0),"No Prog ni Ejec",IF(AU222=0,CONCATENATE("No Prog, Ejec=  ",AW222),AW222/AU222))</f>
        <v>No Prog ni Ejec</v>
      </c>
      <c r="BS222" s="731" t="str">
        <f t="shared" ref="BS222:BS224" si="760">IF(AND(BC222=0,BF222=0),"No Prog ni Ejec",IF(BC222=0,CONCATENATE("No Prog, Ejec=  ",BF222),BF222/BC222))</f>
        <v>No Prog ni Ejec</v>
      </c>
      <c r="BT222" s="731" t="str">
        <f t="shared" ref="BT222:BT224" si="761">IF(AND(BE222=0,BG222=0),"No Prog ni Ejec",IF(BE222=0,CONCATENATE("No Prog, Ejec=  ",BG222),BG222/BE222))</f>
        <v>No Prog ni Ejec</v>
      </c>
      <c r="BU222" s="674">
        <f t="shared" ref="BU222:BU224" si="762">+(Y222+AI222+(AS222/3))</f>
        <v>1.3333333333333333</v>
      </c>
      <c r="BV222" s="732" t="str">
        <f t="shared" ref="BV222:BV224" si="763">+V222</f>
        <v>Realizar seguimiento al mapa de riesgos de corrupción y a la efectividad de los controles</v>
      </c>
      <c r="BW222" s="733">
        <f t="shared" ref="BW222:BW224" si="764">+(AA222+AK222+(AU222/3))</f>
        <v>0</v>
      </c>
      <c r="BX222" s="728"/>
      <c r="BY222" s="728"/>
      <c r="BZ222" s="728"/>
      <c r="CA222" s="728"/>
      <c r="CB222" s="728"/>
      <c r="CC222" s="728"/>
      <c r="CD222" s="728"/>
    </row>
    <row r="223" spans="1:82" s="58" customFormat="1" ht="88.2" x14ac:dyDescent="0.3">
      <c r="A223" s="863">
        <v>11600</v>
      </c>
      <c r="B223" s="862" t="s">
        <v>6</v>
      </c>
      <c r="C223" s="862" t="s">
        <v>971</v>
      </c>
      <c r="D223" s="863" t="s">
        <v>267</v>
      </c>
      <c r="E223" s="864" t="s">
        <v>256</v>
      </c>
      <c r="F223" s="863" t="s">
        <v>1092</v>
      </c>
      <c r="G223" s="862" t="s">
        <v>1091</v>
      </c>
      <c r="H223" s="670" t="s">
        <v>124</v>
      </c>
      <c r="I223" s="671">
        <v>1</v>
      </c>
      <c r="J223" s="671" t="s">
        <v>1093</v>
      </c>
      <c r="K223" s="862" t="s">
        <v>1090</v>
      </c>
      <c r="L223" s="583">
        <v>0</v>
      </c>
      <c r="M223" s="857">
        <v>1</v>
      </c>
      <c r="N223" s="862" t="s">
        <v>51</v>
      </c>
      <c r="O223" s="862" t="s">
        <v>56</v>
      </c>
      <c r="P223" s="862" t="s">
        <v>37</v>
      </c>
      <c r="Q223" s="862" t="s">
        <v>39</v>
      </c>
      <c r="R223" s="862" t="s">
        <v>210</v>
      </c>
      <c r="S223" s="862" t="s">
        <v>1320</v>
      </c>
      <c r="T223" s="862" t="s">
        <v>92</v>
      </c>
      <c r="U223" s="679">
        <v>1</v>
      </c>
      <c r="V223" s="860" t="str">
        <f t="shared" si="732"/>
        <v>Definir estrategia de interoperabilidad de sistemas de información interinstitucional.</v>
      </c>
      <c r="W223" s="722">
        <f t="shared" si="733"/>
        <v>0</v>
      </c>
      <c r="X223" s="855" t="s">
        <v>117</v>
      </c>
      <c r="Y223" s="673">
        <v>0</v>
      </c>
      <c r="Z223" s="858" t="str">
        <f t="shared" si="734"/>
        <v>Definir estrategia de interoperabilidad de sistemas de información interinstitucional.</v>
      </c>
      <c r="AA223" s="583">
        <v>0</v>
      </c>
      <c r="AB223" s="725"/>
      <c r="AC223" s="583"/>
      <c r="AD223" s="861" t="e">
        <f t="shared" si="735"/>
        <v>#DIV/0!</v>
      </c>
      <c r="AE223" s="861" t="e">
        <f t="shared" si="736"/>
        <v>#DIV/0!</v>
      </c>
      <c r="AF223" s="861">
        <f t="shared" si="737"/>
        <v>0</v>
      </c>
      <c r="AG223" s="861" t="e">
        <f t="shared" si="738"/>
        <v>#DIV/0!</v>
      </c>
      <c r="AH223" s="727"/>
      <c r="AI223" s="673">
        <v>0</v>
      </c>
      <c r="AJ223" s="858" t="str">
        <f t="shared" si="739"/>
        <v>Definir estrategia de interoperabilidad de sistemas de información interinstitucional.</v>
      </c>
      <c r="AK223" s="583">
        <v>0</v>
      </c>
      <c r="AL223" s="728"/>
      <c r="AM223" s="728"/>
      <c r="AN223" s="861" t="e">
        <f t="shared" si="740"/>
        <v>#DIV/0!</v>
      </c>
      <c r="AO223" s="861" t="e">
        <f t="shared" si="741"/>
        <v>#DIV/0!</v>
      </c>
      <c r="AP223" s="861">
        <f t="shared" si="742"/>
        <v>0</v>
      </c>
      <c r="AQ223" s="861" t="e">
        <f t="shared" si="743"/>
        <v>#DIV/0!</v>
      </c>
      <c r="AR223" s="861"/>
      <c r="AS223" s="673">
        <v>0</v>
      </c>
      <c r="AT223" s="858" t="str">
        <f t="shared" si="744"/>
        <v>Definir estrategia de interoperabilidad de sistemas de información interinstitucional.</v>
      </c>
      <c r="AU223" s="583">
        <v>0</v>
      </c>
      <c r="AV223" s="728"/>
      <c r="AW223" s="728"/>
      <c r="AX223" s="861" t="e">
        <f t="shared" si="745"/>
        <v>#DIV/0!</v>
      </c>
      <c r="AY223" s="861" t="e">
        <f t="shared" si="746"/>
        <v>#DIV/0!</v>
      </c>
      <c r="AZ223" s="861">
        <f t="shared" si="747"/>
        <v>0</v>
      </c>
      <c r="BA223" s="861" t="e">
        <f t="shared" si="748"/>
        <v>#DIV/0!</v>
      </c>
      <c r="BB223" s="861"/>
      <c r="BC223" s="673">
        <v>1</v>
      </c>
      <c r="BD223" s="858" t="str">
        <f t="shared" si="749"/>
        <v>Definir estrategia de interoperabilidad de sistemas de información interinstitucional.</v>
      </c>
      <c r="BE223" s="583">
        <v>0</v>
      </c>
      <c r="BF223" s="728"/>
      <c r="BG223" s="728"/>
      <c r="BH223" s="859">
        <f t="shared" si="750"/>
        <v>0</v>
      </c>
      <c r="BI223" s="859" t="e">
        <f t="shared" si="751"/>
        <v>#DIV/0!</v>
      </c>
      <c r="BJ223" s="859">
        <f t="shared" si="752"/>
        <v>0</v>
      </c>
      <c r="BK223" s="859" t="e">
        <f t="shared" si="753"/>
        <v>#DIV/0!</v>
      </c>
      <c r="BL223" s="859"/>
      <c r="BM223" s="856" t="str">
        <f t="shared" si="754"/>
        <v>No Prog ni Ejec</v>
      </c>
      <c r="BN223" s="856" t="str">
        <f t="shared" si="755"/>
        <v>No Prog ni Ejec</v>
      </c>
      <c r="BO223" s="856" t="str">
        <f t="shared" si="756"/>
        <v>No Prog ni Ejec</v>
      </c>
      <c r="BP223" s="856" t="str">
        <f t="shared" si="757"/>
        <v>No Prog ni Ejec</v>
      </c>
      <c r="BQ223" s="856" t="str">
        <f t="shared" si="758"/>
        <v>No Prog ni Ejec</v>
      </c>
      <c r="BR223" s="856" t="str">
        <f t="shared" si="759"/>
        <v>No Prog ni Ejec</v>
      </c>
      <c r="BS223" s="856">
        <f t="shared" si="760"/>
        <v>0</v>
      </c>
      <c r="BT223" s="856" t="str">
        <f t="shared" si="761"/>
        <v>No Prog ni Ejec</v>
      </c>
      <c r="BU223" s="674">
        <f t="shared" si="762"/>
        <v>0</v>
      </c>
      <c r="BV223" s="732" t="str">
        <f t="shared" si="763"/>
        <v>Definir estrategia de interoperabilidad de sistemas de información interinstitucional.</v>
      </c>
      <c r="BW223" s="733">
        <f t="shared" si="764"/>
        <v>0</v>
      </c>
      <c r="BX223" s="728"/>
      <c r="BY223" s="728"/>
      <c r="BZ223" s="728"/>
      <c r="CA223" s="728"/>
      <c r="CB223" s="728"/>
      <c r="CC223" s="728"/>
      <c r="CD223" s="728"/>
    </row>
    <row r="224" spans="1:82" s="58" customFormat="1" ht="88.2" x14ac:dyDescent="0.3">
      <c r="A224" s="730">
        <v>12000</v>
      </c>
      <c r="B224" s="672" t="s">
        <v>836</v>
      </c>
      <c r="C224" s="672" t="s">
        <v>971</v>
      </c>
      <c r="D224" s="671" t="s">
        <v>355</v>
      </c>
      <c r="E224" s="672" t="s">
        <v>256</v>
      </c>
      <c r="F224" s="671" t="s">
        <v>1037</v>
      </c>
      <c r="G224" s="672" t="s">
        <v>1095</v>
      </c>
      <c r="H224" s="670" t="s">
        <v>124</v>
      </c>
      <c r="I224" s="671">
        <v>1</v>
      </c>
      <c r="J224" s="671" t="s">
        <v>1039</v>
      </c>
      <c r="K224" s="672" t="s">
        <v>1094</v>
      </c>
      <c r="L224" s="583">
        <v>0</v>
      </c>
      <c r="M224" s="677">
        <v>1</v>
      </c>
      <c r="N224" s="672" t="s">
        <v>48</v>
      </c>
      <c r="O224" s="672" t="s">
        <v>62</v>
      </c>
      <c r="P224" s="672" t="s">
        <v>21</v>
      </c>
      <c r="Q224" s="672" t="s">
        <v>23</v>
      </c>
      <c r="R224" s="543" t="s">
        <v>228</v>
      </c>
      <c r="S224" s="672" t="s">
        <v>1349</v>
      </c>
      <c r="T224" s="672" t="s">
        <v>98</v>
      </c>
      <c r="U224" s="679">
        <v>1</v>
      </c>
      <c r="V224" s="721" t="str">
        <f t="shared" si="732"/>
        <v>Inventariar la información sobre la gestión de la entidad y el cumplimiento de metas del Plan Nacional de Desarrollo y establecer responsables y periodicidad de actualización de la misma.</v>
      </c>
      <c r="W224" s="722">
        <f t="shared" si="733"/>
        <v>0</v>
      </c>
      <c r="X224" s="723" t="s">
        <v>117</v>
      </c>
      <c r="Y224" s="673">
        <v>0</v>
      </c>
      <c r="Z224" s="724" t="str">
        <f t="shared" si="734"/>
        <v>Inventariar la información sobre la gestión de la entidad y el cumplimiento de metas del Plan Nacional de Desarrollo y establecer responsables y periodicidad de actualización de la misma.</v>
      </c>
      <c r="AA224" s="583">
        <v>0</v>
      </c>
      <c r="AB224" s="725"/>
      <c r="AC224" s="583"/>
      <c r="AD224" s="726" t="e">
        <f t="shared" si="735"/>
        <v>#DIV/0!</v>
      </c>
      <c r="AE224" s="726" t="e">
        <f t="shared" si="736"/>
        <v>#DIV/0!</v>
      </c>
      <c r="AF224" s="726">
        <f t="shared" si="737"/>
        <v>0</v>
      </c>
      <c r="AG224" s="726" t="e">
        <f t="shared" si="738"/>
        <v>#DIV/0!</v>
      </c>
      <c r="AH224" s="727"/>
      <c r="AI224" s="673">
        <v>0</v>
      </c>
      <c r="AJ224" s="724" t="str">
        <f t="shared" si="739"/>
        <v>Inventariar la información sobre la gestión de la entidad y el cumplimiento de metas del Plan Nacional de Desarrollo y establecer responsables y periodicidad de actualización de la misma.</v>
      </c>
      <c r="AK224" s="583">
        <v>0</v>
      </c>
      <c r="AL224" s="728"/>
      <c r="AM224" s="728"/>
      <c r="AN224" s="726" t="e">
        <f t="shared" si="740"/>
        <v>#DIV/0!</v>
      </c>
      <c r="AO224" s="726" t="e">
        <f t="shared" si="741"/>
        <v>#DIV/0!</v>
      </c>
      <c r="AP224" s="726">
        <f t="shared" si="742"/>
        <v>0</v>
      </c>
      <c r="AQ224" s="726" t="e">
        <f t="shared" si="743"/>
        <v>#DIV/0!</v>
      </c>
      <c r="AR224" s="726"/>
      <c r="AS224" s="673">
        <v>0</v>
      </c>
      <c r="AT224" s="724" t="str">
        <f t="shared" si="744"/>
        <v>Inventariar la información sobre la gestión de la entidad y el cumplimiento de metas del Plan Nacional de Desarrollo y establecer responsables y periodicidad de actualización de la misma.</v>
      </c>
      <c r="AU224" s="583">
        <v>0</v>
      </c>
      <c r="AV224" s="728"/>
      <c r="AW224" s="728"/>
      <c r="AX224" s="726" t="e">
        <f t="shared" si="745"/>
        <v>#DIV/0!</v>
      </c>
      <c r="AY224" s="726" t="e">
        <f t="shared" si="746"/>
        <v>#DIV/0!</v>
      </c>
      <c r="AZ224" s="726">
        <f t="shared" si="747"/>
        <v>0</v>
      </c>
      <c r="BA224" s="726" t="e">
        <f t="shared" si="748"/>
        <v>#DIV/0!</v>
      </c>
      <c r="BB224" s="726"/>
      <c r="BC224" s="673">
        <v>1</v>
      </c>
      <c r="BD224" s="724" t="str">
        <f t="shared" si="749"/>
        <v>Inventariar la información sobre la gestión de la entidad y el cumplimiento de metas del Plan Nacional de Desarrollo y establecer responsables y periodicidad de actualización de la misma.</v>
      </c>
      <c r="BE224" s="583">
        <v>0</v>
      </c>
      <c r="BF224" s="728"/>
      <c r="BG224" s="728"/>
      <c r="BH224" s="675">
        <f t="shared" si="750"/>
        <v>0</v>
      </c>
      <c r="BI224" s="675" t="e">
        <f t="shared" si="751"/>
        <v>#DIV/0!</v>
      </c>
      <c r="BJ224" s="675">
        <f t="shared" si="752"/>
        <v>0</v>
      </c>
      <c r="BK224" s="675" t="e">
        <f t="shared" si="753"/>
        <v>#DIV/0!</v>
      </c>
      <c r="BL224" s="675"/>
      <c r="BM224" s="731" t="str">
        <f t="shared" si="754"/>
        <v>No Prog ni Ejec</v>
      </c>
      <c r="BN224" s="731" t="str">
        <f t="shared" si="755"/>
        <v>No Prog ni Ejec</v>
      </c>
      <c r="BO224" s="731" t="str">
        <f t="shared" si="756"/>
        <v>No Prog ni Ejec</v>
      </c>
      <c r="BP224" s="731" t="str">
        <f t="shared" si="757"/>
        <v>No Prog ni Ejec</v>
      </c>
      <c r="BQ224" s="731" t="str">
        <f t="shared" si="758"/>
        <v>No Prog ni Ejec</v>
      </c>
      <c r="BR224" s="731" t="str">
        <f t="shared" si="759"/>
        <v>No Prog ni Ejec</v>
      </c>
      <c r="BS224" s="731">
        <f t="shared" si="760"/>
        <v>0</v>
      </c>
      <c r="BT224" s="731" t="str">
        <f t="shared" si="761"/>
        <v>No Prog ni Ejec</v>
      </c>
      <c r="BU224" s="674">
        <f t="shared" si="762"/>
        <v>0</v>
      </c>
      <c r="BV224" s="732" t="str">
        <f t="shared" si="763"/>
        <v>Inventariar la información sobre la gestión de la entidad y el cumplimiento de metas del Plan Nacional de Desarrollo y establecer responsables y periodicidad de actualización de la misma.</v>
      </c>
      <c r="BW224" s="733">
        <f t="shared" si="764"/>
        <v>0</v>
      </c>
      <c r="BX224" s="728"/>
      <c r="BY224" s="728"/>
      <c r="BZ224" s="728"/>
      <c r="CA224" s="728"/>
      <c r="CB224" s="728"/>
      <c r="CC224" s="728"/>
      <c r="CD224" s="728"/>
    </row>
    <row r="225" spans="1:82" s="58" customFormat="1" ht="88.2" x14ac:dyDescent="0.3">
      <c r="A225" s="730">
        <v>12000</v>
      </c>
      <c r="B225" s="672" t="s">
        <v>836</v>
      </c>
      <c r="C225" s="672" t="s">
        <v>971</v>
      </c>
      <c r="D225" s="671" t="s">
        <v>355</v>
      </c>
      <c r="E225" s="672" t="s">
        <v>256</v>
      </c>
      <c r="F225" s="671" t="s">
        <v>1097</v>
      </c>
      <c r="G225" s="672" t="s">
        <v>1098</v>
      </c>
      <c r="H225" s="670" t="s">
        <v>124</v>
      </c>
      <c r="I225" s="671">
        <v>1</v>
      </c>
      <c r="J225" s="671" t="s">
        <v>1099</v>
      </c>
      <c r="K225" s="672" t="s">
        <v>1096</v>
      </c>
      <c r="L225" s="583">
        <v>0</v>
      </c>
      <c r="M225" s="677">
        <v>1</v>
      </c>
      <c r="N225" s="672" t="s">
        <v>48</v>
      </c>
      <c r="O225" s="672" t="s">
        <v>62</v>
      </c>
      <c r="P225" s="672" t="s">
        <v>21</v>
      </c>
      <c r="Q225" s="672" t="s">
        <v>23</v>
      </c>
      <c r="R225" s="846" t="s">
        <v>792</v>
      </c>
      <c r="S225" s="672" t="s">
        <v>1350</v>
      </c>
      <c r="T225" s="672" t="s">
        <v>98</v>
      </c>
      <c r="U225" s="678">
        <v>1</v>
      </c>
      <c r="V225" s="721" t="str">
        <f t="shared" ref="V225" si="765">+K225</f>
        <v>Definición de equipo líder del proceso de rendición de cuentas de ADRES</v>
      </c>
      <c r="W225" s="722">
        <f t="shared" ref="W225" si="766">+L225</f>
        <v>0</v>
      </c>
      <c r="X225" s="723" t="s">
        <v>117</v>
      </c>
      <c r="Y225" s="673">
        <v>0</v>
      </c>
      <c r="Z225" s="724" t="str">
        <f t="shared" ref="Z225" si="767">+V225</f>
        <v>Definición de equipo líder del proceso de rendición de cuentas de ADRES</v>
      </c>
      <c r="AA225" s="583">
        <v>0</v>
      </c>
      <c r="AB225" s="725"/>
      <c r="AC225" s="583"/>
      <c r="AD225" s="726" t="e">
        <f t="shared" ref="AD225" si="768">+(AB225/Y225)</f>
        <v>#DIV/0!</v>
      </c>
      <c r="AE225" s="726" t="e">
        <f t="shared" ref="AE225" si="769">+(AC225/AA225)</f>
        <v>#DIV/0!</v>
      </c>
      <c r="AF225" s="726">
        <f t="shared" ref="AF225" si="770">+(AB225/U225)</f>
        <v>0</v>
      </c>
      <c r="AG225" s="726" t="e">
        <f t="shared" ref="AG225" si="771">+(AC225/W225)</f>
        <v>#DIV/0!</v>
      </c>
      <c r="AH225" s="727"/>
      <c r="AI225" s="673">
        <v>1</v>
      </c>
      <c r="AJ225" s="724" t="str">
        <f t="shared" ref="AJ225" si="772">+V225</f>
        <v>Definición de equipo líder del proceso de rendición de cuentas de ADRES</v>
      </c>
      <c r="AK225" s="583">
        <v>0</v>
      </c>
      <c r="AL225" s="728"/>
      <c r="AM225" s="728"/>
      <c r="AN225" s="726">
        <f t="shared" ref="AN225" si="773">+(AL225/AI225)</f>
        <v>0</v>
      </c>
      <c r="AO225" s="726" t="e">
        <f t="shared" ref="AO225" si="774">+(AM225/AK225)</f>
        <v>#DIV/0!</v>
      </c>
      <c r="AP225" s="726">
        <f t="shared" ref="AP225" si="775">+(AL225+AB225)/U225</f>
        <v>0</v>
      </c>
      <c r="AQ225" s="726" t="e">
        <f t="shared" ref="AQ225" si="776">+(AM225+AC225)/W225</f>
        <v>#DIV/0!</v>
      </c>
      <c r="AR225" s="726"/>
      <c r="AS225" s="673">
        <v>0</v>
      </c>
      <c r="AT225" s="724" t="str">
        <f t="shared" ref="AT225" si="777">+V225</f>
        <v>Definición de equipo líder del proceso de rendición de cuentas de ADRES</v>
      </c>
      <c r="AU225" s="583">
        <v>0</v>
      </c>
      <c r="AV225" s="728"/>
      <c r="AW225" s="728"/>
      <c r="AX225" s="726" t="e">
        <f t="shared" ref="AX225" si="778">+(AV225/AS225)</f>
        <v>#DIV/0!</v>
      </c>
      <c r="AY225" s="726" t="e">
        <f t="shared" ref="AY225" si="779">+(AW225/AU225)</f>
        <v>#DIV/0!</v>
      </c>
      <c r="AZ225" s="726">
        <f t="shared" ref="AZ225" si="780">+(AL225+AB225+AV225)/U225</f>
        <v>0</v>
      </c>
      <c r="BA225" s="726" t="e">
        <f t="shared" ref="BA225" si="781">+(AM225+AC225+AW225)/W225</f>
        <v>#DIV/0!</v>
      </c>
      <c r="BB225" s="726"/>
      <c r="BC225" s="673">
        <v>0</v>
      </c>
      <c r="BD225" s="724" t="str">
        <f t="shared" ref="BD225" si="782">+V225</f>
        <v>Definición de equipo líder del proceso de rendición de cuentas de ADRES</v>
      </c>
      <c r="BE225" s="583">
        <v>0</v>
      </c>
      <c r="BF225" s="728"/>
      <c r="BG225" s="728"/>
      <c r="BH225" s="675" t="e">
        <f t="shared" ref="BH225" si="783">+(BF225/BC225)</f>
        <v>#DIV/0!</v>
      </c>
      <c r="BI225" s="675" t="e">
        <f t="shared" ref="BI225" si="784">+(BG225/BE225)</f>
        <v>#DIV/0!</v>
      </c>
      <c r="BJ225" s="675">
        <f t="shared" ref="BJ225" si="785">+(AL225+AB225+AV225+BF225)/U225</f>
        <v>0</v>
      </c>
      <c r="BK225" s="675" t="e">
        <f t="shared" ref="BK225" si="786">+(AM225+AC225+AW225+BG225)/W225</f>
        <v>#DIV/0!</v>
      </c>
      <c r="BL225" s="675"/>
      <c r="BM225" s="731" t="str">
        <f t="shared" ref="BM225" si="787">IF(AND(Y225=0,AB225=0),"No Prog ni Ejec",IF(Y225=0,CONCATENATE("No Prog, Ejec=  ",AB225),AB225/Y225))</f>
        <v>No Prog ni Ejec</v>
      </c>
      <c r="BN225" s="731" t="str">
        <f t="shared" ref="BN225" si="788">IF(AND(AA225=0,AC225=0),"No Prog ni Ejec",IF(AA225=0,CONCATENATE("No Prog, Ejec=  ",AC225),AC225/AA225))</f>
        <v>No Prog ni Ejec</v>
      </c>
      <c r="BO225" s="731">
        <f t="shared" ref="BO225" si="789">IF(AND(AI225=0,AL225=0),"No Prog ni Ejec",IF(AI225=0,CONCATENATE("No Prog, Ejec=  ",AL225),AL225/AI225))</f>
        <v>0</v>
      </c>
      <c r="BP225" s="731" t="str">
        <f t="shared" ref="BP225" si="790">IF(AND(AK225=0,AM225=0),"No Prog ni Ejec",IF(AK225=0,CONCATENATE("No Prog, Ejec=  ",AM225),AM225/AK225))</f>
        <v>No Prog ni Ejec</v>
      </c>
      <c r="BQ225" s="731" t="str">
        <f t="shared" ref="BQ225" si="791">IF(AND(AS225=0,AV225=0),"No Prog ni Ejec",IF(AS225=0,CONCATENATE("No Prog, Ejec=  ",AV225),AV225/AS225))</f>
        <v>No Prog ni Ejec</v>
      </c>
      <c r="BR225" s="731" t="str">
        <f t="shared" ref="BR225" si="792">IF(AND(AU225=0,AW225=0),"No Prog ni Ejec",IF(AU225=0,CONCATENATE("No Prog, Ejec=  ",AW225),AW225/AU225))</f>
        <v>No Prog ni Ejec</v>
      </c>
      <c r="BS225" s="731" t="str">
        <f t="shared" ref="BS225" si="793">IF(AND(BC225=0,BF225=0),"No Prog ni Ejec",IF(BC225=0,CONCATENATE("No Prog, Ejec=  ",BF225),BF225/BC225))</f>
        <v>No Prog ni Ejec</v>
      </c>
      <c r="BT225" s="731" t="str">
        <f t="shared" ref="BT225" si="794">IF(AND(BE225=0,BG225=0),"No Prog ni Ejec",IF(BE225=0,CONCATENATE("No Prog, Ejec=  ",BG225),BG225/BE225))</f>
        <v>No Prog ni Ejec</v>
      </c>
      <c r="BU225" s="674">
        <f t="shared" ref="BU225" si="795">+(Y225+AI225+(AS225/3))</f>
        <v>1</v>
      </c>
      <c r="BV225" s="732" t="str">
        <f t="shared" ref="BV225" si="796">+V225</f>
        <v>Definición de equipo líder del proceso de rendición de cuentas de ADRES</v>
      </c>
      <c r="BW225" s="733">
        <f t="shared" ref="BW225" si="797">+(AA225+AK225+(AU225/3))</f>
        <v>0</v>
      </c>
      <c r="BX225" s="728"/>
      <c r="BY225" s="728"/>
      <c r="BZ225" s="728"/>
      <c r="CA225" s="728"/>
      <c r="CB225" s="728"/>
      <c r="CC225" s="728"/>
      <c r="CD225" s="728"/>
    </row>
    <row r="226" spans="1:82" s="58" customFormat="1" ht="88.2" x14ac:dyDescent="0.3">
      <c r="A226" s="730">
        <v>12000</v>
      </c>
      <c r="B226" s="672" t="s">
        <v>1104</v>
      </c>
      <c r="C226" s="672" t="s">
        <v>971</v>
      </c>
      <c r="D226" s="671" t="s">
        <v>355</v>
      </c>
      <c r="E226" s="672" t="s">
        <v>256</v>
      </c>
      <c r="F226" s="671" t="s">
        <v>1102</v>
      </c>
      <c r="G226" s="672" t="s">
        <v>1101</v>
      </c>
      <c r="H226" s="670" t="s">
        <v>124</v>
      </c>
      <c r="I226" s="671">
        <v>1</v>
      </c>
      <c r="J226" s="671" t="s">
        <v>1103</v>
      </c>
      <c r="K226" s="672" t="s">
        <v>1100</v>
      </c>
      <c r="L226" s="583">
        <v>0</v>
      </c>
      <c r="M226" s="677">
        <v>1</v>
      </c>
      <c r="N226" s="672" t="s">
        <v>48</v>
      </c>
      <c r="O226" s="672" t="s">
        <v>62</v>
      </c>
      <c r="P226" s="672" t="s">
        <v>37</v>
      </c>
      <c r="Q226" s="672" t="s">
        <v>40</v>
      </c>
      <c r="R226" s="846" t="s">
        <v>792</v>
      </c>
      <c r="S226" s="672" t="s">
        <v>1351</v>
      </c>
      <c r="T226" s="672" t="s">
        <v>98</v>
      </c>
      <c r="U226" s="677">
        <v>1</v>
      </c>
      <c r="V226" s="721" t="str">
        <f t="shared" ref="V226" si="798">+K226</f>
        <v xml:space="preserve">Caracterizar a los ciudadanos y grupos de interés para el proceso de rendición de cuentas de ADRES </v>
      </c>
      <c r="W226" s="722">
        <f t="shared" ref="W226" si="799">+L226</f>
        <v>0</v>
      </c>
      <c r="X226" s="723" t="s">
        <v>117</v>
      </c>
      <c r="Y226" s="673">
        <v>0</v>
      </c>
      <c r="Z226" s="724" t="str">
        <f t="shared" ref="Z226" si="800">+V226</f>
        <v xml:space="preserve">Caracterizar a los ciudadanos y grupos de interés para el proceso de rendición de cuentas de ADRES </v>
      </c>
      <c r="AA226" s="583">
        <v>0</v>
      </c>
      <c r="AB226" s="725"/>
      <c r="AC226" s="583"/>
      <c r="AD226" s="726" t="e">
        <f t="shared" ref="AD226" si="801">+(AB226/Y226)</f>
        <v>#DIV/0!</v>
      </c>
      <c r="AE226" s="726" t="e">
        <f t="shared" ref="AE226" si="802">+(AC226/AA226)</f>
        <v>#DIV/0!</v>
      </c>
      <c r="AF226" s="726">
        <f t="shared" ref="AF226" si="803">+(AB226/U226)</f>
        <v>0</v>
      </c>
      <c r="AG226" s="726" t="e">
        <f t="shared" ref="AG226" si="804">+(AC226/W226)</f>
        <v>#DIV/0!</v>
      </c>
      <c r="AH226" s="727"/>
      <c r="AI226" s="673">
        <v>1</v>
      </c>
      <c r="AJ226" s="724" t="str">
        <f t="shared" ref="AJ226" si="805">+V226</f>
        <v xml:space="preserve">Caracterizar a los ciudadanos y grupos de interés para el proceso de rendición de cuentas de ADRES </v>
      </c>
      <c r="AK226" s="583">
        <v>0</v>
      </c>
      <c r="AL226" s="728"/>
      <c r="AM226" s="728"/>
      <c r="AN226" s="726">
        <f t="shared" ref="AN226" si="806">+(AL226/AI226)</f>
        <v>0</v>
      </c>
      <c r="AO226" s="726" t="e">
        <f t="shared" ref="AO226" si="807">+(AM226/AK226)</f>
        <v>#DIV/0!</v>
      </c>
      <c r="AP226" s="726">
        <f t="shared" ref="AP226" si="808">+(AL226+AB226)/U226</f>
        <v>0</v>
      </c>
      <c r="AQ226" s="726" t="e">
        <f t="shared" ref="AQ226" si="809">+(AM226+AC226)/W226</f>
        <v>#DIV/0!</v>
      </c>
      <c r="AR226" s="726"/>
      <c r="AS226" s="673">
        <v>0</v>
      </c>
      <c r="AT226" s="724" t="str">
        <f t="shared" ref="AT226" si="810">+V226</f>
        <v xml:space="preserve">Caracterizar a los ciudadanos y grupos de interés para el proceso de rendición de cuentas de ADRES </v>
      </c>
      <c r="AU226" s="583">
        <v>0</v>
      </c>
      <c r="AV226" s="728"/>
      <c r="AW226" s="728"/>
      <c r="AX226" s="726" t="e">
        <f t="shared" ref="AX226" si="811">+(AV226/AS226)</f>
        <v>#DIV/0!</v>
      </c>
      <c r="AY226" s="726" t="e">
        <f t="shared" ref="AY226" si="812">+(AW226/AU226)</f>
        <v>#DIV/0!</v>
      </c>
      <c r="AZ226" s="726">
        <f t="shared" ref="AZ226" si="813">+(AL226+AB226+AV226)/U226</f>
        <v>0</v>
      </c>
      <c r="BA226" s="726" t="e">
        <f t="shared" ref="BA226" si="814">+(AM226+AC226+AW226)/W226</f>
        <v>#DIV/0!</v>
      </c>
      <c r="BB226" s="726"/>
      <c r="BC226" s="673">
        <v>0</v>
      </c>
      <c r="BD226" s="724" t="str">
        <f t="shared" ref="BD226" si="815">+V226</f>
        <v xml:space="preserve">Caracterizar a los ciudadanos y grupos de interés para el proceso de rendición de cuentas de ADRES </v>
      </c>
      <c r="BE226" s="583">
        <v>0</v>
      </c>
      <c r="BF226" s="728"/>
      <c r="BG226" s="728"/>
      <c r="BH226" s="675" t="e">
        <f t="shared" ref="BH226" si="816">+(BF226/BC226)</f>
        <v>#DIV/0!</v>
      </c>
      <c r="BI226" s="675" t="e">
        <f t="shared" ref="BI226" si="817">+(BG226/BE226)</f>
        <v>#DIV/0!</v>
      </c>
      <c r="BJ226" s="675">
        <f t="shared" ref="BJ226" si="818">+(AL226+AB226+AV226+BF226)/U226</f>
        <v>0</v>
      </c>
      <c r="BK226" s="675" t="e">
        <f t="shared" ref="BK226" si="819">+(AM226+AC226+AW226+BG226)/W226</f>
        <v>#DIV/0!</v>
      </c>
      <c r="BL226" s="675"/>
      <c r="BM226" s="731" t="str">
        <f t="shared" ref="BM226" si="820">IF(AND(Y226=0,AB226=0),"No Prog ni Ejec",IF(Y226=0,CONCATENATE("No Prog, Ejec=  ",AB226),AB226/Y226))</f>
        <v>No Prog ni Ejec</v>
      </c>
      <c r="BN226" s="731" t="str">
        <f t="shared" ref="BN226" si="821">IF(AND(AA226=0,AC226=0),"No Prog ni Ejec",IF(AA226=0,CONCATENATE("No Prog, Ejec=  ",AC226),AC226/AA226))</f>
        <v>No Prog ni Ejec</v>
      </c>
      <c r="BO226" s="731">
        <f t="shared" ref="BO226" si="822">IF(AND(AI226=0,AL226=0),"No Prog ni Ejec",IF(AI226=0,CONCATENATE("No Prog, Ejec=  ",AL226),AL226/AI226))</f>
        <v>0</v>
      </c>
      <c r="BP226" s="731" t="str">
        <f t="shared" ref="BP226" si="823">IF(AND(AK226=0,AM226=0),"No Prog ni Ejec",IF(AK226=0,CONCATENATE("No Prog, Ejec=  ",AM226),AM226/AK226))</f>
        <v>No Prog ni Ejec</v>
      </c>
      <c r="BQ226" s="731" t="str">
        <f t="shared" ref="BQ226" si="824">IF(AND(AS226=0,AV226=0),"No Prog ni Ejec",IF(AS226=0,CONCATENATE("No Prog, Ejec=  ",AV226),AV226/AS226))</f>
        <v>No Prog ni Ejec</v>
      </c>
      <c r="BR226" s="731" t="str">
        <f t="shared" ref="BR226" si="825">IF(AND(AU226=0,AW226=0),"No Prog ni Ejec",IF(AU226=0,CONCATENATE("No Prog, Ejec=  ",AW226),AW226/AU226))</f>
        <v>No Prog ni Ejec</v>
      </c>
      <c r="BS226" s="731" t="str">
        <f t="shared" ref="BS226" si="826">IF(AND(BC226=0,BF226=0),"No Prog ni Ejec",IF(BC226=0,CONCATENATE("No Prog, Ejec=  ",BF226),BF226/BC226))</f>
        <v>No Prog ni Ejec</v>
      </c>
      <c r="BT226" s="731" t="str">
        <f t="shared" ref="BT226" si="827">IF(AND(BE226=0,BG226=0),"No Prog ni Ejec",IF(BE226=0,CONCATENATE("No Prog, Ejec=  ",BG226),BG226/BE226))</f>
        <v>No Prog ni Ejec</v>
      </c>
      <c r="BU226" s="674">
        <f t="shared" ref="BU226" si="828">+(Y226+AI226+(AS226/3))</f>
        <v>1</v>
      </c>
      <c r="BV226" s="732" t="str">
        <f t="shared" ref="BV226" si="829">+V226</f>
        <v xml:space="preserve">Caracterizar a los ciudadanos y grupos de interés para el proceso de rendición de cuentas de ADRES </v>
      </c>
      <c r="BW226" s="733">
        <f t="shared" ref="BW226" si="830">+(AA226+AK226+(AU226/3))</f>
        <v>0</v>
      </c>
      <c r="BX226" s="728"/>
      <c r="BY226" s="728"/>
      <c r="BZ226" s="728"/>
      <c r="CA226" s="728"/>
      <c r="CB226" s="728"/>
      <c r="CC226" s="728"/>
      <c r="CD226" s="728"/>
    </row>
    <row r="227" spans="1:82" s="58" customFormat="1" ht="88.2" x14ac:dyDescent="0.3">
      <c r="A227" s="730">
        <v>12000</v>
      </c>
      <c r="B227" s="795" t="s">
        <v>836</v>
      </c>
      <c r="C227" s="795" t="s">
        <v>971</v>
      </c>
      <c r="D227" s="796" t="s">
        <v>355</v>
      </c>
      <c r="E227" s="795" t="s">
        <v>256</v>
      </c>
      <c r="F227" s="671" t="s">
        <v>1630</v>
      </c>
      <c r="G227" s="795" t="s">
        <v>1110</v>
      </c>
      <c r="H227" s="670" t="s">
        <v>123</v>
      </c>
      <c r="I227" s="792">
        <v>1</v>
      </c>
      <c r="J227" s="671" t="s">
        <v>1240</v>
      </c>
      <c r="K227" s="795" t="s">
        <v>1109</v>
      </c>
      <c r="L227" s="583">
        <v>0</v>
      </c>
      <c r="M227" s="790">
        <v>1</v>
      </c>
      <c r="N227" s="795" t="s">
        <v>48</v>
      </c>
      <c r="O227" s="795" t="s">
        <v>62</v>
      </c>
      <c r="P227" s="795" t="s">
        <v>21</v>
      </c>
      <c r="Q227" s="795" t="s">
        <v>23</v>
      </c>
      <c r="R227" s="795" t="s">
        <v>792</v>
      </c>
      <c r="S227" s="795" t="s">
        <v>1374</v>
      </c>
      <c r="T227" s="795" t="s">
        <v>98</v>
      </c>
      <c r="U227" s="790">
        <v>1</v>
      </c>
      <c r="V227" s="793" t="str">
        <f t="shared" ref="V227" si="831">+K227</f>
        <v>Realizar la rendición de cuentas de ADRES teniendo como base la normativa existente en la materia, Ley 1757 de 2015.</v>
      </c>
      <c r="W227" s="722">
        <f t="shared" ref="W227" si="832">+L227</f>
        <v>0</v>
      </c>
      <c r="X227" s="788" t="s">
        <v>117</v>
      </c>
      <c r="Y227" s="790">
        <v>0</v>
      </c>
      <c r="Z227" s="791" t="str">
        <f t="shared" ref="Z227" si="833">+V227</f>
        <v>Realizar la rendición de cuentas de ADRES teniendo como base la normativa existente en la materia, Ley 1757 de 2015.</v>
      </c>
      <c r="AA227" s="583">
        <v>0</v>
      </c>
      <c r="AB227" s="725"/>
      <c r="AC227" s="583"/>
      <c r="AD227" s="794" t="e">
        <f t="shared" ref="AD227" si="834">+(AB227/Y227)</f>
        <v>#DIV/0!</v>
      </c>
      <c r="AE227" s="794" t="e">
        <f t="shared" ref="AE227" si="835">+(AC227/AA227)</f>
        <v>#DIV/0!</v>
      </c>
      <c r="AF227" s="794">
        <f t="shared" ref="AF227" si="836">+(AB227/U227)</f>
        <v>0</v>
      </c>
      <c r="AG227" s="794" t="e">
        <f t="shared" ref="AG227" si="837">+(AC227/W227)</f>
        <v>#DIV/0!</v>
      </c>
      <c r="AH227" s="727"/>
      <c r="AI227" s="790">
        <v>0</v>
      </c>
      <c r="AJ227" s="791" t="str">
        <f t="shared" ref="AJ227" si="838">+V227</f>
        <v>Realizar la rendición de cuentas de ADRES teniendo como base la normativa existente en la materia, Ley 1757 de 2015.</v>
      </c>
      <c r="AK227" s="583">
        <v>0</v>
      </c>
      <c r="AL227" s="728"/>
      <c r="AM227" s="728"/>
      <c r="AN227" s="794" t="e">
        <f t="shared" ref="AN227" si="839">+(AL227/AI227)</f>
        <v>#DIV/0!</v>
      </c>
      <c r="AO227" s="794" t="e">
        <f t="shared" ref="AO227" si="840">+(AM227/AK227)</f>
        <v>#DIV/0!</v>
      </c>
      <c r="AP227" s="794">
        <f t="shared" ref="AP227" si="841">+(AL227+AB227)/U227</f>
        <v>0</v>
      </c>
      <c r="AQ227" s="794" t="e">
        <f t="shared" ref="AQ227" si="842">+(AM227+AC227)/W227</f>
        <v>#DIV/0!</v>
      </c>
      <c r="AR227" s="794"/>
      <c r="AS227" s="790">
        <v>0</v>
      </c>
      <c r="AT227" s="791" t="str">
        <f t="shared" ref="AT227" si="843">+V227</f>
        <v>Realizar la rendición de cuentas de ADRES teniendo como base la normativa existente en la materia, Ley 1757 de 2015.</v>
      </c>
      <c r="AU227" s="583">
        <v>0</v>
      </c>
      <c r="AV227" s="728"/>
      <c r="AW227" s="728"/>
      <c r="AX227" s="794" t="e">
        <f t="shared" ref="AX227" si="844">+(AV227/AS227)</f>
        <v>#DIV/0!</v>
      </c>
      <c r="AY227" s="794" t="e">
        <f t="shared" ref="AY227" si="845">+(AW227/AU227)</f>
        <v>#DIV/0!</v>
      </c>
      <c r="AZ227" s="794">
        <f t="shared" ref="AZ227" si="846">+(AL227+AB227+AV227)/U227</f>
        <v>0</v>
      </c>
      <c r="BA227" s="794" t="e">
        <f t="shared" ref="BA227" si="847">+(AM227+AC227+AW227)/W227</f>
        <v>#DIV/0!</v>
      </c>
      <c r="BB227" s="794"/>
      <c r="BC227" s="790">
        <v>1</v>
      </c>
      <c r="BD227" s="791" t="str">
        <f t="shared" ref="BD227" si="848">+V227</f>
        <v>Realizar la rendición de cuentas de ADRES teniendo como base la normativa existente en la materia, Ley 1757 de 2015.</v>
      </c>
      <c r="BE227" s="583">
        <v>0</v>
      </c>
      <c r="BF227" s="728"/>
      <c r="BG227" s="728"/>
      <c r="BH227" s="792">
        <f t="shared" ref="BH227" si="849">+(BF227/BC227)</f>
        <v>0</v>
      </c>
      <c r="BI227" s="792" t="e">
        <f t="shared" ref="BI227" si="850">+(BG227/BE227)</f>
        <v>#DIV/0!</v>
      </c>
      <c r="BJ227" s="792">
        <f t="shared" ref="BJ227" si="851">+(AL227+AB227+AV227+BF227)/U227</f>
        <v>0</v>
      </c>
      <c r="BK227" s="792" t="e">
        <f t="shared" ref="BK227" si="852">+(AM227+AC227+AW227+BG227)/W227</f>
        <v>#DIV/0!</v>
      </c>
      <c r="BL227" s="792"/>
      <c r="BM227" s="789" t="str">
        <f t="shared" ref="BM227" si="853">IF(AND(Y227=0,AB227=0),"No Prog ni Ejec",IF(Y227=0,CONCATENATE("No Prog, Ejec=  ",AB227),AB227/Y227))</f>
        <v>No Prog ni Ejec</v>
      </c>
      <c r="BN227" s="789" t="str">
        <f t="shared" ref="BN227" si="854">IF(AND(AA227=0,AC227=0),"No Prog ni Ejec",IF(AA227=0,CONCATENATE("No Prog, Ejec=  ",AC227),AC227/AA227))</f>
        <v>No Prog ni Ejec</v>
      </c>
      <c r="BO227" s="789" t="str">
        <f t="shared" ref="BO227" si="855">IF(AND(AI227=0,AL227=0),"No Prog ni Ejec",IF(AI227=0,CONCATENATE("No Prog, Ejec=  ",AL227),AL227/AI227))</f>
        <v>No Prog ni Ejec</v>
      </c>
      <c r="BP227" s="789" t="str">
        <f t="shared" ref="BP227" si="856">IF(AND(AK227=0,AM227=0),"No Prog ni Ejec",IF(AK227=0,CONCATENATE("No Prog, Ejec=  ",AM227),AM227/AK227))</f>
        <v>No Prog ni Ejec</v>
      </c>
      <c r="BQ227" s="789" t="str">
        <f t="shared" ref="BQ227" si="857">IF(AND(AS227=0,AV227=0),"No Prog ni Ejec",IF(AS227=0,CONCATENATE("No Prog, Ejec=  ",AV227),AV227/AS227))</f>
        <v>No Prog ni Ejec</v>
      </c>
      <c r="BR227" s="789" t="str">
        <f t="shared" ref="BR227" si="858">IF(AND(AU227=0,AW227=0),"No Prog ni Ejec",IF(AU227=0,CONCATENATE("No Prog, Ejec=  ",AW227),AW227/AU227))</f>
        <v>No Prog ni Ejec</v>
      </c>
      <c r="BS227" s="789">
        <f t="shared" ref="BS227" si="859">IF(AND(BC227=0,BF227=0),"No Prog ni Ejec",IF(BC227=0,CONCATENATE("No Prog, Ejec=  ",BF227),BF227/BC227))</f>
        <v>0</v>
      </c>
      <c r="BT227" s="789" t="str">
        <f t="shared" ref="BT227" si="860">IF(AND(BE227=0,BG227=0),"No Prog ni Ejec",IF(BE227=0,CONCATENATE("No Prog, Ejec=  ",BG227),BG227/BE227))</f>
        <v>No Prog ni Ejec</v>
      </c>
      <c r="BU227" s="674">
        <f t="shared" ref="BU227" si="861">+(Y227+AI227+(AS227/3))</f>
        <v>0</v>
      </c>
      <c r="BV227" s="732" t="str">
        <f t="shared" ref="BV227" si="862">+V227</f>
        <v>Realizar la rendición de cuentas de ADRES teniendo como base la normativa existente en la materia, Ley 1757 de 2015.</v>
      </c>
      <c r="BW227" s="733">
        <f t="shared" ref="BW227" si="863">+(AA227+AK227+(AU227/3))</f>
        <v>0</v>
      </c>
      <c r="BX227" s="728"/>
      <c r="BY227" s="728"/>
      <c r="BZ227" s="728"/>
      <c r="CA227" s="728"/>
      <c r="CB227" s="728"/>
      <c r="CC227" s="728"/>
      <c r="CD227" s="728"/>
    </row>
    <row r="228" spans="1:82" s="58" customFormat="1" ht="88.2" x14ac:dyDescent="0.3">
      <c r="A228" s="730">
        <v>11200</v>
      </c>
      <c r="B228" s="862" t="s">
        <v>3</v>
      </c>
      <c r="C228" s="862" t="s">
        <v>971</v>
      </c>
      <c r="D228" s="863" t="s">
        <v>152</v>
      </c>
      <c r="E228" s="862" t="s">
        <v>256</v>
      </c>
      <c r="F228" s="671" t="s">
        <v>1077</v>
      </c>
      <c r="G228" s="862" t="s">
        <v>1112</v>
      </c>
      <c r="H228" s="670" t="s">
        <v>124</v>
      </c>
      <c r="I228" s="673">
        <v>1</v>
      </c>
      <c r="J228" s="671" t="s">
        <v>1240</v>
      </c>
      <c r="K228" s="862" t="s">
        <v>1111</v>
      </c>
      <c r="L228" s="583">
        <v>0</v>
      </c>
      <c r="M228" s="857">
        <v>1</v>
      </c>
      <c r="N228" s="862" t="s">
        <v>48</v>
      </c>
      <c r="O228" s="862" t="s">
        <v>62</v>
      </c>
      <c r="P228" s="862" t="s">
        <v>21</v>
      </c>
      <c r="Q228" s="862" t="s">
        <v>23</v>
      </c>
      <c r="R228" s="862" t="s">
        <v>792</v>
      </c>
      <c r="S228" s="862" t="s">
        <v>1375</v>
      </c>
      <c r="T228" s="862" t="s">
        <v>98</v>
      </c>
      <c r="U228" s="678">
        <v>1</v>
      </c>
      <c r="V228" s="860" t="str">
        <f t="shared" ref="V228:V229" si="864">+K228</f>
        <v>Comunicar los resultados del ejercicio de Rendición de Cuentas a la ciudadanía y partes interesadas.</v>
      </c>
      <c r="W228" s="722">
        <f t="shared" ref="W228:W229" si="865">+L228</f>
        <v>0</v>
      </c>
      <c r="X228" s="855" t="s">
        <v>117</v>
      </c>
      <c r="Y228" s="673">
        <v>0</v>
      </c>
      <c r="Z228" s="858" t="str">
        <f t="shared" ref="Z228:Z229" si="866">+V228</f>
        <v>Comunicar los resultados del ejercicio de Rendición de Cuentas a la ciudadanía y partes interesadas.</v>
      </c>
      <c r="AA228" s="583">
        <v>0</v>
      </c>
      <c r="AB228" s="725"/>
      <c r="AC228" s="583"/>
      <c r="AD228" s="861" t="e">
        <f t="shared" ref="AD228:AD229" si="867">+(AB228/Y228)</f>
        <v>#DIV/0!</v>
      </c>
      <c r="AE228" s="861" t="e">
        <f t="shared" ref="AE228:AE229" si="868">+(AC228/AA228)</f>
        <v>#DIV/0!</v>
      </c>
      <c r="AF228" s="861">
        <f t="shared" ref="AF228:AF229" si="869">+(AB228/U228)</f>
        <v>0</v>
      </c>
      <c r="AG228" s="861" t="e">
        <f t="shared" ref="AG228:AG229" si="870">+(AC228/W228)</f>
        <v>#DIV/0!</v>
      </c>
      <c r="AH228" s="727"/>
      <c r="AI228" s="673">
        <v>0</v>
      </c>
      <c r="AJ228" s="858" t="str">
        <f t="shared" ref="AJ228:AJ229" si="871">+V228</f>
        <v>Comunicar los resultados del ejercicio de Rendición de Cuentas a la ciudadanía y partes interesadas.</v>
      </c>
      <c r="AK228" s="583">
        <v>0</v>
      </c>
      <c r="AL228" s="728"/>
      <c r="AM228" s="728"/>
      <c r="AN228" s="861" t="e">
        <f t="shared" ref="AN228:AN229" si="872">+(AL228/AI228)</f>
        <v>#DIV/0!</v>
      </c>
      <c r="AO228" s="861" t="e">
        <f t="shared" ref="AO228:AO229" si="873">+(AM228/AK228)</f>
        <v>#DIV/0!</v>
      </c>
      <c r="AP228" s="861">
        <f t="shared" ref="AP228:AP229" si="874">+(AL228+AB228)/U228</f>
        <v>0</v>
      </c>
      <c r="AQ228" s="861" t="e">
        <f t="shared" ref="AQ228:AQ229" si="875">+(AM228+AC228)/W228</f>
        <v>#DIV/0!</v>
      </c>
      <c r="AR228" s="861"/>
      <c r="AS228" s="673">
        <v>0</v>
      </c>
      <c r="AT228" s="858" t="str">
        <f t="shared" ref="AT228:AT229" si="876">+V228</f>
        <v>Comunicar los resultados del ejercicio de Rendición de Cuentas a la ciudadanía y partes interesadas.</v>
      </c>
      <c r="AU228" s="583">
        <v>0</v>
      </c>
      <c r="AV228" s="728"/>
      <c r="AW228" s="728"/>
      <c r="AX228" s="861" t="e">
        <f t="shared" ref="AX228:AX229" si="877">+(AV228/AS228)</f>
        <v>#DIV/0!</v>
      </c>
      <c r="AY228" s="861" t="e">
        <f t="shared" ref="AY228:AY229" si="878">+(AW228/AU228)</f>
        <v>#DIV/0!</v>
      </c>
      <c r="AZ228" s="861">
        <f t="shared" ref="AZ228:AZ229" si="879">+(AL228+AB228+AV228)/U228</f>
        <v>0</v>
      </c>
      <c r="BA228" s="861" t="e">
        <f t="shared" ref="BA228:BA229" si="880">+(AM228+AC228+AW228)/W228</f>
        <v>#DIV/0!</v>
      </c>
      <c r="BB228" s="861"/>
      <c r="BC228" s="673">
        <v>1</v>
      </c>
      <c r="BD228" s="858" t="str">
        <f t="shared" ref="BD228:BD229" si="881">+V228</f>
        <v>Comunicar los resultados del ejercicio de Rendición de Cuentas a la ciudadanía y partes interesadas.</v>
      </c>
      <c r="BE228" s="583">
        <v>0</v>
      </c>
      <c r="BF228" s="728"/>
      <c r="BG228" s="728"/>
      <c r="BH228" s="859">
        <f t="shared" ref="BH228:BH229" si="882">+(BF228/BC228)</f>
        <v>0</v>
      </c>
      <c r="BI228" s="859" t="e">
        <f t="shared" ref="BI228:BI229" si="883">+(BG228/BE228)</f>
        <v>#DIV/0!</v>
      </c>
      <c r="BJ228" s="859">
        <f t="shared" ref="BJ228:BJ229" si="884">+(AL228+AB228+AV228+BF228)/U228</f>
        <v>0</v>
      </c>
      <c r="BK228" s="859" t="e">
        <f t="shared" ref="BK228:BK229" si="885">+(AM228+AC228+AW228+BG228)/W228</f>
        <v>#DIV/0!</v>
      </c>
      <c r="BL228" s="859"/>
      <c r="BM228" s="856" t="str">
        <f t="shared" ref="BM228:BM229" si="886">IF(AND(Y228=0,AB228=0),"No Prog ni Ejec",IF(Y228=0,CONCATENATE("No Prog, Ejec=  ",AB228),AB228/Y228))</f>
        <v>No Prog ni Ejec</v>
      </c>
      <c r="BN228" s="856" t="str">
        <f t="shared" ref="BN228:BN229" si="887">IF(AND(AA228=0,AC228=0),"No Prog ni Ejec",IF(AA228=0,CONCATENATE("No Prog, Ejec=  ",AC228),AC228/AA228))</f>
        <v>No Prog ni Ejec</v>
      </c>
      <c r="BO228" s="856" t="str">
        <f t="shared" ref="BO228:BO229" si="888">IF(AND(AI228=0,AL228=0),"No Prog ni Ejec",IF(AI228=0,CONCATENATE("No Prog, Ejec=  ",AL228),AL228/AI228))</f>
        <v>No Prog ni Ejec</v>
      </c>
      <c r="BP228" s="856" t="str">
        <f t="shared" ref="BP228:BP229" si="889">IF(AND(AK228=0,AM228=0),"No Prog ni Ejec",IF(AK228=0,CONCATENATE("No Prog, Ejec=  ",AM228),AM228/AK228))</f>
        <v>No Prog ni Ejec</v>
      </c>
      <c r="BQ228" s="856" t="str">
        <f t="shared" ref="BQ228:BQ229" si="890">IF(AND(AS228=0,AV228=0),"No Prog ni Ejec",IF(AS228=0,CONCATENATE("No Prog, Ejec=  ",AV228),AV228/AS228))</f>
        <v>No Prog ni Ejec</v>
      </c>
      <c r="BR228" s="856" t="str">
        <f t="shared" ref="BR228:BR229" si="891">IF(AND(AU228=0,AW228=0),"No Prog ni Ejec",IF(AU228=0,CONCATENATE("No Prog, Ejec=  ",AW228),AW228/AU228))</f>
        <v>No Prog ni Ejec</v>
      </c>
      <c r="BS228" s="856">
        <f t="shared" ref="BS228:BS229" si="892">IF(AND(BC228=0,BF228=0),"No Prog ni Ejec",IF(BC228=0,CONCATENATE("No Prog, Ejec=  ",BF228),BF228/BC228))</f>
        <v>0</v>
      </c>
      <c r="BT228" s="856" t="str">
        <f t="shared" ref="BT228:BT229" si="893">IF(AND(BE228=0,BG228=0),"No Prog ni Ejec",IF(BE228=0,CONCATENATE("No Prog, Ejec=  ",BG228),BG228/BE228))</f>
        <v>No Prog ni Ejec</v>
      </c>
      <c r="BU228" s="674">
        <f t="shared" ref="BU228:BU229" si="894">+(Y228+AI228+(AS228/3))</f>
        <v>0</v>
      </c>
      <c r="BV228" s="732" t="str">
        <f t="shared" ref="BV228:BV229" si="895">+V228</f>
        <v>Comunicar los resultados del ejercicio de Rendición de Cuentas a la ciudadanía y partes interesadas.</v>
      </c>
      <c r="BW228" s="733">
        <f t="shared" ref="BW228:BW229" si="896">+(AA228+AK228+(AU228/3))</f>
        <v>0</v>
      </c>
      <c r="BX228" s="728"/>
      <c r="BY228" s="728"/>
      <c r="BZ228" s="728"/>
      <c r="CA228" s="728"/>
      <c r="CB228" s="728"/>
      <c r="CC228" s="728"/>
      <c r="CD228" s="728"/>
    </row>
    <row r="229" spans="1:82" s="58" customFormat="1" ht="88.2" x14ac:dyDescent="0.3">
      <c r="A229" s="730">
        <v>12000</v>
      </c>
      <c r="B229" s="795" t="s">
        <v>836</v>
      </c>
      <c r="C229" s="795" t="s">
        <v>971</v>
      </c>
      <c r="D229" s="671" t="s">
        <v>355</v>
      </c>
      <c r="E229" s="795" t="s">
        <v>256</v>
      </c>
      <c r="F229" s="671" t="s">
        <v>1629</v>
      </c>
      <c r="G229" s="795" t="s">
        <v>1114</v>
      </c>
      <c r="H229" s="670" t="s">
        <v>123</v>
      </c>
      <c r="I229" s="792">
        <v>1</v>
      </c>
      <c r="J229" s="671" t="s">
        <v>1244</v>
      </c>
      <c r="K229" s="795" t="s">
        <v>1113</v>
      </c>
      <c r="L229" s="583">
        <v>0</v>
      </c>
      <c r="M229" s="790">
        <v>1</v>
      </c>
      <c r="N229" s="795" t="s">
        <v>48</v>
      </c>
      <c r="O229" s="795" t="s">
        <v>62</v>
      </c>
      <c r="P229" s="795" t="s">
        <v>21</v>
      </c>
      <c r="Q229" s="795" t="s">
        <v>23</v>
      </c>
      <c r="R229" s="795" t="s">
        <v>792</v>
      </c>
      <c r="S229" s="795" t="s">
        <v>1376</v>
      </c>
      <c r="T229" s="795" t="s">
        <v>98</v>
      </c>
      <c r="U229" s="790">
        <v>1</v>
      </c>
      <c r="V229" s="793" t="str">
        <f t="shared" si="864"/>
        <v>Participar en las acciones de rendición de cuentas del Ministerio de Salud y Protección Social.</v>
      </c>
      <c r="W229" s="722">
        <f t="shared" si="865"/>
        <v>0</v>
      </c>
      <c r="X229" s="788" t="s">
        <v>117</v>
      </c>
      <c r="Y229" s="790">
        <v>0</v>
      </c>
      <c r="Z229" s="791" t="str">
        <f t="shared" si="866"/>
        <v>Participar en las acciones de rendición de cuentas del Ministerio de Salud y Protección Social.</v>
      </c>
      <c r="AA229" s="583">
        <v>0</v>
      </c>
      <c r="AB229" s="725"/>
      <c r="AC229" s="583"/>
      <c r="AD229" s="794" t="e">
        <f t="shared" si="867"/>
        <v>#DIV/0!</v>
      </c>
      <c r="AE229" s="794" t="e">
        <f t="shared" si="868"/>
        <v>#DIV/0!</v>
      </c>
      <c r="AF229" s="794">
        <f t="shared" si="869"/>
        <v>0</v>
      </c>
      <c r="AG229" s="794" t="e">
        <f t="shared" si="870"/>
        <v>#DIV/0!</v>
      </c>
      <c r="AH229" s="727"/>
      <c r="AI229" s="790">
        <v>0</v>
      </c>
      <c r="AJ229" s="791" t="str">
        <f t="shared" si="871"/>
        <v>Participar en las acciones de rendición de cuentas del Ministerio de Salud y Protección Social.</v>
      </c>
      <c r="AK229" s="583">
        <v>0</v>
      </c>
      <c r="AL229" s="728"/>
      <c r="AM229" s="728"/>
      <c r="AN229" s="794" t="e">
        <f t="shared" si="872"/>
        <v>#DIV/0!</v>
      </c>
      <c r="AO229" s="794" t="e">
        <f t="shared" si="873"/>
        <v>#DIV/0!</v>
      </c>
      <c r="AP229" s="794">
        <f t="shared" si="874"/>
        <v>0</v>
      </c>
      <c r="AQ229" s="794" t="e">
        <f t="shared" si="875"/>
        <v>#DIV/0!</v>
      </c>
      <c r="AR229" s="794"/>
      <c r="AS229" s="790">
        <v>0</v>
      </c>
      <c r="AT229" s="791" t="str">
        <f t="shared" si="876"/>
        <v>Participar en las acciones de rendición de cuentas del Ministerio de Salud y Protección Social.</v>
      </c>
      <c r="AU229" s="583">
        <v>0</v>
      </c>
      <c r="AV229" s="728"/>
      <c r="AW229" s="728"/>
      <c r="AX229" s="794" t="e">
        <f t="shared" si="877"/>
        <v>#DIV/0!</v>
      </c>
      <c r="AY229" s="794" t="e">
        <f t="shared" si="878"/>
        <v>#DIV/0!</v>
      </c>
      <c r="AZ229" s="794">
        <f t="shared" si="879"/>
        <v>0</v>
      </c>
      <c r="BA229" s="794" t="e">
        <f t="shared" si="880"/>
        <v>#DIV/0!</v>
      </c>
      <c r="BB229" s="794"/>
      <c r="BC229" s="790">
        <v>1</v>
      </c>
      <c r="BD229" s="791" t="str">
        <f t="shared" si="881"/>
        <v>Participar en las acciones de rendición de cuentas del Ministerio de Salud y Protección Social.</v>
      </c>
      <c r="BE229" s="583">
        <v>0</v>
      </c>
      <c r="BF229" s="728"/>
      <c r="BG229" s="728"/>
      <c r="BH229" s="792">
        <f t="shared" si="882"/>
        <v>0</v>
      </c>
      <c r="BI229" s="792" t="e">
        <f t="shared" si="883"/>
        <v>#DIV/0!</v>
      </c>
      <c r="BJ229" s="792">
        <f t="shared" si="884"/>
        <v>0</v>
      </c>
      <c r="BK229" s="792" t="e">
        <f t="shared" si="885"/>
        <v>#DIV/0!</v>
      </c>
      <c r="BL229" s="792"/>
      <c r="BM229" s="789" t="str">
        <f t="shared" si="886"/>
        <v>No Prog ni Ejec</v>
      </c>
      <c r="BN229" s="789" t="str">
        <f t="shared" si="887"/>
        <v>No Prog ni Ejec</v>
      </c>
      <c r="BO229" s="789" t="str">
        <f t="shared" si="888"/>
        <v>No Prog ni Ejec</v>
      </c>
      <c r="BP229" s="789" t="str">
        <f t="shared" si="889"/>
        <v>No Prog ni Ejec</v>
      </c>
      <c r="BQ229" s="789" t="str">
        <f t="shared" si="890"/>
        <v>No Prog ni Ejec</v>
      </c>
      <c r="BR229" s="789" t="str">
        <f t="shared" si="891"/>
        <v>No Prog ni Ejec</v>
      </c>
      <c r="BS229" s="789">
        <f t="shared" si="892"/>
        <v>0</v>
      </c>
      <c r="BT229" s="789" t="str">
        <f t="shared" si="893"/>
        <v>No Prog ni Ejec</v>
      </c>
      <c r="BU229" s="674">
        <f t="shared" si="894"/>
        <v>0</v>
      </c>
      <c r="BV229" s="732" t="str">
        <f t="shared" si="895"/>
        <v>Participar en las acciones de rendición de cuentas del Ministerio de Salud y Protección Social.</v>
      </c>
      <c r="BW229" s="733">
        <f t="shared" si="896"/>
        <v>0</v>
      </c>
      <c r="BX229" s="728"/>
      <c r="BY229" s="728"/>
      <c r="BZ229" s="728"/>
      <c r="CA229" s="728"/>
      <c r="CB229" s="728"/>
      <c r="CC229" s="728"/>
      <c r="CD229" s="728"/>
    </row>
    <row r="230" spans="1:82" s="58" customFormat="1" ht="100.8" x14ac:dyDescent="0.3">
      <c r="A230" s="730">
        <v>12000</v>
      </c>
      <c r="B230" s="795" t="s">
        <v>1612</v>
      </c>
      <c r="C230" s="795" t="s">
        <v>971</v>
      </c>
      <c r="D230" s="671" t="s">
        <v>355</v>
      </c>
      <c r="E230" s="795" t="s">
        <v>256</v>
      </c>
      <c r="F230" s="671" t="s">
        <v>1628</v>
      </c>
      <c r="G230" s="795" t="s">
        <v>1121</v>
      </c>
      <c r="H230" s="670" t="s">
        <v>124</v>
      </c>
      <c r="I230" s="671">
        <v>1</v>
      </c>
      <c r="J230" s="671" t="s">
        <v>1245</v>
      </c>
      <c r="K230" s="795" t="s">
        <v>1117</v>
      </c>
      <c r="L230" s="583">
        <v>0</v>
      </c>
      <c r="M230" s="790">
        <v>1</v>
      </c>
      <c r="N230" s="795" t="s">
        <v>48</v>
      </c>
      <c r="O230" s="795" t="s">
        <v>62</v>
      </c>
      <c r="P230" s="795" t="s">
        <v>21</v>
      </c>
      <c r="Q230" s="795" t="s">
        <v>23</v>
      </c>
      <c r="R230" s="795" t="s">
        <v>792</v>
      </c>
      <c r="S230" s="795" t="s">
        <v>1613</v>
      </c>
      <c r="T230" s="795" t="s">
        <v>98</v>
      </c>
      <c r="U230" s="678">
        <v>1</v>
      </c>
      <c r="V230" s="793" t="str">
        <f t="shared" ref="V230:V231" si="897">+K230</f>
        <v>Realizar la Rendición de Cuentas interna de ADRES teniendo como base la normativa existente en la materia.</v>
      </c>
      <c r="W230" s="722">
        <f t="shared" ref="W230:W231" si="898">+L230</f>
        <v>0</v>
      </c>
      <c r="X230" s="788" t="s">
        <v>117</v>
      </c>
      <c r="Y230" s="678">
        <v>0</v>
      </c>
      <c r="Z230" s="791" t="str">
        <f t="shared" ref="Z230:Z231" si="899">+V230</f>
        <v>Realizar la Rendición de Cuentas interna de ADRES teniendo como base la normativa existente en la materia.</v>
      </c>
      <c r="AA230" s="583">
        <v>0</v>
      </c>
      <c r="AB230" s="725"/>
      <c r="AC230" s="583"/>
      <c r="AD230" s="794" t="e">
        <f t="shared" ref="AD230:AD232" si="900">+(AB230/Y230)</f>
        <v>#DIV/0!</v>
      </c>
      <c r="AE230" s="794" t="e">
        <f t="shared" ref="AE230:AE231" si="901">+(AC230/AA230)</f>
        <v>#DIV/0!</v>
      </c>
      <c r="AF230" s="794">
        <f t="shared" ref="AF230:AF231" si="902">+(AB230/U230)</f>
        <v>0</v>
      </c>
      <c r="AG230" s="794" t="e">
        <f t="shared" ref="AG230:AG231" si="903">+(AC230/W230)</f>
        <v>#DIV/0!</v>
      </c>
      <c r="AH230" s="727"/>
      <c r="AI230" s="673">
        <v>0</v>
      </c>
      <c r="AJ230" s="791" t="str">
        <f t="shared" ref="AJ230:AJ231" si="904">+V230</f>
        <v>Realizar la Rendición de Cuentas interna de ADRES teniendo como base la normativa existente en la materia.</v>
      </c>
      <c r="AK230" s="583">
        <v>0</v>
      </c>
      <c r="AL230" s="728"/>
      <c r="AM230" s="728"/>
      <c r="AN230" s="794" t="e">
        <f t="shared" ref="AN230:AN232" si="905">+(AL230/AI230)</f>
        <v>#DIV/0!</v>
      </c>
      <c r="AO230" s="794" t="e">
        <f t="shared" ref="AO230:AO231" si="906">+(AM230/AK230)</f>
        <v>#DIV/0!</v>
      </c>
      <c r="AP230" s="794">
        <f t="shared" ref="AP230:AP231" si="907">+(AL230+AB230)/U230</f>
        <v>0</v>
      </c>
      <c r="AQ230" s="794" t="e">
        <f t="shared" ref="AQ230:AQ231" si="908">+(AM230+AC230)/W230</f>
        <v>#DIV/0!</v>
      </c>
      <c r="AR230" s="794"/>
      <c r="AS230" s="673">
        <v>0</v>
      </c>
      <c r="AT230" s="791" t="str">
        <f t="shared" ref="AT230:AT231" si="909">+V230</f>
        <v>Realizar la Rendición de Cuentas interna de ADRES teniendo como base la normativa existente en la materia.</v>
      </c>
      <c r="AU230" s="583">
        <v>0</v>
      </c>
      <c r="AV230" s="728"/>
      <c r="AW230" s="728"/>
      <c r="AX230" s="794" t="e">
        <f t="shared" ref="AX230:AX232" si="910">+(AV230/AS230)</f>
        <v>#DIV/0!</v>
      </c>
      <c r="AY230" s="794" t="e">
        <f t="shared" ref="AY230:AY231" si="911">+(AW230/AU230)</f>
        <v>#DIV/0!</v>
      </c>
      <c r="AZ230" s="794">
        <f t="shared" ref="AZ230:AZ231" si="912">+(AL230+AB230+AV230)/U230</f>
        <v>0</v>
      </c>
      <c r="BA230" s="794" t="e">
        <f t="shared" ref="BA230:BA231" si="913">+(AM230+AC230+AW230)/W230</f>
        <v>#DIV/0!</v>
      </c>
      <c r="BB230" s="794"/>
      <c r="BC230" s="673">
        <v>1</v>
      </c>
      <c r="BD230" s="791" t="str">
        <f t="shared" ref="BD230:BD231" si="914">+V230</f>
        <v>Realizar la Rendición de Cuentas interna de ADRES teniendo como base la normativa existente en la materia.</v>
      </c>
      <c r="BE230" s="583">
        <v>0</v>
      </c>
      <c r="BF230" s="728"/>
      <c r="BG230" s="728"/>
      <c r="BH230" s="792">
        <f t="shared" ref="BH230:BH232" si="915">+(BF230/BC230)</f>
        <v>0</v>
      </c>
      <c r="BI230" s="792" t="e">
        <f t="shared" ref="BI230:BI231" si="916">+(BG230/BE230)</f>
        <v>#DIV/0!</v>
      </c>
      <c r="BJ230" s="792">
        <f t="shared" ref="BJ230:BJ231" si="917">+(AL230+AB230+AV230+BF230)/U230</f>
        <v>0</v>
      </c>
      <c r="BK230" s="792" t="e">
        <f t="shared" ref="BK230:BK231" si="918">+(AM230+AC230+AW230+BG230)/W230</f>
        <v>#DIV/0!</v>
      </c>
      <c r="BL230" s="792"/>
      <c r="BM230" s="789" t="str">
        <f t="shared" ref="BM230:BM231" si="919">IF(AND(Y230=0,AB230=0),"No Prog ni Ejec",IF(Y230=0,CONCATENATE("No Prog, Ejec=  ",AB230),AB230/Y230))</f>
        <v>No Prog ni Ejec</v>
      </c>
      <c r="BN230" s="789" t="str">
        <f t="shared" ref="BN230:BN231" si="920">IF(AND(AA230=0,AC230=0),"No Prog ni Ejec",IF(AA230=0,CONCATENATE("No Prog, Ejec=  ",AC230),AC230/AA230))</f>
        <v>No Prog ni Ejec</v>
      </c>
      <c r="BO230" s="789" t="str">
        <f t="shared" ref="BO230:BO231" si="921">IF(AND(AI230=0,AL230=0),"No Prog ni Ejec",IF(AI230=0,CONCATENATE("No Prog, Ejec=  ",AL230),AL230/AI230))</f>
        <v>No Prog ni Ejec</v>
      </c>
      <c r="BP230" s="789" t="str">
        <f t="shared" ref="BP230:BP231" si="922">IF(AND(AK230=0,AM230=0),"No Prog ni Ejec",IF(AK230=0,CONCATENATE("No Prog, Ejec=  ",AM230),AM230/AK230))</f>
        <v>No Prog ni Ejec</v>
      </c>
      <c r="BQ230" s="789" t="str">
        <f t="shared" ref="BQ230:BQ231" si="923">IF(AND(AS230=0,AV230=0),"No Prog ni Ejec",IF(AS230=0,CONCATENATE("No Prog, Ejec=  ",AV230),AV230/AS230))</f>
        <v>No Prog ni Ejec</v>
      </c>
      <c r="BR230" s="789" t="str">
        <f t="shared" ref="BR230:BR231" si="924">IF(AND(AU230=0,AW230=0),"No Prog ni Ejec",IF(AU230=0,CONCATENATE("No Prog, Ejec=  ",AW230),AW230/AU230))</f>
        <v>No Prog ni Ejec</v>
      </c>
      <c r="BS230" s="789">
        <f t="shared" ref="BS230:BS231" si="925">IF(AND(BC230=0,BF230=0),"No Prog ni Ejec",IF(BC230=0,CONCATENATE("No Prog, Ejec=  ",BF230),BF230/BC230))</f>
        <v>0</v>
      </c>
      <c r="BT230" s="789" t="str">
        <f t="shared" ref="BT230:BT231" si="926">IF(AND(BE230=0,BG230=0),"No Prog ni Ejec",IF(BE230=0,CONCATENATE("No Prog, Ejec=  ",BG230),BG230/BE230))</f>
        <v>No Prog ni Ejec</v>
      </c>
      <c r="BU230" s="674">
        <f t="shared" ref="BU230:BU232" si="927">+(Y230+AI230+(AS230/3))</f>
        <v>0</v>
      </c>
      <c r="BV230" s="732" t="str">
        <f t="shared" ref="BV230:BV231" si="928">+V230</f>
        <v>Realizar la Rendición de Cuentas interna de ADRES teniendo como base la normativa existente en la materia.</v>
      </c>
      <c r="BW230" s="733">
        <f t="shared" ref="BW230:BW231" si="929">+(AA230+AK230+(AU230/3))</f>
        <v>0</v>
      </c>
      <c r="BX230" s="728"/>
      <c r="BY230" s="728"/>
      <c r="BZ230" s="728"/>
      <c r="CA230" s="728"/>
      <c r="CB230" s="728"/>
      <c r="CC230" s="728"/>
      <c r="CD230" s="728"/>
    </row>
    <row r="231" spans="1:82" s="58" customFormat="1" ht="88.2" x14ac:dyDescent="0.3">
      <c r="A231" s="730">
        <v>11200</v>
      </c>
      <c r="B231" s="862" t="s">
        <v>3</v>
      </c>
      <c r="C231" s="862" t="s">
        <v>971</v>
      </c>
      <c r="D231" s="863" t="s">
        <v>152</v>
      </c>
      <c r="E231" s="862" t="s">
        <v>256</v>
      </c>
      <c r="F231" s="671" t="s">
        <v>1075</v>
      </c>
      <c r="G231" s="862" t="s">
        <v>1124</v>
      </c>
      <c r="H231" s="670" t="s">
        <v>124</v>
      </c>
      <c r="I231" s="671">
        <v>1</v>
      </c>
      <c r="J231" s="671" t="s">
        <v>1241</v>
      </c>
      <c r="K231" s="862" t="s">
        <v>1122</v>
      </c>
      <c r="L231" s="583">
        <v>0</v>
      </c>
      <c r="M231" s="857">
        <v>1</v>
      </c>
      <c r="N231" s="862" t="s">
        <v>48</v>
      </c>
      <c r="O231" s="862" t="s">
        <v>62</v>
      </c>
      <c r="P231" s="862" t="s">
        <v>21</v>
      </c>
      <c r="Q231" s="862" t="s">
        <v>23</v>
      </c>
      <c r="R231" s="862" t="s">
        <v>792</v>
      </c>
      <c r="S231" s="862" t="s">
        <v>1377</v>
      </c>
      <c r="T231" s="862" t="s">
        <v>98</v>
      </c>
      <c r="U231" s="671">
        <v>1</v>
      </c>
      <c r="V231" s="860" t="str">
        <f t="shared" si="897"/>
        <v>Sensibilizar e incentivar a servidores y contratistas sobre la rendición de cuentas, la normativa aplicable, las responsabilidades frente a misma, su importancia y la forma en que la entidad rinde cuentas.</v>
      </c>
      <c r="W231" s="722">
        <f t="shared" si="898"/>
        <v>0</v>
      </c>
      <c r="X231" s="855" t="s">
        <v>117</v>
      </c>
      <c r="Y231" s="678">
        <v>0</v>
      </c>
      <c r="Z231" s="858" t="str">
        <f t="shared" si="899"/>
        <v>Sensibilizar e incentivar a servidores y contratistas sobre la rendición de cuentas, la normativa aplicable, las responsabilidades frente a misma, su importancia y la forma en que la entidad rinde cuentas.</v>
      </c>
      <c r="AA231" s="583">
        <v>0</v>
      </c>
      <c r="AB231" s="725"/>
      <c r="AC231" s="583"/>
      <c r="AD231" s="861" t="e">
        <f t="shared" si="900"/>
        <v>#DIV/0!</v>
      </c>
      <c r="AE231" s="861" t="e">
        <f t="shared" si="901"/>
        <v>#DIV/0!</v>
      </c>
      <c r="AF231" s="861">
        <f t="shared" si="902"/>
        <v>0</v>
      </c>
      <c r="AG231" s="861" t="e">
        <f t="shared" si="903"/>
        <v>#DIV/0!</v>
      </c>
      <c r="AH231" s="727"/>
      <c r="AI231" s="673">
        <v>0</v>
      </c>
      <c r="AJ231" s="858" t="str">
        <f t="shared" si="904"/>
        <v>Sensibilizar e incentivar a servidores y contratistas sobre la rendición de cuentas, la normativa aplicable, las responsabilidades frente a misma, su importancia y la forma en que la entidad rinde cuentas.</v>
      </c>
      <c r="AK231" s="583">
        <v>0</v>
      </c>
      <c r="AL231" s="728"/>
      <c r="AM231" s="728"/>
      <c r="AN231" s="861" t="e">
        <f t="shared" si="905"/>
        <v>#DIV/0!</v>
      </c>
      <c r="AO231" s="861" t="e">
        <f t="shared" si="906"/>
        <v>#DIV/0!</v>
      </c>
      <c r="AP231" s="861">
        <f t="shared" si="907"/>
        <v>0</v>
      </c>
      <c r="AQ231" s="861" t="e">
        <f t="shared" si="908"/>
        <v>#DIV/0!</v>
      </c>
      <c r="AR231" s="861"/>
      <c r="AS231" s="673">
        <v>0</v>
      </c>
      <c r="AT231" s="858" t="str">
        <f t="shared" si="909"/>
        <v>Sensibilizar e incentivar a servidores y contratistas sobre la rendición de cuentas, la normativa aplicable, las responsabilidades frente a misma, su importancia y la forma en que la entidad rinde cuentas.</v>
      </c>
      <c r="AU231" s="583">
        <v>0</v>
      </c>
      <c r="AV231" s="728"/>
      <c r="AW231" s="728"/>
      <c r="AX231" s="861" t="e">
        <f t="shared" si="910"/>
        <v>#DIV/0!</v>
      </c>
      <c r="AY231" s="861" t="e">
        <f t="shared" si="911"/>
        <v>#DIV/0!</v>
      </c>
      <c r="AZ231" s="861">
        <f t="shared" si="912"/>
        <v>0</v>
      </c>
      <c r="BA231" s="861" t="e">
        <f t="shared" si="913"/>
        <v>#DIV/0!</v>
      </c>
      <c r="BB231" s="861"/>
      <c r="BC231" s="673">
        <v>1</v>
      </c>
      <c r="BD231" s="858" t="str">
        <f t="shared" si="914"/>
        <v>Sensibilizar e incentivar a servidores y contratistas sobre la rendición de cuentas, la normativa aplicable, las responsabilidades frente a misma, su importancia y la forma en que la entidad rinde cuentas.</v>
      </c>
      <c r="BE231" s="583">
        <v>0</v>
      </c>
      <c r="BF231" s="728"/>
      <c r="BG231" s="728"/>
      <c r="BH231" s="859">
        <f t="shared" si="915"/>
        <v>0</v>
      </c>
      <c r="BI231" s="859" t="e">
        <f t="shared" si="916"/>
        <v>#DIV/0!</v>
      </c>
      <c r="BJ231" s="859">
        <f t="shared" si="917"/>
        <v>0</v>
      </c>
      <c r="BK231" s="859" t="e">
        <f t="shared" si="918"/>
        <v>#DIV/0!</v>
      </c>
      <c r="BL231" s="859"/>
      <c r="BM231" s="856" t="str">
        <f t="shared" si="919"/>
        <v>No Prog ni Ejec</v>
      </c>
      <c r="BN231" s="856" t="str">
        <f t="shared" si="920"/>
        <v>No Prog ni Ejec</v>
      </c>
      <c r="BO231" s="856" t="str">
        <f t="shared" si="921"/>
        <v>No Prog ni Ejec</v>
      </c>
      <c r="BP231" s="856" t="str">
        <f t="shared" si="922"/>
        <v>No Prog ni Ejec</v>
      </c>
      <c r="BQ231" s="856" t="str">
        <f t="shared" si="923"/>
        <v>No Prog ni Ejec</v>
      </c>
      <c r="BR231" s="856" t="str">
        <f t="shared" si="924"/>
        <v>No Prog ni Ejec</v>
      </c>
      <c r="BS231" s="856">
        <f t="shared" si="925"/>
        <v>0</v>
      </c>
      <c r="BT231" s="856" t="str">
        <f t="shared" si="926"/>
        <v>No Prog ni Ejec</v>
      </c>
      <c r="BU231" s="674">
        <f t="shared" si="927"/>
        <v>0</v>
      </c>
      <c r="BV231" s="732" t="str">
        <f t="shared" si="928"/>
        <v>Sensibilizar e incentivar a servidores y contratistas sobre la rendición de cuentas, la normativa aplicable, las responsabilidades frente a misma, su importancia y la forma en que la entidad rinde cuentas.</v>
      </c>
      <c r="BW231" s="733">
        <f t="shared" si="929"/>
        <v>0</v>
      </c>
      <c r="BX231" s="728"/>
      <c r="BY231" s="728"/>
      <c r="BZ231" s="728"/>
      <c r="CA231" s="728"/>
      <c r="CB231" s="728"/>
      <c r="CC231" s="728"/>
      <c r="CD231" s="728"/>
    </row>
    <row r="232" spans="1:82" s="58" customFormat="1" ht="50.25" customHeight="1" x14ac:dyDescent="0.3">
      <c r="A232" s="1093">
        <v>11200</v>
      </c>
      <c r="B232" s="1091" t="s">
        <v>3</v>
      </c>
      <c r="C232" s="1040" t="s">
        <v>971</v>
      </c>
      <c r="D232" s="1095" t="s">
        <v>152</v>
      </c>
      <c r="E232" s="1040" t="s">
        <v>256</v>
      </c>
      <c r="F232" s="1037" t="s">
        <v>1076</v>
      </c>
      <c r="G232" s="1040" t="s">
        <v>1127</v>
      </c>
      <c r="H232" s="670" t="s">
        <v>124</v>
      </c>
      <c r="I232" s="671">
        <v>1</v>
      </c>
      <c r="J232" s="1037" t="s">
        <v>1242</v>
      </c>
      <c r="K232" s="1040" t="s">
        <v>1125</v>
      </c>
      <c r="L232" s="1031">
        <v>0</v>
      </c>
      <c r="M232" s="1089">
        <v>1</v>
      </c>
      <c r="N232" s="1040" t="s">
        <v>48</v>
      </c>
      <c r="O232" s="1040" t="s">
        <v>62</v>
      </c>
      <c r="P232" s="1040" t="s">
        <v>21</v>
      </c>
      <c r="Q232" s="1040" t="s">
        <v>23</v>
      </c>
      <c r="R232" s="1091" t="s">
        <v>792</v>
      </c>
      <c r="S232" s="862" t="s">
        <v>1378</v>
      </c>
      <c r="T232" s="862" t="s">
        <v>98</v>
      </c>
      <c r="U232" s="671">
        <v>1</v>
      </c>
      <c r="V232" s="1082" t="str">
        <f>+K232</f>
        <v>Sensibilizar a la ciudadanía y partes interesadas sobre la rendición de cuentas y la importancia de su participación en los procesos, a través de piezas comunicacionales o presentación explicativa publicada en página web, con el fin de incentivarlos a participar en este proceso.</v>
      </c>
      <c r="W232" s="1074">
        <f>+L232</f>
        <v>0</v>
      </c>
      <c r="X232" s="1077" t="s">
        <v>117</v>
      </c>
      <c r="Y232" s="678">
        <v>0</v>
      </c>
      <c r="Z232" s="858"/>
      <c r="AA232" s="583"/>
      <c r="AB232" s="725"/>
      <c r="AC232" s="583"/>
      <c r="AD232" s="861" t="e">
        <f t="shared" si="900"/>
        <v>#DIV/0!</v>
      </c>
      <c r="AE232" s="861"/>
      <c r="AF232" s="861"/>
      <c r="AG232" s="861"/>
      <c r="AH232" s="727"/>
      <c r="AI232" s="673">
        <v>0</v>
      </c>
      <c r="AJ232" s="1049" t="str">
        <f>+V232</f>
        <v>Sensibilizar a la ciudadanía y partes interesadas sobre la rendición de cuentas y la importancia de su participación en los procesos, a través de piezas comunicacionales o presentación explicativa publicada en página web, con el fin de incentivarlos a participar en este proceso.</v>
      </c>
      <c r="AK232" s="1031">
        <v>0</v>
      </c>
      <c r="AL232" s="728"/>
      <c r="AM232" s="728"/>
      <c r="AN232" s="861" t="e">
        <f t="shared" si="905"/>
        <v>#DIV/0!</v>
      </c>
      <c r="AO232" s="861"/>
      <c r="AP232" s="861"/>
      <c r="AQ232" s="861"/>
      <c r="AR232" s="861"/>
      <c r="AS232" s="673">
        <v>1</v>
      </c>
      <c r="AT232" s="858"/>
      <c r="AU232" s="583"/>
      <c r="AV232" s="728"/>
      <c r="AW232" s="728"/>
      <c r="AX232" s="861">
        <f t="shared" si="910"/>
        <v>0</v>
      </c>
      <c r="AY232" s="861"/>
      <c r="AZ232" s="861"/>
      <c r="BA232" s="861"/>
      <c r="BB232" s="861"/>
      <c r="BC232" s="673">
        <v>0</v>
      </c>
      <c r="BD232" s="858"/>
      <c r="BE232" s="583"/>
      <c r="BF232" s="728"/>
      <c r="BG232" s="728"/>
      <c r="BH232" s="859" t="e">
        <f t="shared" si="915"/>
        <v>#DIV/0!</v>
      </c>
      <c r="BI232" s="859"/>
      <c r="BJ232" s="859"/>
      <c r="BK232" s="859"/>
      <c r="BL232" s="859"/>
      <c r="BM232" s="856"/>
      <c r="BN232" s="856"/>
      <c r="BO232" s="856"/>
      <c r="BP232" s="856"/>
      <c r="BQ232" s="856"/>
      <c r="BR232" s="856"/>
      <c r="BS232" s="856"/>
      <c r="BT232" s="856"/>
      <c r="BU232" s="674">
        <f t="shared" si="927"/>
        <v>0.33333333333333331</v>
      </c>
      <c r="BV232" s="732"/>
      <c r="BW232" s="733"/>
      <c r="BX232" s="728"/>
      <c r="BY232" s="728"/>
      <c r="BZ232" s="728"/>
      <c r="CA232" s="728"/>
      <c r="CB232" s="728"/>
      <c r="CC232" s="728"/>
      <c r="CD232" s="728"/>
    </row>
    <row r="233" spans="1:82" s="58" customFormat="1" ht="113.4" x14ac:dyDescent="0.3">
      <c r="A233" s="1094"/>
      <c r="B233" s="1092"/>
      <c r="C233" s="1042"/>
      <c r="D233" s="1096"/>
      <c r="E233" s="1042"/>
      <c r="F233" s="1039"/>
      <c r="G233" s="1042"/>
      <c r="H233" s="670" t="s">
        <v>124</v>
      </c>
      <c r="I233" s="671">
        <v>1</v>
      </c>
      <c r="J233" s="1039"/>
      <c r="K233" s="1042"/>
      <c r="L233" s="1033"/>
      <c r="M233" s="1090"/>
      <c r="N233" s="1042"/>
      <c r="O233" s="1042"/>
      <c r="P233" s="1042"/>
      <c r="Q233" s="1042"/>
      <c r="R233" s="1092"/>
      <c r="S233" s="862" t="s">
        <v>1379</v>
      </c>
      <c r="T233" s="862" t="s">
        <v>98</v>
      </c>
      <c r="U233" s="671">
        <v>1</v>
      </c>
      <c r="V233" s="1083"/>
      <c r="W233" s="1075"/>
      <c r="X233" s="1078"/>
      <c r="Y233" s="678">
        <v>0</v>
      </c>
      <c r="Z233" s="858" t="str">
        <f>+V232</f>
        <v>Sensibilizar a la ciudadanía y partes interesadas sobre la rendición de cuentas y la importancia de su participación en los procesos, a través de piezas comunicacionales o presentación explicativa publicada en página web, con el fin de incentivarlos a participar en este proceso.</v>
      </c>
      <c r="AA233" s="583">
        <v>0</v>
      </c>
      <c r="AB233" s="725"/>
      <c r="AC233" s="583"/>
      <c r="AD233" s="861" t="e">
        <f t="shared" ref="AD233" si="930">+(AB233/Y233)</f>
        <v>#DIV/0!</v>
      </c>
      <c r="AE233" s="861" t="e">
        <f t="shared" ref="AE233" si="931">+(AC233/AA233)</f>
        <v>#DIV/0!</v>
      </c>
      <c r="AF233" s="861">
        <f t="shared" ref="AF233" si="932">+(AB233/U233)</f>
        <v>0</v>
      </c>
      <c r="AG233" s="861" t="e">
        <f>+(AC233/W232)</f>
        <v>#DIV/0!</v>
      </c>
      <c r="AH233" s="727"/>
      <c r="AI233" s="673">
        <v>0</v>
      </c>
      <c r="AJ233" s="1051"/>
      <c r="AK233" s="1033"/>
      <c r="AL233" s="728"/>
      <c r="AM233" s="728"/>
      <c r="AN233" s="861" t="e">
        <f t="shared" ref="AN233" si="933">+(AL233/AI233)</f>
        <v>#DIV/0!</v>
      </c>
      <c r="AO233" s="861" t="e">
        <f>+(AM233/AK232)</f>
        <v>#DIV/0!</v>
      </c>
      <c r="AP233" s="861">
        <f t="shared" ref="AP233" si="934">+(AL233+AB233)/U233</f>
        <v>0</v>
      </c>
      <c r="AQ233" s="861" t="e">
        <f>+(AM233+AC233)/W232</f>
        <v>#DIV/0!</v>
      </c>
      <c r="AR233" s="861"/>
      <c r="AS233" s="673">
        <v>1</v>
      </c>
      <c r="AT233" s="858" t="str">
        <f>+V232</f>
        <v>Sensibilizar a la ciudadanía y partes interesadas sobre la rendición de cuentas y la importancia de su participación en los procesos, a través de piezas comunicacionales o presentación explicativa publicada en página web, con el fin de incentivarlos a participar en este proceso.</v>
      </c>
      <c r="AU233" s="583">
        <v>0</v>
      </c>
      <c r="AV233" s="728"/>
      <c r="AW233" s="728"/>
      <c r="AX233" s="861">
        <f t="shared" ref="AX233" si="935">+(AV233/AS233)</f>
        <v>0</v>
      </c>
      <c r="AY233" s="861" t="e">
        <f t="shared" ref="AY233" si="936">+(AW233/AU233)</f>
        <v>#DIV/0!</v>
      </c>
      <c r="AZ233" s="861">
        <f t="shared" ref="AZ233" si="937">+(AL233+AB233+AV233)/U233</f>
        <v>0</v>
      </c>
      <c r="BA233" s="861" t="e">
        <f>+(AM233+AC233+AW233)/W232</f>
        <v>#DIV/0!</v>
      </c>
      <c r="BB233" s="861"/>
      <c r="BC233" s="673">
        <v>0</v>
      </c>
      <c r="BD233" s="858" t="str">
        <f>+V232</f>
        <v>Sensibilizar a la ciudadanía y partes interesadas sobre la rendición de cuentas y la importancia de su participación en los procesos, a través de piezas comunicacionales o presentación explicativa publicada en página web, con el fin de incentivarlos a participar en este proceso.</v>
      </c>
      <c r="BE233" s="583">
        <v>0</v>
      </c>
      <c r="BF233" s="728"/>
      <c r="BG233" s="728"/>
      <c r="BH233" s="859" t="e">
        <f t="shared" ref="BH233" si="938">+(BF233/BC233)</f>
        <v>#DIV/0!</v>
      </c>
      <c r="BI233" s="859" t="e">
        <f t="shared" ref="BI233" si="939">+(BG233/BE233)</f>
        <v>#DIV/0!</v>
      </c>
      <c r="BJ233" s="859">
        <f t="shared" ref="BJ233" si="940">+(AL233+AB233+AV233+BF233)/U233</f>
        <v>0</v>
      </c>
      <c r="BK233" s="859" t="e">
        <f>+(AM233+AC233+AW233+BG233)/W232</f>
        <v>#DIV/0!</v>
      </c>
      <c r="BL233" s="859"/>
      <c r="BM233" s="856" t="str">
        <f t="shared" ref="BM233" si="941">IF(AND(Y233=0,AB233=0),"No Prog ni Ejec",IF(Y233=0,CONCATENATE("No Prog, Ejec=  ",AB233),AB233/Y233))</f>
        <v>No Prog ni Ejec</v>
      </c>
      <c r="BN233" s="856" t="str">
        <f t="shared" ref="BN233" si="942">IF(AND(AA233=0,AC233=0),"No Prog ni Ejec",IF(AA233=0,CONCATENATE("No Prog, Ejec=  ",AC233),AC233/AA233))</f>
        <v>No Prog ni Ejec</v>
      </c>
      <c r="BO233" s="856" t="str">
        <f t="shared" ref="BO233" si="943">IF(AND(AI233=0,AL233=0),"No Prog ni Ejec",IF(AI233=0,CONCATENATE("No Prog, Ejec=  ",AL233),AL233/AI233))</f>
        <v>No Prog ni Ejec</v>
      </c>
      <c r="BP233" s="856" t="str">
        <f>IF(AND(AK232=0,AM233=0),"No Prog ni Ejec",IF(AK232=0,CONCATENATE("No Prog, Ejec=  ",AM233),AM233/AK232))</f>
        <v>No Prog ni Ejec</v>
      </c>
      <c r="BQ233" s="856">
        <f t="shared" ref="BQ233" si="944">IF(AND(AS233=0,AV233=0),"No Prog ni Ejec",IF(AS233=0,CONCATENATE("No Prog, Ejec=  ",AV233),AV233/AS233))</f>
        <v>0</v>
      </c>
      <c r="BR233" s="856" t="str">
        <f t="shared" ref="BR233" si="945">IF(AND(AU233=0,AW233=0),"No Prog ni Ejec",IF(AU233=0,CONCATENATE("No Prog, Ejec=  ",AW233),AW233/AU233))</f>
        <v>No Prog ni Ejec</v>
      </c>
      <c r="BS233" s="856" t="str">
        <f t="shared" ref="BS233" si="946">IF(AND(BC233=0,BF233=0),"No Prog ni Ejec",IF(BC233=0,CONCATENATE("No Prog, Ejec=  ",BF233),BF233/BC233))</f>
        <v>No Prog ni Ejec</v>
      </c>
      <c r="BT233" s="856" t="str">
        <f t="shared" ref="BT233" si="947">IF(AND(BE233=0,BG233=0),"No Prog ni Ejec",IF(BE233=0,CONCATENATE("No Prog, Ejec=  ",BG233),BG233/BE233))</f>
        <v>No Prog ni Ejec</v>
      </c>
      <c r="BU233" s="674">
        <f t="shared" ref="BU233" si="948">+(Y233+AI233+(AS233/3))</f>
        <v>0.33333333333333331</v>
      </c>
      <c r="BV233" s="732" t="str">
        <f>+V232</f>
        <v>Sensibilizar a la ciudadanía y partes interesadas sobre la rendición de cuentas y la importancia de su participación en los procesos, a través de piezas comunicacionales o presentación explicativa publicada en página web, con el fin de incentivarlos a participar en este proceso.</v>
      </c>
      <c r="BW233" s="733">
        <f>+(AA233+AK232+(AU233/3))</f>
        <v>0</v>
      </c>
      <c r="BX233" s="728"/>
      <c r="BY233" s="728"/>
      <c r="BZ233" s="728"/>
      <c r="CA233" s="728"/>
      <c r="CB233" s="728"/>
      <c r="CC233" s="728"/>
      <c r="CD233" s="728"/>
    </row>
    <row r="234" spans="1:82" s="58" customFormat="1" ht="88.2" x14ac:dyDescent="0.3">
      <c r="A234" s="730">
        <v>12000</v>
      </c>
      <c r="B234" s="795" t="s">
        <v>836</v>
      </c>
      <c r="C234" s="795" t="s">
        <v>971</v>
      </c>
      <c r="D234" s="671" t="s">
        <v>355</v>
      </c>
      <c r="E234" s="795" t="s">
        <v>256</v>
      </c>
      <c r="F234" s="671" t="s">
        <v>1355</v>
      </c>
      <c r="G234" s="795" t="s">
        <v>1129</v>
      </c>
      <c r="H234" s="670" t="s">
        <v>124</v>
      </c>
      <c r="I234" s="671">
        <v>1</v>
      </c>
      <c r="J234" s="671" t="s">
        <v>1103</v>
      </c>
      <c r="K234" s="795" t="s">
        <v>1128</v>
      </c>
      <c r="L234" s="583">
        <v>0</v>
      </c>
      <c r="M234" s="790">
        <v>1</v>
      </c>
      <c r="N234" s="795" t="s">
        <v>48</v>
      </c>
      <c r="O234" s="795" t="s">
        <v>62</v>
      </c>
      <c r="P234" s="795" t="s">
        <v>21</v>
      </c>
      <c r="Q234" s="795" t="s">
        <v>23</v>
      </c>
      <c r="R234" s="846" t="s">
        <v>792</v>
      </c>
      <c r="S234" s="795" t="s">
        <v>1352</v>
      </c>
      <c r="T234" s="795" t="s">
        <v>98</v>
      </c>
      <c r="U234" s="671">
        <v>1</v>
      </c>
      <c r="V234" s="793" t="str">
        <f t="shared" ref="V234" si="949">+K234</f>
        <v>Consolidar, registrar y analizar las evaluaciones, inquietudes, observaciones o aportes realizados por la ciudadanía y partes interesadas, frente a la gestión de la entidad.</v>
      </c>
      <c r="W234" s="722">
        <f t="shared" ref="W234" si="950">+L234</f>
        <v>0</v>
      </c>
      <c r="X234" s="788" t="s">
        <v>117</v>
      </c>
      <c r="Y234" s="678">
        <v>0</v>
      </c>
      <c r="Z234" s="791" t="str">
        <f t="shared" ref="Z234" si="951">+V234</f>
        <v>Consolidar, registrar y analizar las evaluaciones, inquietudes, observaciones o aportes realizados por la ciudadanía y partes interesadas, frente a la gestión de la entidad.</v>
      </c>
      <c r="AA234" s="583">
        <v>0</v>
      </c>
      <c r="AB234" s="725"/>
      <c r="AC234" s="583"/>
      <c r="AD234" s="794" t="e">
        <f t="shared" ref="AD234" si="952">+(AB234/Y234)</f>
        <v>#DIV/0!</v>
      </c>
      <c r="AE234" s="794" t="e">
        <f t="shared" ref="AE234" si="953">+(AC234/AA234)</f>
        <v>#DIV/0!</v>
      </c>
      <c r="AF234" s="794">
        <f t="shared" ref="AF234" si="954">+(AB234/U234)</f>
        <v>0</v>
      </c>
      <c r="AG234" s="794" t="e">
        <f t="shared" ref="AG234" si="955">+(AC234/W234)</f>
        <v>#DIV/0!</v>
      </c>
      <c r="AH234" s="727"/>
      <c r="AI234" s="673">
        <v>0</v>
      </c>
      <c r="AJ234" s="791" t="str">
        <f t="shared" ref="AJ234" si="956">+V234</f>
        <v>Consolidar, registrar y analizar las evaluaciones, inquietudes, observaciones o aportes realizados por la ciudadanía y partes interesadas, frente a la gestión de la entidad.</v>
      </c>
      <c r="AK234" s="583">
        <v>0</v>
      </c>
      <c r="AL234" s="728"/>
      <c r="AM234" s="728"/>
      <c r="AN234" s="794" t="e">
        <f t="shared" ref="AN234" si="957">+(AL234/AI234)</f>
        <v>#DIV/0!</v>
      </c>
      <c r="AO234" s="794" t="e">
        <f t="shared" ref="AO234" si="958">+(AM234/AK234)</f>
        <v>#DIV/0!</v>
      </c>
      <c r="AP234" s="794">
        <f t="shared" ref="AP234" si="959">+(AL234+AB234)/U234</f>
        <v>0</v>
      </c>
      <c r="AQ234" s="794" t="e">
        <f t="shared" ref="AQ234" si="960">+(AM234+AC234)/W234</f>
        <v>#DIV/0!</v>
      </c>
      <c r="AR234" s="794"/>
      <c r="AS234" s="673">
        <v>0</v>
      </c>
      <c r="AT234" s="791" t="str">
        <f t="shared" ref="AT234" si="961">+V234</f>
        <v>Consolidar, registrar y analizar las evaluaciones, inquietudes, observaciones o aportes realizados por la ciudadanía y partes interesadas, frente a la gestión de la entidad.</v>
      </c>
      <c r="AU234" s="583">
        <v>0</v>
      </c>
      <c r="AV234" s="728"/>
      <c r="AW234" s="728"/>
      <c r="AX234" s="794" t="e">
        <f t="shared" ref="AX234" si="962">+(AV234/AS234)</f>
        <v>#DIV/0!</v>
      </c>
      <c r="AY234" s="794" t="e">
        <f t="shared" ref="AY234" si="963">+(AW234/AU234)</f>
        <v>#DIV/0!</v>
      </c>
      <c r="AZ234" s="794">
        <f t="shared" ref="AZ234" si="964">+(AL234+AB234+AV234)/U234</f>
        <v>0</v>
      </c>
      <c r="BA234" s="794" t="e">
        <f t="shared" ref="BA234" si="965">+(AM234+AC234+AW234)/W234</f>
        <v>#DIV/0!</v>
      </c>
      <c r="BB234" s="794"/>
      <c r="BC234" s="673">
        <v>1</v>
      </c>
      <c r="BD234" s="791" t="str">
        <f t="shared" ref="BD234" si="966">+V234</f>
        <v>Consolidar, registrar y analizar las evaluaciones, inquietudes, observaciones o aportes realizados por la ciudadanía y partes interesadas, frente a la gestión de la entidad.</v>
      </c>
      <c r="BE234" s="583">
        <v>0</v>
      </c>
      <c r="BF234" s="728"/>
      <c r="BG234" s="728"/>
      <c r="BH234" s="792">
        <f t="shared" ref="BH234" si="967">+(BF234/BC234)</f>
        <v>0</v>
      </c>
      <c r="BI234" s="792" t="e">
        <f t="shared" ref="BI234" si="968">+(BG234/BE234)</f>
        <v>#DIV/0!</v>
      </c>
      <c r="BJ234" s="792">
        <f t="shared" ref="BJ234" si="969">+(AL234+AB234+AV234+BF234)/U234</f>
        <v>0</v>
      </c>
      <c r="BK234" s="792" t="e">
        <f t="shared" ref="BK234" si="970">+(AM234+AC234+AW234+BG234)/W234</f>
        <v>#DIV/0!</v>
      </c>
      <c r="BL234" s="792"/>
      <c r="BM234" s="789" t="str">
        <f t="shared" ref="BM234" si="971">IF(AND(Y234=0,AB234=0),"No Prog ni Ejec",IF(Y234=0,CONCATENATE("No Prog, Ejec=  ",AB234),AB234/Y234))</f>
        <v>No Prog ni Ejec</v>
      </c>
      <c r="BN234" s="789" t="str">
        <f t="shared" ref="BN234" si="972">IF(AND(AA234=0,AC234=0),"No Prog ni Ejec",IF(AA234=0,CONCATENATE("No Prog, Ejec=  ",AC234),AC234/AA234))</f>
        <v>No Prog ni Ejec</v>
      </c>
      <c r="BO234" s="789" t="str">
        <f t="shared" ref="BO234" si="973">IF(AND(AI234=0,AL234=0),"No Prog ni Ejec",IF(AI234=0,CONCATENATE("No Prog, Ejec=  ",AL234),AL234/AI234))</f>
        <v>No Prog ni Ejec</v>
      </c>
      <c r="BP234" s="789" t="str">
        <f t="shared" ref="BP234" si="974">IF(AND(AK234=0,AM234=0),"No Prog ni Ejec",IF(AK234=0,CONCATENATE("No Prog, Ejec=  ",AM234),AM234/AK234))</f>
        <v>No Prog ni Ejec</v>
      </c>
      <c r="BQ234" s="789" t="str">
        <f t="shared" ref="BQ234" si="975">IF(AND(AS234=0,AV234=0),"No Prog ni Ejec",IF(AS234=0,CONCATENATE("No Prog, Ejec=  ",AV234),AV234/AS234))</f>
        <v>No Prog ni Ejec</v>
      </c>
      <c r="BR234" s="789" t="str">
        <f t="shared" ref="BR234" si="976">IF(AND(AU234=0,AW234=0),"No Prog ni Ejec",IF(AU234=0,CONCATENATE("No Prog, Ejec=  ",AW234),AW234/AU234))</f>
        <v>No Prog ni Ejec</v>
      </c>
      <c r="BS234" s="789">
        <f t="shared" ref="BS234" si="977">IF(AND(BC234=0,BF234=0),"No Prog ni Ejec",IF(BC234=0,CONCATENATE("No Prog, Ejec=  ",BF234),BF234/BC234))</f>
        <v>0</v>
      </c>
      <c r="BT234" s="789" t="str">
        <f t="shared" ref="BT234" si="978">IF(AND(BE234=0,BG234=0),"No Prog ni Ejec",IF(BE234=0,CONCATENATE("No Prog, Ejec=  ",BG234),BG234/BE234))</f>
        <v>No Prog ni Ejec</v>
      </c>
      <c r="BU234" s="674">
        <f t="shared" ref="BU234" si="979">+(Y234+AI234+(AS234/3))</f>
        <v>0</v>
      </c>
      <c r="BV234" s="732" t="str">
        <f t="shared" ref="BV234" si="980">+V234</f>
        <v>Consolidar, registrar y analizar las evaluaciones, inquietudes, observaciones o aportes realizados por la ciudadanía y partes interesadas, frente a la gestión de la entidad.</v>
      </c>
      <c r="BW234" s="733">
        <f t="shared" ref="BW234" si="981">+(AA234+AK234+(AU234/3))</f>
        <v>0</v>
      </c>
      <c r="BX234" s="728"/>
      <c r="BY234" s="728"/>
      <c r="BZ234" s="728"/>
      <c r="CA234" s="728"/>
      <c r="CB234" s="728"/>
      <c r="CC234" s="728"/>
      <c r="CD234" s="728"/>
    </row>
    <row r="235" spans="1:82" s="58" customFormat="1" ht="88.2" x14ac:dyDescent="0.3">
      <c r="A235" s="730">
        <v>12000</v>
      </c>
      <c r="B235" s="672" t="s">
        <v>836</v>
      </c>
      <c r="C235" s="672" t="s">
        <v>971</v>
      </c>
      <c r="D235" s="719" t="s">
        <v>355</v>
      </c>
      <c r="E235" s="672" t="s">
        <v>256</v>
      </c>
      <c r="F235" s="671" t="s">
        <v>1359</v>
      </c>
      <c r="G235" s="672" t="s">
        <v>1132</v>
      </c>
      <c r="H235" s="670" t="s">
        <v>124</v>
      </c>
      <c r="I235" s="671">
        <v>1</v>
      </c>
      <c r="J235" s="671" t="s">
        <v>1131</v>
      </c>
      <c r="K235" s="672" t="s">
        <v>1130</v>
      </c>
      <c r="L235" s="583">
        <v>0</v>
      </c>
      <c r="M235" s="677">
        <v>1</v>
      </c>
      <c r="N235" s="672" t="s">
        <v>48</v>
      </c>
      <c r="O235" s="672" t="s">
        <v>62</v>
      </c>
      <c r="P235" s="672" t="s">
        <v>21</v>
      </c>
      <c r="Q235" s="672" t="s">
        <v>23</v>
      </c>
      <c r="R235" s="846" t="s">
        <v>792</v>
      </c>
      <c r="S235" s="672" t="s">
        <v>1353</v>
      </c>
      <c r="T235" s="672" t="s">
        <v>98</v>
      </c>
      <c r="U235" s="671">
        <v>1</v>
      </c>
      <c r="V235" s="721" t="str">
        <f t="shared" ref="V235:V236" si="982">+K235</f>
        <v>Consolidar, registrar y analizar las evaluaciones, inquietudes, observaciones o aportes realizados por los servidores de ADRES, frente a la gestión de la entidad.</v>
      </c>
      <c r="W235" s="722">
        <f t="shared" ref="W235:W236" si="983">+L235</f>
        <v>0</v>
      </c>
      <c r="X235" s="723" t="s">
        <v>117</v>
      </c>
      <c r="Y235" s="678">
        <v>0</v>
      </c>
      <c r="Z235" s="724" t="str">
        <f t="shared" ref="Z235:Z236" si="984">+V235</f>
        <v>Consolidar, registrar y analizar las evaluaciones, inquietudes, observaciones o aportes realizados por los servidores de ADRES, frente a la gestión de la entidad.</v>
      </c>
      <c r="AA235" s="583">
        <v>0</v>
      </c>
      <c r="AB235" s="725"/>
      <c r="AC235" s="583"/>
      <c r="AD235" s="726" t="e">
        <f t="shared" ref="AD235:AD236" si="985">+(AB235/Y235)</f>
        <v>#DIV/0!</v>
      </c>
      <c r="AE235" s="726" t="e">
        <f t="shared" ref="AE235:AE236" si="986">+(AC235/AA235)</f>
        <v>#DIV/0!</v>
      </c>
      <c r="AF235" s="726">
        <f t="shared" ref="AF235:AF236" si="987">+(AB235/U235)</f>
        <v>0</v>
      </c>
      <c r="AG235" s="726" t="e">
        <f t="shared" ref="AG235:AG236" si="988">+(AC235/W235)</f>
        <v>#DIV/0!</v>
      </c>
      <c r="AH235" s="727"/>
      <c r="AI235" s="673">
        <v>0</v>
      </c>
      <c r="AJ235" s="724" t="str">
        <f t="shared" ref="AJ235:AJ236" si="989">+V235</f>
        <v>Consolidar, registrar y analizar las evaluaciones, inquietudes, observaciones o aportes realizados por los servidores de ADRES, frente a la gestión de la entidad.</v>
      </c>
      <c r="AK235" s="583">
        <v>0</v>
      </c>
      <c r="AL235" s="728"/>
      <c r="AM235" s="728"/>
      <c r="AN235" s="726" t="e">
        <f t="shared" ref="AN235:AN236" si="990">+(AL235/AI235)</f>
        <v>#DIV/0!</v>
      </c>
      <c r="AO235" s="726" t="e">
        <f t="shared" ref="AO235:AO236" si="991">+(AM235/AK235)</f>
        <v>#DIV/0!</v>
      </c>
      <c r="AP235" s="726">
        <f t="shared" ref="AP235:AP236" si="992">+(AL235+AB235)/U235</f>
        <v>0</v>
      </c>
      <c r="AQ235" s="726" t="e">
        <f t="shared" ref="AQ235:AQ236" si="993">+(AM235+AC235)/W235</f>
        <v>#DIV/0!</v>
      </c>
      <c r="AR235" s="726"/>
      <c r="AS235" s="673">
        <v>0</v>
      </c>
      <c r="AT235" s="724" t="str">
        <f t="shared" ref="AT235:AT236" si="994">+V235</f>
        <v>Consolidar, registrar y analizar las evaluaciones, inquietudes, observaciones o aportes realizados por los servidores de ADRES, frente a la gestión de la entidad.</v>
      </c>
      <c r="AU235" s="583">
        <v>0</v>
      </c>
      <c r="AV235" s="728"/>
      <c r="AW235" s="728"/>
      <c r="AX235" s="726" t="e">
        <f t="shared" ref="AX235:AX236" si="995">+(AV235/AS235)</f>
        <v>#DIV/0!</v>
      </c>
      <c r="AY235" s="726" t="e">
        <f t="shared" ref="AY235:AY236" si="996">+(AW235/AU235)</f>
        <v>#DIV/0!</v>
      </c>
      <c r="AZ235" s="726">
        <f t="shared" ref="AZ235:AZ236" si="997">+(AL235+AB235+AV235)/U235</f>
        <v>0</v>
      </c>
      <c r="BA235" s="726" t="e">
        <f t="shared" ref="BA235:BA236" si="998">+(AM235+AC235+AW235)/W235</f>
        <v>#DIV/0!</v>
      </c>
      <c r="BB235" s="726"/>
      <c r="BC235" s="673">
        <v>1</v>
      </c>
      <c r="BD235" s="724" t="str">
        <f t="shared" ref="BD235:BD236" si="999">+V235</f>
        <v>Consolidar, registrar y analizar las evaluaciones, inquietudes, observaciones o aportes realizados por los servidores de ADRES, frente a la gestión de la entidad.</v>
      </c>
      <c r="BE235" s="583">
        <v>0</v>
      </c>
      <c r="BF235" s="728"/>
      <c r="BG235" s="728"/>
      <c r="BH235" s="675">
        <f t="shared" ref="BH235:BH236" si="1000">+(BF235/BC235)</f>
        <v>0</v>
      </c>
      <c r="BI235" s="675" t="e">
        <f t="shared" ref="BI235:BI236" si="1001">+(BG235/BE235)</f>
        <v>#DIV/0!</v>
      </c>
      <c r="BJ235" s="675">
        <f t="shared" ref="BJ235:BJ236" si="1002">+(AL235+AB235+AV235+BF235)/U235</f>
        <v>0</v>
      </c>
      <c r="BK235" s="675" t="e">
        <f t="shared" ref="BK235:BK236" si="1003">+(AM235+AC235+AW235+BG235)/W235</f>
        <v>#DIV/0!</v>
      </c>
      <c r="BL235" s="675"/>
      <c r="BM235" s="731" t="str">
        <f t="shared" ref="BM235:BM236" si="1004">IF(AND(Y235=0,AB235=0),"No Prog ni Ejec",IF(Y235=0,CONCATENATE("No Prog, Ejec=  ",AB235),AB235/Y235))</f>
        <v>No Prog ni Ejec</v>
      </c>
      <c r="BN235" s="731" t="str">
        <f t="shared" ref="BN235:BN236" si="1005">IF(AND(AA235=0,AC235=0),"No Prog ni Ejec",IF(AA235=0,CONCATENATE("No Prog, Ejec=  ",AC235),AC235/AA235))</f>
        <v>No Prog ni Ejec</v>
      </c>
      <c r="BO235" s="731" t="str">
        <f t="shared" ref="BO235:BO236" si="1006">IF(AND(AI235=0,AL235=0),"No Prog ni Ejec",IF(AI235=0,CONCATENATE("No Prog, Ejec=  ",AL235),AL235/AI235))</f>
        <v>No Prog ni Ejec</v>
      </c>
      <c r="BP235" s="731" t="str">
        <f t="shared" ref="BP235:BP236" si="1007">IF(AND(AK235=0,AM235=0),"No Prog ni Ejec",IF(AK235=0,CONCATENATE("No Prog, Ejec=  ",AM235),AM235/AK235))</f>
        <v>No Prog ni Ejec</v>
      </c>
      <c r="BQ235" s="731" t="str">
        <f t="shared" ref="BQ235:BQ236" si="1008">IF(AND(AS235=0,AV235=0),"No Prog ni Ejec",IF(AS235=0,CONCATENATE("No Prog, Ejec=  ",AV235),AV235/AS235))</f>
        <v>No Prog ni Ejec</v>
      </c>
      <c r="BR235" s="731" t="str">
        <f t="shared" ref="BR235:BR236" si="1009">IF(AND(AU235=0,AW235=0),"No Prog ni Ejec",IF(AU235=0,CONCATENATE("No Prog, Ejec=  ",AW235),AW235/AU235))</f>
        <v>No Prog ni Ejec</v>
      </c>
      <c r="BS235" s="731">
        <f t="shared" ref="BS235:BS236" si="1010">IF(AND(BC235=0,BF235=0),"No Prog ni Ejec",IF(BC235=0,CONCATENATE("No Prog, Ejec=  ",BF235),BF235/BC235))</f>
        <v>0</v>
      </c>
      <c r="BT235" s="731" t="str">
        <f t="shared" ref="BT235:BT236" si="1011">IF(AND(BE235=0,BG235=0),"No Prog ni Ejec",IF(BE235=0,CONCATENATE("No Prog, Ejec=  ",BG235),BG235/BE235))</f>
        <v>No Prog ni Ejec</v>
      </c>
      <c r="BU235" s="674">
        <f t="shared" ref="BU235:BU236" si="1012">+(Y235+AI235+(AS235/3))</f>
        <v>0</v>
      </c>
      <c r="BV235" s="732" t="str">
        <f t="shared" ref="BV235:BV236" si="1013">+V235</f>
        <v>Consolidar, registrar y analizar las evaluaciones, inquietudes, observaciones o aportes realizados por los servidores de ADRES, frente a la gestión de la entidad.</v>
      </c>
      <c r="BW235" s="733">
        <f t="shared" ref="BW235:BW236" si="1014">+(AA235+AK235+(AU235/3))</f>
        <v>0</v>
      </c>
      <c r="BX235" s="728"/>
      <c r="BY235" s="728"/>
      <c r="BZ235" s="728"/>
      <c r="CA235" s="728"/>
      <c r="CB235" s="728"/>
      <c r="CC235" s="728"/>
      <c r="CD235" s="728"/>
    </row>
    <row r="236" spans="1:82" s="58" customFormat="1" ht="88.2" x14ac:dyDescent="0.3">
      <c r="A236" s="730">
        <v>12000</v>
      </c>
      <c r="B236" s="672" t="s">
        <v>836</v>
      </c>
      <c r="C236" s="672" t="s">
        <v>971</v>
      </c>
      <c r="D236" s="719" t="s">
        <v>355</v>
      </c>
      <c r="E236" s="672" t="s">
        <v>256</v>
      </c>
      <c r="F236" s="671" t="s">
        <v>1616</v>
      </c>
      <c r="G236" s="672" t="s">
        <v>1134</v>
      </c>
      <c r="H236" s="670" t="s">
        <v>124</v>
      </c>
      <c r="I236" s="671">
        <v>1</v>
      </c>
      <c r="J236" s="671" t="s">
        <v>1043</v>
      </c>
      <c r="K236" s="672" t="s">
        <v>1133</v>
      </c>
      <c r="L236" s="583">
        <v>0</v>
      </c>
      <c r="M236" s="677">
        <v>1</v>
      </c>
      <c r="N236" s="672" t="s">
        <v>48</v>
      </c>
      <c r="O236" s="672" t="s">
        <v>62</v>
      </c>
      <c r="P236" s="672" t="s">
        <v>21</v>
      </c>
      <c r="Q236" s="672" t="s">
        <v>23</v>
      </c>
      <c r="R236" s="846" t="s">
        <v>792</v>
      </c>
      <c r="S236" s="672" t="s">
        <v>1569</v>
      </c>
      <c r="T236" s="672" t="s">
        <v>98</v>
      </c>
      <c r="U236" s="671">
        <v>1</v>
      </c>
      <c r="V236" s="721" t="str">
        <f t="shared" si="982"/>
        <v>Autoevaluar el cumplimiento de la estrategia de rendición de cuentas externa implementada por la entidad.</v>
      </c>
      <c r="W236" s="722">
        <f t="shared" si="983"/>
        <v>0</v>
      </c>
      <c r="X236" s="723" t="s">
        <v>117</v>
      </c>
      <c r="Y236" s="678">
        <v>0</v>
      </c>
      <c r="Z236" s="724" t="str">
        <f t="shared" si="984"/>
        <v>Autoevaluar el cumplimiento de la estrategia de rendición de cuentas externa implementada por la entidad.</v>
      </c>
      <c r="AA236" s="583">
        <v>0</v>
      </c>
      <c r="AB236" s="725"/>
      <c r="AC236" s="583"/>
      <c r="AD236" s="726" t="e">
        <f t="shared" si="985"/>
        <v>#DIV/0!</v>
      </c>
      <c r="AE236" s="726" t="e">
        <f t="shared" si="986"/>
        <v>#DIV/0!</v>
      </c>
      <c r="AF236" s="726">
        <f t="shared" si="987"/>
        <v>0</v>
      </c>
      <c r="AG236" s="726" t="e">
        <f t="shared" si="988"/>
        <v>#DIV/0!</v>
      </c>
      <c r="AH236" s="727"/>
      <c r="AI236" s="673">
        <v>0</v>
      </c>
      <c r="AJ236" s="724" t="str">
        <f t="shared" si="989"/>
        <v>Autoevaluar el cumplimiento de la estrategia de rendición de cuentas externa implementada por la entidad.</v>
      </c>
      <c r="AK236" s="583">
        <v>0</v>
      </c>
      <c r="AL236" s="728"/>
      <c r="AM236" s="728"/>
      <c r="AN236" s="726" t="e">
        <f t="shared" si="990"/>
        <v>#DIV/0!</v>
      </c>
      <c r="AO236" s="726" t="e">
        <f t="shared" si="991"/>
        <v>#DIV/0!</v>
      </c>
      <c r="AP236" s="726">
        <f t="shared" si="992"/>
        <v>0</v>
      </c>
      <c r="AQ236" s="726" t="e">
        <f t="shared" si="993"/>
        <v>#DIV/0!</v>
      </c>
      <c r="AR236" s="726"/>
      <c r="AS236" s="673">
        <v>0</v>
      </c>
      <c r="AT236" s="724" t="str">
        <f t="shared" si="994"/>
        <v>Autoevaluar el cumplimiento de la estrategia de rendición de cuentas externa implementada por la entidad.</v>
      </c>
      <c r="AU236" s="583">
        <v>0</v>
      </c>
      <c r="AV236" s="728"/>
      <c r="AW236" s="728"/>
      <c r="AX236" s="726" t="e">
        <f t="shared" si="995"/>
        <v>#DIV/0!</v>
      </c>
      <c r="AY236" s="726" t="e">
        <f t="shared" si="996"/>
        <v>#DIV/0!</v>
      </c>
      <c r="AZ236" s="726">
        <f t="shared" si="997"/>
        <v>0</v>
      </c>
      <c r="BA236" s="726" t="e">
        <f t="shared" si="998"/>
        <v>#DIV/0!</v>
      </c>
      <c r="BB236" s="726"/>
      <c r="BC236" s="673">
        <v>1</v>
      </c>
      <c r="BD236" s="724" t="str">
        <f t="shared" si="999"/>
        <v>Autoevaluar el cumplimiento de la estrategia de rendición de cuentas externa implementada por la entidad.</v>
      </c>
      <c r="BE236" s="583">
        <v>0</v>
      </c>
      <c r="BF236" s="728"/>
      <c r="BG236" s="728"/>
      <c r="BH236" s="675">
        <f t="shared" si="1000"/>
        <v>0</v>
      </c>
      <c r="BI236" s="675" t="e">
        <f t="shared" si="1001"/>
        <v>#DIV/0!</v>
      </c>
      <c r="BJ236" s="675">
        <f t="shared" si="1002"/>
        <v>0</v>
      </c>
      <c r="BK236" s="675" t="e">
        <f t="shared" si="1003"/>
        <v>#DIV/0!</v>
      </c>
      <c r="BL236" s="675"/>
      <c r="BM236" s="731" t="str">
        <f t="shared" si="1004"/>
        <v>No Prog ni Ejec</v>
      </c>
      <c r="BN236" s="731" t="str">
        <f t="shared" si="1005"/>
        <v>No Prog ni Ejec</v>
      </c>
      <c r="BO236" s="731" t="str">
        <f t="shared" si="1006"/>
        <v>No Prog ni Ejec</v>
      </c>
      <c r="BP236" s="731" t="str">
        <f t="shared" si="1007"/>
        <v>No Prog ni Ejec</v>
      </c>
      <c r="BQ236" s="731" t="str">
        <f t="shared" si="1008"/>
        <v>No Prog ni Ejec</v>
      </c>
      <c r="BR236" s="731" t="str">
        <f t="shared" si="1009"/>
        <v>No Prog ni Ejec</v>
      </c>
      <c r="BS236" s="731">
        <f t="shared" si="1010"/>
        <v>0</v>
      </c>
      <c r="BT236" s="731" t="str">
        <f t="shared" si="1011"/>
        <v>No Prog ni Ejec</v>
      </c>
      <c r="BU236" s="674">
        <f t="shared" si="1012"/>
        <v>0</v>
      </c>
      <c r="BV236" s="732" t="str">
        <f t="shared" si="1013"/>
        <v>Autoevaluar el cumplimiento de la estrategia de rendición de cuentas externa implementada por la entidad.</v>
      </c>
      <c r="BW236" s="733">
        <f t="shared" si="1014"/>
        <v>0</v>
      </c>
      <c r="BX236" s="728"/>
      <c r="BY236" s="728"/>
      <c r="BZ236" s="728"/>
      <c r="CA236" s="728"/>
      <c r="CB236" s="728"/>
      <c r="CC236" s="728"/>
      <c r="CD236" s="728"/>
    </row>
    <row r="237" spans="1:82" s="58" customFormat="1" ht="88.2" x14ac:dyDescent="0.3">
      <c r="A237" s="730">
        <v>12000</v>
      </c>
      <c r="B237" s="672" t="s">
        <v>836</v>
      </c>
      <c r="C237" s="672" t="s">
        <v>971</v>
      </c>
      <c r="D237" s="719" t="s">
        <v>355</v>
      </c>
      <c r="E237" s="672" t="s">
        <v>256</v>
      </c>
      <c r="F237" s="671" t="s">
        <v>1617</v>
      </c>
      <c r="G237" s="672" t="s">
        <v>1135</v>
      </c>
      <c r="H237" s="670" t="s">
        <v>124</v>
      </c>
      <c r="I237" s="671">
        <v>1</v>
      </c>
      <c r="J237" s="671" t="s">
        <v>1044</v>
      </c>
      <c r="K237" s="672" t="s">
        <v>1136</v>
      </c>
      <c r="L237" s="583">
        <v>0</v>
      </c>
      <c r="M237" s="677">
        <v>1</v>
      </c>
      <c r="N237" s="672" t="s">
        <v>48</v>
      </c>
      <c r="O237" s="672" t="s">
        <v>62</v>
      </c>
      <c r="P237" s="672" t="s">
        <v>21</v>
      </c>
      <c r="Q237" s="672" t="s">
        <v>23</v>
      </c>
      <c r="R237" s="846" t="s">
        <v>792</v>
      </c>
      <c r="S237" s="672" t="s">
        <v>1354</v>
      </c>
      <c r="T237" s="672" t="s">
        <v>98</v>
      </c>
      <c r="U237" s="671">
        <v>1</v>
      </c>
      <c r="V237" s="721" t="str">
        <f t="shared" ref="V237" si="1015">+K237</f>
        <v>Documentar acciones de mejoramiento derivadas de acuerdos, propuestas o evaluaciones que resulten del proceso de rendición de cuentas y divulgarlas entre los participantes.</v>
      </c>
      <c r="W237" s="722">
        <f t="shared" ref="W237" si="1016">+L237</f>
        <v>0</v>
      </c>
      <c r="X237" s="723" t="s">
        <v>117</v>
      </c>
      <c r="Y237" s="678">
        <v>0</v>
      </c>
      <c r="Z237" s="724" t="str">
        <f t="shared" ref="Z237" si="1017">+V237</f>
        <v>Documentar acciones de mejoramiento derivadas de acuerdos, propuestas o evaluaciones que resulten del proceso de rendición de cuentas y divulgarlas entre los participantes.</v>
      </c>
      <c r="AA237" s="583">
        <v>0</v>
      </c>
      <c r="AB237" s="725"/>
      <c r="AC237" s="583"/>
      <c r="AD237" s="726" t="e">
        <f t="shared" ref="AD237" si="1018">+(AB237/Y237)</f>
        <v>#DIV/0!</v>
      </c>
      <c r="AE237" s="726" t="e">
        <f t="shared" ref="AE237" si="1019">+(AC237/AA237)</f>
        <v>#DIV/0!</v>
      </c>
      <c r="AF237" s="726">
        <f t="shared" ref="AF237" si="1020">+(AB237/U237)</f>
        <v>0</v>
      </c>
      <c r="AG237" s="726" t="e">
        <f t="shared" ref="AG237" si="1021">+(AC237/W237)</f>
        <v>#DIV/0!</v>
      </c>
      <c r="AH237" s="727"/>
      <c r="AI237" s="673">
        <v>0</v>
      </c>
      <c r="AJ237" s="724" t="str">
        <f t="shared" ref="AJ237" si="1022">+V237</f>
        <v>Documentar acciones de mejoramiento derivadas de acuerdos, propuestas o evaluaciones que resulten del proceso de rendición de cuentas y divulgarlas entre los participantes.</v>
      </c>
      <c r="AK237" s="583">
        <v>0</v>
      </c>
      <c r="AL237" s="728"/>
      <c r="AM237" s="728"/>
      <c r="AN237" s="726" t="e">
        <f t="shared" ref="AN237" si="1023">+(AL237/AI237)</f>
        <v>#DIV/0!</v>
      </c>
      <c r="AO237" s="726" t="e">
        <f t="shared" ref="AO237" si="1024">+(AM237/AK237)</f>
        <v>#DIV/0!</v>
      </c>
      <c r="AP237" s="726">
        <f t="shared" ref="AP237" si="1025">+(AL237+AB237)/U237</f>
        <v>0</v>
      </c>
      <c r="AQ237" s="726" t="e">
        <f t="shared" ref="AQ237" si="1026">+(AM237+AC237)/W237</f>
        <v>#DIV/0!</v>
      </c>
      <c r="AR237" s="726"/>
      <c r="AS237" s="673">
        <v>0</v>
      </c>
      <c r="AT237" s="724" t="str">
        <f t="shared" ref="AT237" si="1027">+V237</f>
        <v>Documentar acciones de mejoramiento derivadas de acuerdos, propuestas o evaluaciones que resulten del proceso de rendición de cuentas y divulgarlas entre los participantes.</v>
      </c>
      <c r="AU237" s="583">
        <v>0</v>
      </c>
      <c r="AV237" s="728"/>
      <c r="AW237" s="728"/>
      <c r="AX237" s="726" t="e">
        <f t="shared" ref="AX237" si="1028">+(AV237/AS237)</f>
        <v>#DIV/0!</v>
      </c>
      <c r="AY237" s="726" t="e">
        <f t="shared" ref="AY237" si="1029">+(AW237/AU237)</f>
        <v>#DIV/0!</v>
      </c>
      <c r="AZ237" s="726">
        <f t="shared" ref="AZ237" si="1030">+(AL237+AB237+AV237)/U237</f>
        <v>0</v>
      </c>
      <c r="BA237" s="726" t="e">
        <f t="shared" ref="BA237" si="1031">+(AM237+AC237+AW237)/W237</f>
        <v>#DIV/0!</v>
      </c>
      <c r="BB237" s="726"/>
      <c r="BC237" s="673">
        <v>1</v>
      </c>
      <c r="BD237" s="724" t="str">
        <f t="shared" ref="BD237" si="1032">+V237</f>
        <v>Documentar acciones de mejoramiento derivadas de acuerdos, propuestas o evaluaciones que resulten del proceso de rendición de cuentas y divulgarlas entre los participantes.</v>
      </c>
      <c r="BE237" s="583">
        <v>0</v>
      </c>
      <c r="BF237" s="728"/>
      <c r="BG237" s="728"/>
      <c r="BH237" s="675">
        <f t="shared" ref="BH237" si="1033">+(BF237/BC237)</f>
        <v>0</v>
      </c>
      <c r="BI237" s="675" t="e">
        <f t="shared" ref="BI237" si="1034">+(BG237/BE237)</f>
        <v>#DIV/0!</v>
      </c>
      <c r="BJ237" s="675">
        <f t="shared" ref="BJ237" si="1035">+(AL237+AB237+AV237+BF237)/U237</f>
        <v>0</v>
      </c>
      <c r="BK237" s="675" t="e">
        <f t="shared" ref="BK237" si="1036">+(AM237+AC237+AW237+BG237)/W237</f>
        <v>#DIV/0!</v>
      </c>
      <c r="BL237" s="675"/>
      <c r="BM237" s="731" t="str">
        <f t="shared" ref="BM237" si="1037">IF(AND(Y237=0,AB237=0),"No Prog ni Ejec",IF(Y237=0,CONCATENATE("No Prog, Ejec=  ",AB237),AB237/Y237))</f>
        <v>No Prog ni Ejec</v>
      </c>
      <c r="BN237" s="731" t="str">
        <f t="shared" ref="BN237" si="1038">IF(AND(AA237=0,AC237=0),"No Prog ni Ejec",IF(AA237=0,CONCATENATE("No Prog, Ejec=  ",AC237),AC237/AA237))</f>
        <v>No Prog ni Ejec</v>
      </c>
      <c r="BO237" s="731" t="str">
        <f t="shared" ref="BO237" si="1039">IF(AND(AI237=0,AL237=0),"No Prog ni Ejec",IF(AI237=0,CONCATENATE("No Prog, Ejec=  ",AL237),AL237/AI237))</f>
        <v>No Prog ni Ejec</v>
      </c>
      <c r="BP237" s="731" t="str">
        <f t="shared" ref="BP237" si="1040">IF(AND(AK237=0,AM237=0),"No Prog ni Ejec",IF(AK237=0,CONCATENATE("No Prog, Ejec=  ",AM237),AM237/AK237))</f>
        <v>No Prog ni Ejec</v>
      </c>
      <c r="BQ237" s="731" t="str">
        <f t="shared" ref="BQ237" si="1041">IF(AND(AS237=0,AV237=0),"No Prog ni Ejec",IF(AS237=0,CONCATENATE("No Prog, Ejec=  ",AV237),AV237/AS237))</f>
        <v>No Prog ni Ejec</v>
      </c>
      <c r="BR237" s="731" t="str">
        <f t="shared" ref="BR237" si="1042">IF(AND(AU237=0,AW237=0),"No Prog ni Ejec",IF(AU237=0,CONCATENATE("No Prog, Ejec=  ",AW237),AW237/AU237))</f>
        <v>No Prog ni Ejec</v>
      </c>
      <c r="BS237" s="731">
        <f t="shared" ref="BS237" si="1043">IF(AND(BC237=0,BF237=0),"No Prog ni Ejec",IF(BC237=0,CONCATENATE("No Prog, Ejec=  ",BF237),BF237/BC237))</f>
        <v>0</v>
      </c>
      <c r="BT237" s="731" t="str">
        <f t="shared" ref="BT237" si="1044">IF(AND(BE237=0,BG237=0),"No Prog ni Ejec",IF(BE237=0,CONCATENATE("No Prog, Ejec=  ",BG237),BG237/BE237))</f>
        <v>No Prog ni Ejec</v>
      </c>
      <c r="BU237" s="674">
        <f t="shared" ref="BU237" si="1045">+(Y237+AI237+(AS237/3))</f>
        <v>0</v>
      </c>
      <c r="BV237" s="732" t="str">
        <f t="shared" ref="BV237" si="1046">+V237</f>
        <v>Documentar acciones de mejoramiento derivadas de acuerdos, propuestas o evaluaciones que resulten del proceso de rendición de cuentas y divulgarlas entre los participantes.</v>
      </c>
      <c r="BW237" s="733">
        <f t="shared" ref="BW237" si="1047">+(AA237+AK237+(AU237/3))</f>
        <v>0</v>
      </c>
      <c r="BX237" s="728"/>
      <c r="BY237" s="728"/>
      <c r="BZ237" s="728"/>
      <c r="CA237" s="728"/>
      <c r="CB237" s="728"/>
      <c r="CC237" s="728"/>
      <c r="CD237" s="728"/>
    </row>
    <row r="238" spans="1:82" s="58" customFormat="1" ht="100.8" x14ac:dyDescent="0.3">
      <c r="A238" s="777">
        <v>11700</v>
      </c>
      <c r="B238" s="778" t="s">
        <v>29</v>
      </c>
      <c r="C238" s="776" t="s">
        <v>971</v>
      </c>
      <c r="D238" s="777" t="s">
        <v>328</v>
      </c>
      <c r="E238" s="776" t="s">
        <v>256</v>
      </c>
      <c r="F238" s="777" t="s">
        <v>1047</v>
      </c>
      <c r="G238" s="776" t="s">
        <v>1140</v>
      </c>
      <c r="H238" s="670" t="s">
        <v>123</v>
      </c>
      <c r="I238" s="783">
        <v>1</v>
      </c>
      <c r="J238" s="671" t="s">
        <v>1060</v>
      </c>
      <c r="K238" s="776" t="s">
        <v>1139</v>
      </c>
      <c r="L238" s="583">
        <v>0</v>
      </c>
      <c r="M238" s="785">
        <v>1</v>
      </c>
      <c r="N238" s="776" t="s">
        <v>48</v>
      </c>
      <c r="O238" s="776" t="s">
        <v>62</v>
      </c>
      <c r="P238" s="776" t="s">
        <v>21</v>
      </c>
      <c r="Q238" s="776" t="s">
        <v>23</v>
      </c>
      <c r="R238" s="776" t="s">
        <v>217</v>
      </c>
      <c r="S238" s="776" t="s">
        <v>1598</v>
      </c>
      <c r="T238" s="776" t="s">
        <v>98</v>
      </c>
      <c r="U238" s="676">
        <v>1</v>
      </c>
      <c r="V238" s="782" t="str">
        <f t="shared" ref="V238" si="1048">+K238</f>
        <v>Convocar a audiencias públicas en los procesos de contratación que se requiera y convocar a las veedurías ciudadanas dentro de los procesos contractuales.</v>
      </c>
      <c r="W238" s="722">
        <f t="shared" ref="W238" si="1049">+L238</f>
        <v>0</v>
      </c>
      <c r="X238" s="780" t="s">
        <v>117</v>
      </c>
      <c r="Y238" s="785">
        <v>0</v>
      </c>
      <c r="Z238" s="781" t="str">
        <f t="shared" ref="Z238" si="1050">+V238</f>
        <v>Convocar a audiencias públicas en los procesos de contratación que se requiera y convocar a las veedurías ciudadanas dentro de los procesos contractuales.</v>
      </c>
      <c r="AA238" s="583">
        <v>0</v>
      </c>
      <c r="AB238" s="725"/>
      <c r="AC238" s="583"/>
      <c r="AD238" s="784" t="e">
        <f t="shared" ref="AD238" si="1051">+(AB238/Y238)</f>
        <v>#DIV/0!</v>
      </c>
      <c r="AE238" s="784" t="e">
        <f t="shared" ref="AE238" si="1052">+(AC238/AA238)</f>
        <v>#DIV/0!</v>
      </c>
      <c r="AF238" s="784">
        <f t="shared" ref="AF238" si="1053">+(AB238/U238)</f>
        <v>0</v>
      </c>
      <c r="AG238" s="784" t="e">
        <f t="shared" ref="AG238" si="1054">+(AC238/W238)</f>
        <v>#DIV/0!</v>
      </c>
      <c r="AH238" s="727"/>
      <c r="AI238" s="785">
        <v>0</v>
      </c>
      <c r="AJ238" s="781" t="str">
        <f t="shared" ref="AJ238" si="1055">+V238</f>
        <v>Convocar a audiencias públicas en los procesos de contratación que se requiera y convocar a las veedurías ciudadanas dentro de los procesos contractuales.</v>
      </c>
      <c r="AK238" s="583">
        <v>0</v>
      </c>
      <c r="AL238" s="728"/>
      <c r="AM238" s="728"/>
      <c r="AN238" s="784" t="e">
        <f t="shared" ref="AN238" si="1056">+(AL238/AI238)</f>
        <v>#DIV/0!</v>
      </c>
      <c r="AO238" s="784" t="e">
        <f t="shared" ref="AO238" si="1057">+(AM238/AK238)</f>
        <v>#DIV/0!</v>
      </c>
      <c r="AP238" s="784">
        <f t="shared" ref="AP238" si="1058">+(AL238+AB238)/U238</f>
        <v>0</v>
      </c>
      <c r="AQ238" s="784" t="e">
        <f t="shared" ref="AQ238" si="1059">+(AM238+AC238)/W238</f>
        <v>#DIV/0!</v>
      </c>
      <c r="AR238" s="784"/>
      <c r="AS238" s="785">
        <v>0</v>
      </c>
      <c r="AT238" s="781" t="str">
        <f t="shared" ref="AT238" si="1060">+V238</f>
        <v>Convocar a audiencias públicas en los procesos de contratación que se requiera y convocar a las veedurías ciudadanas dentro de los procesos contractuales.</v>
      </c>
      <c r="AU238" s="583">
        <v>0</v>
      </c>
      <c r="AV238" s="728"/>
      <c r="AW238" s="728"/>
      <c r="AX238" s="784" t="e">
        <f t="shared" ref="AX238" si="1061">+(AV238/AS238)</f>
        <v>#DIV/0!</v>
      </c>
      <c r="AY238" s="784" t="e">
        <f t="shared" ref="AY238" si="1062">+(AW238/AU238)</f>
        <v>#DIV/0!</v>
      </c>
      <c r="AZ238" s="784">
        <f t="shared" ref="AZ238" si="1063">+(AL238+AB238+AV238)/U238</f>
        <v>0</v>
      </c>
      <c r="BA238" s="784" t="e">
        <f t="shared" ref="BA238" si="1064">+(AM238+AC238+AW238)/W238</f>
        <v>#DIV/0!</v>
      </c>
      <c r="BB238" s="784"/>
      <c r="BC238" s="785">
        <v>1</v>
      </c>
      <c r="BD238" s="781" t="str">
        <f t="shared" ref="BD238" si="1065">+V238</f>
        <v>Convocar a audiencias públicas en los procesos de contratación que se requiera y convocar a las veedurías ciudadanas dentro de los procesos contractuales.</v>
      </c>
      <c r="BE238" s="583">
        <v>0</v>
      </c>
      <c r="BF238" s="728"/>
      <c r="BG238" s="728"/>
      <c r="BH238" s="783">
        <f t="shared" ref="BH238" si="1066">+(BF238/BC238)</f>
        <v>0</v>
      </c>
      <c r="BI238" s="783" t="e">
        <f t="shared" ref="BI238" si="1067">+(BG238/BE238)</f>
        <v>#DIV/0!</v>
      </c>
      <c r="BJ238" s="783">
        <f t="shared" ref="BJ238" si="1068">+(AL238+AB238+AV238+BF238)/U238</f>
        <v>0</v>
      </c>
      <c r="BK238" s="783" t="e">
        <f t="shared" ref="BK238" si="1069">+(AM238+AC238+AW238+BG238)/W238</f>
        <v>#DIV/0!</v>
      </c>
      <c r="BL238" s="783"/>
      <c r="BM238" s="786" t="str">
        <f t="shared" ref="BM238" si="1070">IF(AND(Y238=0,AB238=0),"No Prog ni Ejec",IF(Y238=0,CONCATENATE("No Prog, Ejec=  ",AB238),AB238/Y238))</f>
        <v>No Prog ni Ejec</v>
      </c>
      <c r="BN238" s="786" t="str">
        <f t="shared" ref="BN238" si="1071">IF(AND(AA238=0,AC238=0),"No Prog ni Ejec",IF(AA238=0,CONCATENATE("No Prog, Ejec=  ",AC238),AC238/AA238))</f>
        <v>No Prog ni Ejec</v>
      </c>
      <c r="BO238" s="786" t="str">
        <f t="shared" ref="BO238" si="1072">IF(AND(AI238=0,AL238=0),"No Prog ni Ejec",IF(AI238=0,CONCATENATE("No Prog, Ejec=  ",AL238),AL238/AI238))</f>
        <v>No Prog ni Ejec</v>
      </c>
      <c r="BP238" s="786" t="str">
        <f t="shared" ref="BP238" si="1073">IF(AND(AK238=0,AM238=0),"No Prog ni Ejec",IF(AK238=0,CONCATENATE("No Prog, Ejec=  ",AM238),AM238/AK238))</f>
        <v>No Prog ni Ejec</v>
      </c>
      <c r="BQ238" s="786" t="str">
        <f t="shared" ref="BQ238" si="1074">IF(AND(AS238=0,AV238=0),"No Prog ni Ejec",IF(AS238=0,CONCATENATE("No Prog, Ejec=  ",AV238),AV238/AS238))</f>
        <v>No Prog ni Ejec</v>
      </c>
      <c r="BR238" s="786" t="str">
        <f t="shared" ref="BR238" si="1075">IF(AND(AU238=0,AW238=0),"No Prog ni Ejec",IF(AU238=0,CONCATENATE("No Prog, Ejec=  ",AW238),AW238/AU238))</f>
        <v>No Prog ni Ejec</v>
      </c>
      <c r="BS238" s="786">
        <f t="shared" ref="BS238" si="1076">IF(AND(BC238=0,BF238=0),"No Prog ni Ejec",IF(BC238=0,CONCATENATE("No Prog, Ejec=  ",BF238),BF238/BC238))</f>
        <v>0</v>
      </c>
      <c r="BT238" s="786" t="str">
        <f t="shared" ref="BT238" si="1077">IF(AND(BE238=0,BG238=0),"No Prog ni Ejec",IF(BE238=0,CONCATENATE("No Prog, Ejec=  ",BG238),BG238/BE238))</f>
        <v>No Prog ni Ejec</v>
      </c>
      <c r="BU238" s="647">
        <f t="shared" ref="BU238" si="1078">+(Y238+AI238+(AS238/3))</f>
        <v>0</v>
      </c>
      <c r="BV238" s="732" t="str">
        <f t="shared" ref="BV238" si="1079">+V238</f>
        <v>Convocar a audiencias públicas en los procesos de contratación que se requiera y convocar a las veedurías ciudadanas dentro de los procesos contractuales.</v>
      </c>
      <c r="BW238" s="733">
        <f t="shared" ref="BW238" si="1080">+(AA238+AK238+(AU238/3))</f>
        <v>0</v>
      </c>
      <c r="BX238" s="728"/>
      <c r="BY238" s="728"/>
      <c r="BZ238" s="728"/>
      <c r="CA238" s="728"/>
      <c r="CB238" s="728"/>
      <c r="CC238" s="728"/>
      <c r="CD238" s="728"/>
    </row>
    <row r="239" spans="1:82" s="58" customFormat="1" ht="88.2" x14ac:dyDescent="0.3">
      <c r="A239" s="777">
        <v>11700</v>
      </c>
      <c r="B239" s="778" t="s">
        <v>29</v>
      </c>
      <c r="C239" s="776" t="s">
        <v>971</v>
      </c>
      <c r="D239" s="777" t="s">
        <v>328</v>
      </c>
      <c r="E239" s="776" t="s">
        <v>256</v>
      </c>
      <c r="F239" s="777" t="s">
        <v>1050</v>
      </c>
      <c r="G239" s="776" t="s">
        <v>1142</v>
      </c>
      <c r="H239" s="670" t="s">
        <v>124</v>
      </c>
      <c r="I239" s="671">
        <v>1</v>
      </c>
      <c r="J239" s="671" t="s">
        <v>1061</v>
      </c>
      <c r="K239" s="776" t="s">
        <v>1141</v>
      </c>
      <c r="L239" s="583">
        <v>0</v>
      </c>
      <c r="M239" s="785">
        <v>1</v>
      </c>
      <c r="N239" s="776" t="s">
        <v>46</v>
      </c>
      <c r="O239" s="776" t="s">
        <v>59</v>
      </c>
      <c r="P239" s="776" t="s">
        <v>37</v>
      </c>
      <c r="Q239" s="776" t="s">
        <v>40</v>
      </c>
      <c r="R239" s="776" t="s">
        <v>220</v>
      </c>
      <c r="S239" s="776" t="s">
        <v>1611</v>
      </c>
      <c r="T239" s="776" t="s">
        <v>101</v>
      </c>
      <c r="U239" s="679">
        <v>1</v>
      </c>
      <c r="V239" s="782" t="str">
        <f t="shared" ref="V239" si="1081">+K239</f>
        <v>Presentar al Director General de la ADRES la formalización del grupo de Atención al Ciudadano y la figura de Coordinador del Grupo.</v>
      </c>
      <c r="W239" s="722">
        <f t="shared" ref="W239" si="1082">+L239</f>
        <v>0</v>
      </c>
      <c r="X239" s="780" t="s">
        <v>117</v>
      </c>
      <c r="Y239" s="678">
        <v>0</v>
      </c>
      <c r="Z239" s="781" t="str">
        <f t="shared" ref="Z239" si="1083">+V239</f>
        <v>Presentar al Director General de la ADRES la formalización del grupo de Atención al Ciudadano y la figura de Coordinador del Grupo.</v>
      </c>
      <c r="AA239" s="583">
        <v>0</v>
      </c>
      <c r="AB239" s="725"/>
      <c r="AC239" s="583"/>
      <c r="AD239" s="784" t="e">
        <f t="shared" ref="AD239" si="1084">+(AB239/Y239)</f>
        <v>#DIV/0!</v>
      </c>
      <c r="AE239" s="784" t="e">
        <f t="shared" ref="AE239" si="1085">+(AC239/AA239)</f>
        <v>#DIV/0!</v>
      </c>
      <c r="AF239" s="784">
        <f t="shared" ref="AF239" si="1086">+(AB239/U239)</f>
        <v>0</v>
      </c>
      <c r="AG239" s="784" t="e">
        <f t="shared" ref="AG239" si="1087">+(AC239/W239)</f>
        <v>#DIV/0!</v>
      </c>
      <c r="AH239" s="727"/>
      <c r="AI239" s="673">
        <v>0</v>
      </c>
      <c r="AJ239" s="781" t="str">
        <f t="shared" ref="AJ239" si="1088">+V239</f>
        <v>Presentar al Director General de la ADRES la formalización del grupo de Atención al Ciudadano y la figura de Coordinador del Grupo.</v>
      </c>
      <c r="AK239" s="583">
        <v>0</v>
      </c>
      <c r="AL239" s="728"/>
      <c r="AM239" s="728"/>
      <c r="AN239" s="784" t="e">
        <f t="shared" ref="AN239" si="1089">+(AL239/AI239)</f>
        <v>#DIV/0!</v>
      </c>
      <c r="AO239" s="784" t="e">
        <f t="shared" ref="AO239" si="1090">+(AM239/AK239)</f>
        <v>#DIV/0!</v>
      </c>
      <c r="AP239" s="784">
        <f t="shared" ref="AP239" si="1091">+(AL239+AB239)/U239</f>
        <v>0</v>
      </c>
      <c r="AQ239" s="784" t="e">
        <f t="shared" ref="AQ239" si="1092">+(AM239+AC239)/W239</f>
        <v>#DIV/0!</v>
      </c>
      <c r="AR239" s="784"/>
      <c r="AS239" s="673">
        <v>0</v>
      </c>
      <c r="AT239" s="781" t="str">
        <f t="shared" ref="AT239" si="1093">+V239</f>
        <v>Presentar al Director General de la ADRES la formalización del grupo de Atención al Ciudadano y la figura de Coordinador del Grupo.</v>
      </c>
      <c r="AU239" s="583">
        <v>0</v>
      </c>
      <c r="AV239" s="728"/>
      <c r="AW239" s="728"/>
      <c r="AX239" s="784" t="e">
        <f t="shared" ref="AX239" si="1094">+(AV239/AS239)</f>
        <v>#DIV/0!</v>
      </c>
      <c r="AY239" s="784" t="e">
        <f t="shared" ref="AY239" si="1095">+(AW239/AU239)</f>
        <v>#DIV/0!</v>
      </c>
      <c r="AZ239" s="784">
        <f t="shared" ref="AZ239" si="1096">+(AL239+AB239+AV239)/U239</f>
        <v>0</v>
      </c>
      <c r="BA239" s="784" t="e">
        <f t="shared" ref="BA239" si="1097">+(AM239+AC239+AW239)/W239</f>
        <v>#DIV/0!</v>
      </c>
      <c r="BB239" s="784"/>
      <c r="BC239" s="673">
        <v>1</v>
      </c>
      <c r="BD239" s="781" t="str">
        <f t="shared" ref="BD239" si="1098">+V239</f>
        <v>Presentar al Director General de la ADRES la formalización del grupo de Atención al Ciudadano y la figura de Coordinador del Grupo.</v>
      </c>
      <c r="BE239" s="583">
        <v>0</v>
      </c>
      <c r="BF239" s="728"/>
      <c r="BG239" s="728"/>
      <c r="BH239" s="783">
        <f t="shared" ref="BH239" si="1099">+(BF239/BC239)</f>
        <v>0</v>
      </c>
      <c r="BI239" s="783" t="e">
        <f t="shared" ref="BI239" si="1100">+(BG239/BE239)</f>
        <v>#DIV/0!</v>
      </c>
      <c r="BJ239" s="783">
        <f t="shared" ref="BJ239" si="1101">+(AL239+AB239+AV239+BF239)/U239</f>
        <v>0</v>
      </c>
      <c r="BK239" s="783" t="e">
        <f t="shared" ref="BK239" si="1102">+(AM239+AC239+AW239+BG239)/W239</f>
        <v>#DIV/0!</v>
      </c>
      <c r="BL239" s="783"/>
      <c r="BM239" s="786" t="str">
        <f t="shared" ref="BM239" si="1103">IF(AND(Y239=0,AB239=0),"No Prog ni Ejec",IF(Y239=0,CONCATENATE("No Prog, Ejec=  ",AB239),AB239/Y239))</f>
        <v>No Prog ni Ejec</v>
      </c>
      <c r="BN239" s="786" t="str">
        <f t="shared" ref="BN239" si="1104">IF(AND(AA239=0,AC239=0),"No Prog ni Ejec",IF(AA239=0,CONCATENATE("No Prog, Ejec=  ",AC239),AC239/AA239))</f>
        <v>No Prog ni Ejec</v>
      </c>
      <c r="BO239" s="786" t="str">
        <f t="shared" ref="BO239" si="1105">IF(AND(AI239=0,AL239=0),"No Prog ni Ejec",IF(AI239=0,CONCATENATE("No Prog, Ejec=  ",AL239),AL239/AI239))</f>
        <v>No Prog ni Ejec</v>
      </c>
      <c r="BP239" s="786" t="str">
        <f t="shared" ref="BP239" si="1106">IF(AND(AK239=0,AM239=0),"No Prog ni Ejec",IF(AK239=0,CONCATENATE("No Prog, Ejec=  ",AM239),AM239/AK239))</f>
        <v>No Prog ni Ejec</v>
      </c>
      <c r="BQ239" s="786" t="str">
        <f t="shared" ref="BQ239" si="1107">IF(AND(AS239=0,AV239=0),"No Prog ni Ejec",IF(AS239=0,CONCATENATE("No Prog, Ejec=  ",AV239),AV239/AS239))</f>
        <v>No Prog ni Ejec</v>
      </c>
      <c r="BR239" s="786" t="str">
        <f t="shared" ref="BR239" si="1108">IF(AND(AU239=0,AW239=0),"No Prog ni Ejec",IF(AU239=0,CONCATENATE("No Prog, Ejec=  ",AW239),AW239/AU239))</f>
        <v>No Prog ni Ejec</v>
      </c>
      <c r="BS239" s="786">
        <f t="shared" ref="BS239" si="1109">IF(AND(BC239=0,BF239=0),"No Prog ni Ejec",IF(BC239=0,CONCATENATE("No Prog, Ejec=  ",BF239),BF239/BC239))</f>
        <v>0</v>
      </c>
      <c r="BT239" s="786" t="str">
        <f t="shared" ref="BT239" si="1110">IF(AND(BE239=0,BG239=0),"No Prog ni Ejec",IF(BE239=0,CONCATENATE("No Prog, Ejec=  ",BG239),BG239/BE239))</f>
        <v>No Prog ni Ejec</v>
      </c>
      <c r="BU239" s="674">
        <f t="shared" ref="BU239" si="1111">+(Y239+AI239+(AS239/3))</f>
        <v>0</v>
      </c>
      <c r="BV239" s="732" t="str">
        <f t="shared" ref="BV239" si="1112">+V239</f>
        <v>Presentar al Director General de la ADRES la formalización del grupo de Atención al Ciudadano y la figura de Coordinador del Grupo.</v>
      </c>
      <c r="BW239" s="733">
        <f t="shared" ref="BW239" si="1113">+(AA239+AK239+(AU239/3))</f>
        <v>0</v>
      </c>
      <c r="BX239" s="728"/>
      <c r="BY239" s="728"/>
      <c r="BZ239" s="728"/>
      <c r="CA239" s="728"/>
      <c r="CB239" s="728"/>
      <c r="CC239" s="728"/>
      <c r="CD239" s="728"/>
    </row>
    <row r="240" spans="1:82" s="58" customFormat="1" ht="113.4" x14ac:dyDescent="0.3">
      <c r="A240" s="777">
        <v>11700</v>
      </c>
      <c r="B240" s="778" t="s">
        <v>29</v>
      </c>
      <c r="C240" s="776" t="s">
        <v>971</v>
      </c>
      <c r="D240" s="777" t="s">
        <v>328</v>
      </c>
      <c r="E240" s="776" t="s">
        <v>256</v>
      </c>
      <c r="F240" s="777" t="s">
        <v>1053</v>
      </c>
      <c r="G240" s="776" t="s">
        <v>1148</v>
      </c>
      <c r="H240" s="670" t="s">
        <v>124</v>
      </c>
      <c r="I240" s="671">
        <v>1</v>
      </c>
      <c r="J240" s="671" t="s">
        <v>1062</v>
      </c>
      <c r="K240" s="776" t="s">
        <v>1145</v>
      </c>
      <c r="L240" s="583">
        <v>0</v>
      </c>
      <c r="M240" s="785">
        <v>1</v>
      </c>
      <c r="N240" s="776" t="s">
        <v>46</v>
      </c>
      <c r="O240" s="776" t="s">
        <v>59</v>
      </c>
      <c r="P240" s="776" t="s">
        <v>37</v>
      </c>
      <c r="Q240" s="776" t="s">
        <v>40</v>
      </c>
      <c r="R240" s="776" t="s">
        <v>220</v>
      </c>
      <c r="S240" s="776" t="s">
        <v>1314</v>
      </c>
      <c r="T240" s="776" t="s">
        <v>101</v>
      </c>
      <c r="U240" s="679">
        <v>2</v>
      </c>
      <c r="V240" s="782" t="str">
        <f t="shared" ref="V240:V249" si="1114">+K240</f>
        <v>Socializar a la ciudadanía y partes interesadas a través de publicación de información en página web sobre: (i) Medios de atención con los que cuenta la entidad para recepción de peticiones, quejas, sugerencias, reclamos y denuncias de actos de corrupción. y (ii) Horarios y puntos de atención</v>
      </c>
      <c r="W240" s="722">
        <f t="shared" ref="W240:W249" si="1115">+L240</f>
        <v>0</v>
      </c>
      <c r="X240" s="780" t="s">
        <v>117</v>
      </c>
      <c r="Y240" s="678">
        <v>0</v>
      </c>
      <c r="Z240" s="781" t="str">
        <f t="shared" ref="Z240:Z249" si="1116">+V240</f>
        <v>Socializar a la ciudadanía y partes interesadas a través de publicación de información en página web sobre: (i) Medios de atención con los que cuenta la entidad para recepción de peticiones, quejas, sugerencias, reclamos y denuncias de actos de corrupción. y (ii) Horarios y puntos de atención</v>
      </c>
      <c r="AA240" s="583">
        <v>0</v>
      </c>
      <c r="AB240" s="725"/>
      <c r="AC240" s="583"/>
      <c r="AD240" s="784" t="e">
        <f t="shared" ref="AD240:AD249" si="1117">+(AB240/Y240)</f>
        <v>#DIV/0!</v>
      </c>
      <c r="AE240" s="784" t="e">
        <f t="shared" ref="AE240:AE249" si="1118">+(AC240/AA240)</f>
        <v>#DIV/0!</v>
      </c>
      <c r="AF240" s="784">
        <f t="shared" ref="AF240:AF249" si="1119">+(AB240/U240)</f>
        <v>0</v>
      </c>
      <c r="AG240" s="784" t="e">
        <f t="shared" ref="AG240:AG249" si="1120">+(AC240/W240)</f>
        <v>#DIV/0!</v>
      </c>
      <c r="AH240" s="727"/>
      <c r="AI240" s="673">
        <v>2</v>
      </c>
      <c r="AJ240" s="781" t="str">
        <f t="shared" ref="AJ240:AJ249" si="1121">+V240</f>
        <v>Socializar a la ciudadanía y partes interesadas a través de publicación de información en página web sobre: (i) Medios de atención con los que cuenta la entidad para recepción de peticiones, quejas, sugerencias, reclamos y denuncias de actos de corrupción. y (ii) Horarios y puntos de atención</v>
      </c>
      <c r="AK240" s="583">
        <v>0</v>
      </c>
      <c r="AL240" s="728"/>
      <c r="AM240" s="728"/>
      <c r="AN240" s="784">
        <f t="shared" ref="AN240:AN249" si="1122">+(AL240/AI240)</f>
        <v>0</v>
      </c>
      <c r="AO240" s="784" t="e">
        <f t="shared" ref="AO240:AO249" si="1123">+(AM240/AK240)</f>
        <v>#DIV/0!</v>
      </c>
      <c r="AP240" s="784">
        <f t="shared" ref="AP240:AP249" si="1124">+(AL240+AB240)/U240</f>
        <v>0</v>
      </c>
      <c r="AQ240" s="784" t="e">
        <f t="shared" ref="AQ240:AQ249" si="1125">+(AM240+AC240)/W240</f>
        <v>#DIV/0!</v>
      </c>
      <c r="AR240" s="784"/>
      <c r="AS240" s="673">
        <v>0</v>
      </c>
      <c r="AT240" s="781" t="str">
        <f t="shared" ref="AT240:AT249" si="1126">+V240</f>
        <v>Socializar a la ciudadanía y partes interesadas a través de publicación de información en página web sobre: (i) Medios de atención con los que cuenta la entidad para recepción de peticiones, quejas, sugerencias, reclamos y denuncias de actos de corrupción. y (ii) Horarios y puntos de atención</v>
      </c>
      <c r="AU240" s="583">
        <v>0</v>
      </c>
      <c r="AV240" s="728"/>
      <c r="AW240" s="728"/>
      <c r="AX240" s="784" t="e">
        <f t="shared" ref="AX240:AX249" si="1127">+(AV240/AS240)</f>
        <v>#DIV/0!</v>
      </c>
      <c r="AY240" s="784" t="e">
        <f t="shared" ref="AY240:AY249" si="1128">+(AW240/AU240)</f>
        <v>#DIV/0!</v>
      </c>
      <c r="AZ240" s="784">
        <f t="shared" ref="AZ240:AZ249" si="1129">+(AL240+AB240+AV240)/U240</f>
        <v>0</v>
      </c>
      <c r="BA240" s="784" t="e">
        <f t="shared" ref="BA240:BA249" si="1130">+(AM240+AC240+AW240)/W240</f>
        <v>#DIV/0!</v>
      </c>
      <c r="BB240" s="784"/>
      <c r="BC240" s="673">
        <v>0</v>
      </c>
      <c r="BD240" s="781" t="str">
        <f t="shared" ref="BD240:BD249" si="1131">+V240</f>
        <v>Socializar a la ciudadanía y partes interesadas a través de publicación de información en página web sobre: (i) Medios de atención con los que cuenta la entidad para recepción de peticiones, quejas, sugerencias, reclamos y denuncias de actos de corrupción. y (ii) Horarios y puntos de atención</v>
      </c>
      <c r="BE240" s="583">
        <v>0</v>
      </c>
      <c r="BF240" s="728"/>
      <c r="BG240" s="728"/>
      <c r="BH240" s="783" t="e">
        <f t="shared" ref="BH240:BH249" si="1132">+(BF240/BC240)</f>
        <v>#DIV/0!</v>
      </c>
      <c r="BI240" s="783" t="e">
        <f t="shared" ref="BI240:BI249" si="1133">+(BG240/BE240)</f>
        <v>#DIV/0!</v>
      </c>
      <c r="BJ240" s="783">
        <f t="shared" ref="BJ240:BJ249" si="1134">+(AL240+AB240+AV240+BF240)/U240</f>
        <v>0</v>
      </c>
      <c r="BK240" s="783" t="e">
        <f t="shared" ref="BK240:BK249" si="1135">+(AM240+AC240+AW240+BG240)/W240</f>
        <v>#DIV/0!</v>
      </c>
      <c r="BL240" s="783"/>
      <c r="BM240" s="786" t="str">
        <f t="shared" ref="BM240:BM249" si="1136">IF(AND(Y240=0,AB240=0),"No Prog ni Ejec",IF(Y240=0,CONCATENATE("No Prog, Ejec=  ",AB240),AB240/Y240))</f>
        <v>No Prog ni Ejec</v>
      </c>
      <c r="BN240" s="786" t="str">
        <f t="shared" ref="BN240:BN249" si="1137">IF(AND(AA240=0,AC240=0),"No Prog ni Ejec",IF(AA240=0,CONCATENATE("No Prog, Ejec=  ",AC240),AC240/AA240))</f>
        <v>No Prog ni Ejec</v>
      </c>
      <c r="BO240" s="786">
        <f t="shared" ref="BO240:BO249" si="1138">IF(AND(AI240=0,AL240=0),"No Prog ni Ejec",IF(AI240=0,CONCATENATE("No Prog, Ejec=  ",AL240),AL240/AI240))</f>
        <v>0</v>
      </c>
      <c r="BP240" s="786" t="str">
        <f t="shared" ref="BP240:BP249" si="1139">IF(AND(AK240=0,AM240=0),"No Prog ni Ejec",IF(AK240=0,CONCATENATE("No Prog, Ejec=  ",AM240),AM240/AK240))</f>
        <v>No Prog ni Ejec</v>
      </c>
      <c r="BQ240" s="786" t="str">
        <f t="shared" ref="BQ240:BQ249" si="1140">IF(AND(AS240=0,AV240=0),"No Prog ni Ejec",IF(AS240=0,CONCATENATE("No Prog, Ejec=  ",AV240),AV240/AS240))</f>
        <v>No Prog ni Ejec</v>
      </c>
      <c r="BR240" s="786" t="str">
        <f t="shared" ref="BR240:BR249" si="1141">IF(AND(AU240=0,AW240=0),"No Prog ni Ejec",IF(AU240=0,CONCATENATE("No Prog, Ejec=  ",AW240),AW240/AU240))</f>
        <v>No Prog ni Ejec</v>
      </c>
      <c r="BS240" s="786" t="str">
        <f t="shared" ref="BS240:BS249" si="1142">IF(AND(BC240=0,BF240=0),"No Prog ni Ejec",IF(BC240=0,CONCATENATE("No Prog, Ejec=  ",BF240),BF240/BC240))</f>
        <v>No Prog ni Ejec</v>
      </c>
      <c r="BT240" s="786" t="str">
        <f t="shared" ref="BT240:BT249" si="1143">IF(AND(BE240=0,BG240=0),"No Prog ni Ejec",IF(BE240=0,CONCATENATE("No Prog, Ejec=  ",BG240),BG240/BE240))</f>
        <v>No Prog ni Ejec</v>
      </c>
      <c r="BU240" s="674">
        <f t="shared" ref="BU240:BU249" si="1144">+(Y240+AI240+(AS240/3))</f>
        <v>2</v>
      </c>
      <c r="BV240" s="732" t="str">
        <f t="shared" ref="BV240:BV249" si="1145">+V240</f>
        <v>Socializar a la ciudadanía y partes interesadas a través de publicación de información en página web sobre: (i) Medios de atención con los que cuenta la entidad para recepción de peticiones, quejas, sugerencias, reclamos y denuncias de actos de corrupción. y (ii) Horarios y puntos de atención</v>
      </c>
      <c r="BW240" s="733">
        <f t="shared" ref="BW240:BW249" si="1146">+(AA240+AK240+(AU240/3))</f>
        <v>0</v>
      </c>
      <c r="BX240" s="728"/>
      <c r="BY240" s="728"/>
      <c r="BZ240" s="728"/>
      <c r="CA240" s="728"/>
      <c r="CB240" s="728"/>
      <c r="CC240" s="728"/>
      <c r="CD240" s="728"/>
    </row>
    <row r="241" spans="1:82" s="58" customFormat="1" ht="88.2" x14ac:dyDescent="0.3">
      <c r="A241" s="777">
        <v>11700</v>
      </c>
      <c r="B241" s="778" t="s">
        <v>29</v>
      </c>
      <c r="C241" s="776" t="s">
        <v>971</v>
      </c>
      <c r="D241" s="777" t="s">
        <v>328</v>
      </c>
      <c r="E241" s="776" t="s">
        <v>256</v>
      </c>
      <c r="F241" s="777" t="s">
        <v>1137</v>
      </c>
      <c r="G241" s="776" t="s">
        <v>1154</v>
      </c>
      <c r="H241" s="670" t="s">
        <v>124</v>
      </c>
      <c r="I241" s="671">
        <v>1</v>
      </c>
      <c r="J241" s="671" t="s">
        <v>1138</v>
      </c>
      <c r="K241" s="776" t="s">
        <v>1153</v>
      </c>
      <c r="L241" s="583">
        <v>0</v>
      </c>
      <c r="M241" s="785">
        <v>1</v>
      </c>
      <c r="N241" s="776" t="s">
        <v>46</v>
      </c>
      <c r="O241" s="776" t="s">
        <v>59</v>
      </c>
      <c r="P241" s="776" t="s">
        <v>37</v>
      </c>
      <c r="Q241" s="776" t="s">
        <v>40</v>
      </c>
      <c r="R241" s="776" t="s">
        <v>220</v>
      </c>
      <c r="S241" s="776" t="s">
        <v>1570</v>
      </c>
      <c r="T241" s="776" t="s">
        <v>101</v>
      </c>
      <c r="U241" s="679">
        <v>1</v>
      </c>
      <c r="V241" s="782" t="str">
        <f t="shared" si="1114"/>
        <v>Diseñar e implementar la encuesta satisfacción del usuario.</v>
      </c>
      <c r="W241" s="722">
        <f t="shared" si="1115"/>
        <v>0</v>
      </c>
      <c r="X241" s="780" t="s">
        <v>117</v>
      </c>
      <c r="Y241" s="678">
        <v>0</v>
      </c>
      <c r="Z241" s="781" t="str">
        <f t="shared" si="1116"/>
        <v>Diseñar e implementar la encuesta satisfacción del usuario.</v>
      </c>
      <c r="AA241" s="583">
        <v>0</v>
      </c>
      <c r="AB241" s="725"/>
      <c r="AC241" s="583"/>
      <c r="AD241" s="784" t="e">
        <f t="shared" si="1117"/>
        <v>#DIV/0!</v>
      </c>
      <c r="AE241" s="784" t="e">
        <f t="shared" si="1118"/>
        <v>#DIV/0!</v>
      </c>
      <c r="AF241" s="784">
        <f t="shared" si="1119"/>
        <v>0</v>
      </c>
      <c r="AG241" s="784" t="e">
        <f t="shared" si="1120"/>
        <v>#DIV/0!</v>
      </c>
      <c r="AH241" s="727"/>
      <c r="AI241" s="673">
        <v>1</v>
      </c>
      <c r="AJ241" s="781" t="str">
        <f t="shared" si="1121"/>
        <v>Diseñar e implementar la encuesta satisfacción del usuario.</v>
      </c>
      <c r="AK241" s="583">
        <v>0</v>
      </c>
      <c r="AL241" s="728"/>
      <c r="AM241" s="728"/>
      <c r="AN241" s="784">
        <f t="shared" si="1122"/>
        <v>0</v>
      </c>
      <c r="AO241" s="784" t="e">
        <f t="shared" si="1123"/>
        <v>#DIV/0!</v>
      </c>
      <c r="AP241" s="784">
        <f t="shared" si="1124"/>
        <v>0</v>
      </c>
      <c r="AQ241" s="784" t="e">
        <f t="shared" si="1125"/>
        <v>#DIV/0!</v>
      </c>
      <c r="AR241" s="784"/>
      <c r="AS241" s="673">
        <v>0</v>
      </c>
      <c r="AT241" s="781" t="str">
        <f t="shared" si="1126"/>
        <v>Diseñar e implementar la encuesta satisfacción del usuario.</v>
      </c>
      <c r="AU241" s="583">
        <v>0</v>
      </c>
      <c r="AV241" s="728"/>
      <c r="AW241" s="728"/>
      <c r="AX241" s="784" t="e">
        <f t="shared" si="1127"/>
        <v>#DIV/0!</v>
      </c>
      <c r="AY241" s="784" t="e">
        <f t="shared" si="1128"/>
        <v>#DIV/0!</v>
      </c>
      <c r="AZ241" s="784">
        <f t="shared" si="1129"/>
        <v>0</v>
      </c>
      <c r="BA241" s="784" t="e">
        <f t="shared" si="1130"/>
        <v>#DIV/0!</v>
      </c>
      <c r="BB241" s="784"/>
      <c r="BC241" s="673">
        <v>0</v>
      </c>
      <c r="BD241" s="781" t="str">
        <f t="shared" si="1131"/>
        <v>Diseñar e implementar la encuesta satisfacción del usuario.</v>
      </c>
      <c r="BE241" s="583">
        <v>0</v>
      </c>
      <c r="BF241" s="728"/>
      <c r="BG241" s="728"/>
      <c r="BH241" s="783" t="e">
        <f t="shared" si="1132"/>
        <v>#DIV/0!</v>
      </c>
      <c r="BI241" s="783" t="e">
        <f t="shared" si="1133"/>
        <v>#DIV/0!</v>
      </c>
      <c r="BJ241" s="783">
        <f t="shared" si="1134"/>
        <v>0</v>
      </c>
      <c r="BK241" s="783" t="e">
        <f t="shared" si="1135"/>
        <v>#DIV/0!</v>
      </c>
      <c r="BL241" s="783"/>
      <c r="BM241" s="786" t="str">
        <f t="shared" si="1136"/>
        <v>No Prog ni Ejec</v>
      </c>
      <c r="BN241" s="786" t="str">
        <f t="shared" si="1137"/>
        <v>No Prog ni Ejec</v>
      </c>
      <c r="BO241" s="786">
        <f t="shared" si="1138"/>
        <v>0</v>
      </c>
      <c r="BP241" s="786" t="str">
        <f t="shared" si="1139"/>
        <v>No Prog ni Ejec</v>
      </c>
      <c r="BQ241" s="786" t="str">
        <f t="shared" si="1140"/>
        <v>No Prog ni Ejec</v>
      </c>
      <c r="BR241" s="786" t="str">
        <f t="shared" si="1141"/>
        <v>No Prog ni Ejec</v>
      </c>
      <c r="BS241" s="786" t="str">
        <f t="shared" si="1142"/>
        <v>No Prog ni Ejec</v>
      </c>
      <c r="BT241" s="786" t="str">
        <f t="shared" si="1143"/>
        <v>No Prog ni Ejec</v>
      </c>
      <c r="BU241" s="674">
        <f t="shared" si="1144"/>
        <v>1</v>
      </c>
      <c r="BV241" s="732" t="str">
        <f t="shared" si="1145"/>
        <v>Diseñar e implementar la encuesta satisfacción del usuario.</v>
      </c>
      <c r="BW241" s="733">
        <f t="shared" si="1146"/>
        <v>0</v>
      </c>
      <c r="BX241" s="728"/>
      <c r="BY241" s="728"/>
      <c r="BZ241" s="728"/>
      <c r="CA241" s="728"/>
      <c r="CB241" s="728"/>
      <c r="CC241" s="728"/>
      <c r="CD241" s="728"/>
    </row>
    <row r="242" spans="1:82" s="58" customFormat="1" ht="25.2" x14ac:dyDescent="0.3">
      <c r="A242" s="1095">
        <v>11700</v>
      </c>
      <c r="B242" s="1211" t="s">
        <v>29</v>
      </c>
      <c r="C242" s="1040" t="s">
        <v>971</v>
      </c>
      <c r="D242" s="1213" t="s">
        <v>328</v>
      </c>
      <c r="E242" s="1040" t="s">
        <v>256</v>
      </c>
      <c r="F242" s="1095" t="s">
        <v>1143</v>
      </c>
      <c r="G242" s="1040" t="s">
        <v>1158</v>
      </c>
      <c r="H242" s="670" t="s">
        <v>124</v>
      </c>
      <c r="I242" s="671">
        <v>3</v>
      </c>
      <c r="J242" s="1037" t="s">
        <v>1144</v>
      </c>
      <c r="K242" s="1040" t="s">
        <v>1155</v>
      </c>
      <c r="L242" s="1031">
        <v>0</v>
      </c>
      <c r="M242" s="1089">
        <v>1</v>
      </c>
      <c r="N242" s="1040" t="s">
        <v>46</v>
      </c>
      <c r="O242" s="1040" t="s">
        <v>59</v>
      </c>
      <c r="P242" s="1040" t="s">
        <v>37</v>
      </c>
      <c r="Q242" s="1040" t="s">
        <v>40</v>
      </c>
      <c r="R242" s="1040" t="s">
        <v>220</v>
      </c>
      <c r="S242" s="862" t="s">
        <v>1312</v>
      </c>
      <c r="T242" s="1040" t="s">
        <v>101</v>
      </c>
      <c r="U242" s="679">
        <v>3</v>
      </c>
      <c r="V242" s="1082" t="str">
        <f t="shared" si="1114"/>
        <v xml:space="preserve">Evaluar la satisfacción de los usuarios por el canal de atención presencial en cuanto al trámite de las PQRSD en la ADRES y socializar los resultados a las áreas involucradas para la generación de planes de mejoramiento. </v>
      </c>
      <c r="W242" s="1074">
        <f t="shared" si="1115"/>
        <v>0</v>
      </c>
      <c r="X242" s="1077" t="s">
        <v>117</v>
      </c>
      <c r="Y242" s="678">
        <v>0</v>
      </c>
      <c r="Z242" s="1049" t="str">
        <f t="shared" si="1116"/>
        <v xml:space="preserve">Evaluar la satisfacción de los usuarios por el canal de atención presencial en cuanto al trámite de las PQRSD en la ADRES y socializar los resultados a las áreas involucradas para la generación de planes de mejoramiento. </v>
      </c>
      <c r="AA242" s="1031">
        <v>0</v>
      </c>
      <c r="AB242" s="725"/>
      <c r="AC242" s="1031"/>
      <c r="AD242" s="861" t="e">
        <f t="shared" si="1117"/>
        <v>#DIV/0!</v>
      </c>
      <c r="AE242" s="1068" t="e">
        <f t="shared" si="1118"/>
        <v>#DIV/0!</v>
      </c>
      <c r="AF242" s="861">
        <f t="shared" si="1119"/>
        <v>0</v>
      </c>
      <c r="AG242" s="1068" t="e">
        <f t="shared" si="1120"/>
        <v>#DIV/0!</v>
      </c>
      <c r="AH242" s="727"/>
      <c r="AI242" s="673">
        <v>0</v>
      </c>
      <c r="AJ242" s="1049" t="str">
        <f t="shared" si="1121"/>
        <v xml:space="preserve">Evaluar la satisfacción de los usuarios por el canal de atención presencial en cuanto al trámite de las PQRSD en la ADRES y socializar los resultados a las áreas involucradas para la generación de planes de mejoramiento. </v>
      </c>
      <c r="AK242" s="1031">
        <v>0</v>
      </c>
      <c r="AL242" s="728"/>
      <c r="AM242" s="1215"/>
      <c r="AN242" s="861" t="e">
        <f t="shared" si="1122"/>
        <v>#DIV/0!</v>
      </c>
      <c r="AO242" s="1068" t="e">
        <f t="shared" si="1123"/>
        <v>#DIV/0!</v>
      </c>
      <c r="AP242" s="861">
        <f t="shared" si="1124"/>
        <v>0</v>
      </c>
      <c r="AQ242" s="1068" t="e">
        <f t="shared" si="1125"/>
        <v>#DIV/0!</v>
      </c>
      <c r="AR242" s="861"/>
      <c r="AS242" s="673">
        <v>2</v>
      </c>
      <c r="AT242" s="1049" t="str">
        <f t="shared" si="1126"/>
        <v xml:space="preserve">Evaluar la satisfacción de los usuarios por el canal de atención presencial en cuanto al trámite de las PQRSD en la ADRES y socializar los resultados a las áreas involucradas para la generación de planes de mejoramiento. </v>
      </c>
      <c r="AU242" s="1031">
        <v>0</v>
      </c>
      <c r="AV242" s="728"/>
      <c r="AW242" s="1215"/>
      <c r="AX242" s="861">
        <f t="shared" si="1127"/>
        <v>0</v>
      </c>
      <c r="AY242" s="1068" t="e">
        <f t="shared" si="1128"/>
        <v>#DIV/0!</v>
      </c>
      <c r="AZ242" s="861">
        <f t="shared" si="1129"/>
        <v>0</v>
      </c>
      <c r="BA242" s="1068" t="e">
        <f t="shared" si="1130"/>
        <v>#DIV/0!</v>
      </c>
      <c r="BB242" s="861"/>
      <c r="BC242" s="673">
        <v>1</v>
      </c>
      <c r="BD242" s="1049" t="str">
        <f t="shared" si="1131"/>
        <v xml:space="preserve">Evaluar la satisfacción de los usuarios por el canal de atención presencial en cuanto al trámite de las PQRSD en la ADRES y socializar los resultados a las áreas involucradas para la generación de planes de mejoramiento. </v>
      </c>
      <c r="BE242" s="1031">
        <v>0</v>
      </c>
      <c r="BF242" s="728"/>
      <c r="BG242" s="1215"/>
      <c r="BH242" s="859">
        <f t="shared" si="1132"/>
        <v>0</v>
      </c>
      <c r="BI242" s="1056" t="e">
        <f t="shared" si="1133"/>
        <v>#DIV/0!</v>
      </c>
      <c r="BJ242" s="859">
        <f t="shared" si="1134"/>
        <v>0</v>
      </c>
      <c r="BK242" s="1056" t="e">
        <f t="shared" si="1135"/>
        <v>#DIV/0!</v>
      </c>
      <c r="BL242" s="859"/>
      <c r="BM242" s="856" t="str">
        <f t="shared" si="1136"/>
        <v>No Prog ni Ejec</v>
      </c>
      <c r="BN242" s="856" t="str">
        <f t="shared" si="1137"/>
        <v>No Prog ni Ejec</v>
      </c>
      <c r="BO242" s="856" t="str">
        <f t="shared" si="1138"/>
        <v>No Prog ni Ejec</v>
      </c>
      <c r="BP242" s="856" t="str">
        <f t="shared" si="1139"/>
        <v>No Prog ni Ejec</v>
      </c>
      <c r="BQ242" s="856">
        <f t="shared" si="1140"/>
        <v>0</v>
      </c>
      <c r="BR242" s="856" t="str">
        <f t="shared" si="1141"/>
        <v>No Prog ni Ejec</v>
      </c>
      <c r="BS242" s="856">
        <f t="shared" si="1142"/>
        <v>0</v>
      </c>
      <c r="BT242" s="856" t="str">
        <f t="shared" si="1143"/>
        <v>No Prog ni Ejec</v>
      </c>
      <c r="BU242" s="674">
        <f t="shared" si="1144"/>
        <v>0.66666666666666663</v>
      </c>
      <c r="BV242" s="1026" t="str">
        <f t="shared" si="1145"/>
        <v xml:space="preserve">Evaluar la satisfacción de los usuarios por el canal de atención presencial en cuanto al trámite de las PQRSD en la ADRES y socializar los resultados a las áreas involucradas para la generación de planes de mejoramiento. </v>
      </c>
      <c r="BW242" s="1217">
        <f t="shared" si="1146"/>
        <v>0</v>
      </c>
      <c r="BX242" s="728"/>
      <c r="BY242" s="728"/>
      <c r="BZ242" s="728"/>
      <c r="CA242" s="728"/>
      <c r="CB242" s="728"/>
      <c r="CC242" s="728"/>
      <c r="CD242" s="728"/>
    </row>
    <row r="243" spans="1:82" s="58" customFormat="1" ht="88.2" x14ac:dyDescent="0.3">
      <c r="A243" s="1096"/>
      <c r="B243" s="1212"/>
      <c r="C243" s="1042"/>
      <c r="D243" s="1214"/>
      <c r="E243" s="1042"/>
      <c r="F243" s="1096"/>
      <c r="G243" s="1042"/>
      <c r="H243" s="670" t="s">
        <v>659</v>
      </c>
      <c r="I243" s="859">
        <v>0.85</v>
      </c>
      <c r="J243" s="1039"/>
      <c r="K243" s="1042"/>
      <c r="L243" s="1033"/>
      <c r="M243" s="1090"/>
      <c r="N243" s="1042"/>
      <c r="O243" s="1042"/>
      <c r="P243" s="1042"/>
      <c r="Q243" s="1042"/>
      <c r="R243" s="1042"/>
      <c r="S243" s="862" t="s">
        <v>1310</v>
      </c>
      <c r="T243" s="1042"/>
      <c r="U243" s="857">
        <v>0.85</v>
      </c>
      <c r="V243" s="1083"/>
      <c r="W243" s="1075"/>
      <c r="X243" s="1078"/>
      <c r="Y243" s="857">
        <v>0</v>
      </c>
      <c r="Z243" s="1051"/>
      <c r="AA243" s="1033"/>
      <c r="AB243" s="725"/>
      <c r="AC243" s="1033"/>
      <c r="AD243" s="861" t="e">
        <f t="shared" si="1117"/>
        <v>#DIV/0!</v>
      </c>
      <c r="AE243" s="1070"/>
      <c r="AF243" s="861">
        <f t="shared" si="1119"/>
        <v>0</v>
      </c>
      <c r="AG243" s="1070"/>
      <c r="AH243" s="727"/>
      <c r="AI243" s="880">
        <v>0.28333333333333299</v>
      </c>
      <c r="AJ243" s="1051"/>
      <c r="AK243" s="1033"/>
      <c r="AL243" s="728"/>
      <c r="AM243" s="1216"/>
      <c r="AN243" s="861">
        <f t="shared" si="1122"/>
        <v>0</v>
      </c>
      <c r="AO243" s="1070"/>
      <c r="AP243" s="861">
        <f t="shared" si="1124"/>
        <v>0</v>
      </c>
      <c r="AQ243" s="1070"/>
      <c r="AR243" s="861"/>
      <c r="AS243" s="880">
        <v>0.28333333333333299</v>
      </c>
      <c r="AT243" s="1051"/>
      <c r="AU243" s="1033"/>
      <c r="AV243" s="728"/>
      <c r="AW243" s="1216"/>
      <c r="AX243" s="861">
        <f t="shared" si="1127"/>
        <v>0</v>
      </c>
      <c r="AY243" s="1070"/>
      <c r="AZ243" s="861">
        <f t="shared" si="1129"/>
        <v>0</v>
      </c>
      <c r="BA243" s="1070"/>
      <c r="BB243" s="861"/>
      <c r="BC243" s="880">
        <v>0.28333333333333299</v>
      </c>
      <c r="BD243" s="1051"/>
      <c r="BE243" s="1033"/>
      <c r="BF243" s="728"/>
      <c r="BG243" s="1216"/>
      <c r="BH243" s="859">
        <f t="shared" si="1132"/>
        <v>0</v>
      </c>
      <c r="BI243" s="1058"/>
      <c r="BJ243" s="859">
        <f t="shared" si="1134"/>
        <v>0</v>
      </c>
      <c r="BK243" s="1058"/>
      <c r="BL243" s="859"/>
      <c r="BM243" s="856" t="str">
        <f t="shared" ref="BM243" si="1147">IF(AND(Y243=0,AB243=0),"No Prog ni Ejec",IF(Y243=0,CONCATENATE("No Prog, Ejec=  ",AB243),AB243/Y243))</f>
        <v>No Prog ni Ejec</v>
      </c>
      <c r="BN243" s="856" t="str">
        <f t="shared" ref="BN243" si="1148">IF(AND(AA243=0,AC243=0),"No Prog ni Ejec",IF(AA243=0,CONCATENATE("No Prog, Ejec=  ",AC243),AC243/AA243))</f>
        <v>No Prog ni Ejec</v>
      </c>
      <c r="BO243" s="856">
        <f t="shared" ref="BO243" si="1149">IF(AND(AI243=0,AL243=0),"No Prog ni Ejec",IF(AI243=0,CONCATENATE("No Prog, Ejec=  ",AL243),AL243/AI243))</f>
        <v>0</v>
      </c>
      <c r="BP243" s="856" t="str">
        <f t="shared" ref="BP243" si="1150">IF(AND(AK243=0,AM243=0),"No Prog ni Ejec",IF(AK243=0,CONCATENATE("No Prog, Ejec=  ",AM243),AM243/AK243))</f>
        <v>No Prog ni Ejec</v>
      </c>
      <c r="BQ243" s="856">
        <f t="shared" ref="BQ243" si="1151">IF(AND(AS243=0,AV243=0),"No Prog ni Ejec",IF(AS243=0,CONCATENATE("No Prog, Ejec=  ",AV243),AV243/AS243))</f>
        <v>0</v>
      </c>
      <c r="BR243" s="856" t="str">
        <f t="shared" ref="BR243" si="1152">IF(AND(AU243=0,AW243=0),"No Prog ni Ejec",IF(AU243=0,CONCATENATE("No Prog, Ejec=  ",AW243),AW243/AU243))</f>
        <v>No Prog ni Ejec</v>
      </c>
      <c r="BS243" s="856">
        <f t="shared" ref="BS243" si="1153">IF(AND(BC243=0,BF243=0),"No Prog ni Ejec",IF(BC243=0,CONCATENATE("No Prog, Ejec=  ",BF243),BF243/BC243))</f>
        <v>0</v>
      </c>
      <c r="BT243" s="856" t="str">
        <f t="shared" ref="BT243" si="1154">IF(AND(BE243=0,BG243=0),"No Prog ni Ejec",IF(BE243=0,CONCATENATE("No Prog, Ejec=  ",BG243),BG243/BE243))</f>
        <v>No Prog ni Ejec</v>
      </c>
      <c r="BU243" s="674"/>
      <c r="BV243" s="1027"/>
      <c r="BW243" s="1218"/>
      <c r="BX243" s="728"/>
      <c r="BY243" s="728"/>
      <c r="BZ243" s="728"/>
      <c r="CA243" s="728"/>
      <c r="CB243" s="728"/>
      <c r="CC243" s="728"/>
      <c r="CD243" s="728"/>
    </row>
    <row r="244" spans="1:82" s="58" customFormat="1" ht="88.2" x14ac:dyDescent="0.3">
      <c r="A244" s="777">
        <v>11700</v>
      </c>
      <c r="B244" s="778" t="s">
        <v>29</v>
      </c>
      <c r="C244" s="776" t="s">
        <v>971</v>
      </c>
      <c r="D244" s="777" t="s">
        <v>328</v>
      </c>
      <c r="E244" s="776" t="s">
        <v>256</v>
      </c>
      <c r="F244" s="777" t="s">
        <v>1147</v>
      </c>
      <c r="G244" s="776" t="s">
        <v>1160</v>
      </c>
      <c r="H244" s="670" t="s">
        <v>124</v>
      </c>
      <c r="I244" s="671">
        <v>1</v>
      </c>
      <c r="J244" s="671" t="s">
        <v>1146</v>
      </c>
      <c r="K244" s="776" t="s">
        <v>1159</v>
      </c>
      <c r="L244" s="583">
        <v>0</v>
      </c>
      <c r="M244" s="785">
        <v>1</v>
      </c>
      <c r="N244" s="776" t="s">
        <v>46</v>
      </c>
      <c r="O244" s="776" t="s">
        <v>59</v>
      </c>
      <c r="P244" s="776" t="s">
        <v>37</v>
      </c>
      <c r="Q244" s="776" t="s">
        <v>40</v>
      </c>
      <c r="R244" s="776" t="s">
        <v>220</v>
      </c>
      <c r="S244" s="776" t="s">
        <v>1313</v>
      </c>
      <c r="T244" s="776" t="s">
        <v>101</v>
      </c>
      <c r="U244" s="679">
        <v>1</v>
      </c>
      <c r="V244" s="782" t="str">
        <f t="shared" si="1114"/>
        <v>Publicar el protocolo de atención al ciudadano de la entidad en página web.</v>
      </c>
      <c r="W244" s="722">
        <f t="shared" si="1115"/>
        <v>0</v>
      </c>
      <c r="X244" s="780" t="s">
        <v>117</v>
      </c>
      <c r="Y244" s="678">
        <v>1</v>
      </c>
      <c r="Z244" s="781" t="str">
        <f t="shared" si="1116"/>
        <v>Publicar el protocolo de atención al ciudadano de la entidad en página web.</v>
      </c>
      <c r="AA244" s="583">
        <v>0</v>
      </c>
      <c r="AB244" s="725"/>
      <c r="AC244" s="583"/>
      <c r="AD244" s="784">
        <f t="shared" si="1117"/>
        <v>0</v>
      </c>
      <c r="AE244" s="784" t="e">
        <f t="shared" si="1118"/>
        <v>#DIV/0!</v>
      </c>
      <c r="AF244" s="784">
        <f t="shared" si="1119"/>
        <v>0</v>
      </c>
      <c r="AG244" s="784" t="e">
        <f t="shared" si="1120"/>
        <v>#DIV/0!</v>
      </c>
      <c r="AH244" s="727"/>
      <c r="AI244" s="673">
        <v>0</v>
      </c>
      <c r="AJ244" s="781" t="str">
        <f t="shared" si="1121"/>
        <v>Publicar el protocolo de atención al ciudadano de la entidad en página web.</v>
      </c>
      <c r="AK244" s="583">
        <v>0</v>
      </c>
      <c r="AL244" s="728"/>
      <c r="AM244" s="728"/>
      <c r="AN244" s="784" t="e">
        <f t="shared" si="1122"/>
        <v>#DIV/0!</v>
      </c>
      <c r="AO244" s="784" t="e">
        <f t="shared" si="1123"/>
        <v>#DIV/0!</v>
      </c>
      <c r="AP244" s="784">
        <f t="shared" si="1124"/>
        <v>0</v>
      </c>
      <c r="AQ244" s="784" t="e">
        <f t="shared" si="1125"/>
        <v>#DIV/0!</v>
      </c>
      <c r="AR244" s="784"/>
      <c r="AS244" s="673">
        <v>0</v>
      </c>
      <c r="AT244" s="781" t="str">
        <f t="shared" si="1126"/>
        <v>Publicar el protocolo de atención al ciudadano de la entidad en página web.</v>
      </c>
      <c r="AU244" s="583">
        <v>0</v>
      </c>
      <c r="AV244" s="728"/>
      <c r="AW244" s="728"/>
      <c r="AX244" s="784" t="e">
        <f t="shared" si="1127"/>
        <v>#DIV/0!</v>
      </c>
      <c r="AY244" s="784" t="e">
        <f t="shared" si="1128"/>
        <v>#DIV/0!</v>
      </c>
      <c r="AZ244" s="784">
        <f t="shared" si="1129"/>
        <v>0</v>
      </c>
      <c r="BA244" s="784" t="e">
        <f t="shared" si="1130"/>
        <v>#DIV/0!</v>
      </c>
      <c r="BB244" s="784"/>
      <c r="BC244" s="673">
        <v>0</v>
      </c>
      <c r="BD244" s="781" t="str">
        <f t="shared" si="1131"/>
        <v>Publicar el protocolo de atención al ciudadano de la entidad en página web.</v>
      </c>
      <c r="BE244" s="583">
        <v>0</v>
      </c>
      <c r="BF244" s="728"/>
      <c r="BG244" s="728"/>
      <c r="BH244" s="783" t="e">
        <f t="shared" si="1132"/>
        <v>#DIV/0!</v>
      </c>
      <c r="BI244" s="783" t="e">
        <f t="shared" si="1133"/>
        <v>#DIV/0!</v>
      </c>
      <c r="BJ244" s="783">
        <f t="shared" si="1134"/>
        <v>0</v>
      </c>
      <c r="BK244" s="783" t="e">
        <f t="shared" si="1135"/>
        <v>#DIV/0!</v>
      </c>
      <c r="BL244" s="783"/>
      <c r="BM244" s="786">
        <f t="shared" si="1136"/>
        <v>0</v>
      </c>
      <c r="BN244" s="786" t="str">
        <f t="shared" si="1137"/>
        <v>No Prog ni Ejec</v>
      </c>
      <c r="BO244" s="786" t="str">
        <f t="shared" si="1138"/>
        <v>No Prog ni Ejec</v>
      </c>
      <c r="BP244" s="786" t="str">
        <f t="shared" si="1139"/>
        <v>No Prog ni Ejec</v>
      </c>
      <c r="BQ244" s="786" t="str">
        <f t="shared" si="1140"/>
        <v>No Prog ni Ejec</v>
      </c>
      <c r="BR244" s="786" t="str">
        <f t="shared" si="1141"/>
        <v>No Prog ni Ejec</v>
      </c>
      <c r="BS244" s="786" t="str">
        <f t="shared" si="1142"/>
        <v>No Prog ni Ejec</v>
      </c>
      <c r="BT244" s="786" t="str">
        <f t="shared" si="1143"/>
        <v>No Prog ni Ejec</v>
      </c>
      <c r="BU244" s="674">
        <f t="shared" si="1144"/>
        <v>1</v>
      </c>
      <c r="BV244" s="732" t="str">
        <f t="shared" si="1145"/>
        <v>Publicar el protocolo de atención al ciudadano de la entidad en página web.</v>
      </c>
      <c r="BW244" s="733">
        <f t="shared" si="1146"/>
        <v>0</v>
      </c>
      <c r="BX244" s="728"/>
      <c r="BY244" s="728"/>
      <c r="BZ244" s="728"/>
      <c r="CA244" s="728"/>
      <c r="CB244" s="728"/>
      <c r="CC244" s="728"/>
      <c r="CD244" s="728"/>
    </row>
    <row r="245" spans="1:82" s="58" customFormat="1" ht="88.2" x14ac:dyDescent="0.3">
      <c r="A245" s="777">
        <v>11700</v>
      </c>
      <c r="B245" s="778" t="s">
        <v>29</v>
      </c>
      <c r="C245" s="776" t="s">
        <v>971</v>
      </c>
      <c r="D245" s="777" t="s">
        <v>328</v>
      </c>
      <c r="E245" s="776" t="s">
        <v>256</v>
      </c>
      <c r="F245" s="777" t="s">
        <v>1151</v>
      </c>
      <c r="G245" s="776" t="s">
        <v>1164</v>
      </c>
      <c r="H245" s="670" t="s">
        <v>124</v>
      </c>
      <c r="I245" s="671">
        <v>1</v>
      </c>
      <c r="J245" s="671" t="s">
        <v>1152</v>
      </c>
      <c r="K245" s="776" t="s">
        <v>1163</v>
      </c>
      <c r="L245" s="583">
        <v>0</v>
      </c>
      <c r="M245" s="785">
        <v>1</v>
      </c>
      <c r="N245" s="776" t="s">
        <v>46</v>
      </c>
      <c r="O245" s="776" t="s">
        <v>59</v>
      </c>
      <c r="P245" s="776" t="s">
        <v>37</v>
      </c>
      <c r="Q245" s="776" t="s">
        <v>40</v>
      </c>
      <c r="R245" s="776" t="s">
        <v>220</v>
      </c>
      <c r="S245" s="776" t="s">
        <v>1571</v>
      </c>
      <c r="T245" s="776" t="s">
        <v>101</v>
      </c>
      <c r="U245" s="679">
        <v>1</v>
      </c>
      <c r="V245" s="782" t="str">
        <f t="shared" si="1114"/>
        <v xml:space="preserve">Poner a consideración propuesta de un nuevo canal de atención de acuerdo con las características y necesidades de los ciudadanos y partes interesadas para garantizar una mayor cobertura. </v>
      </c>
      <c r="W245" s="722">
        <f t="shared" si="1115"/>
        <v>0</v>
      </c>
      <c r="X245" s="780" t="s">
        <v>117</v>
      </c>
      <c r="Y245" s="678">
        <v>0</v>
      </c>
      <c r="Z245" s="781" t="str">
        <f t="shared" si="1116"/>
        <v xml:space="preserve">Poner a consideración propuesta de un nuevo canal de atención de acuerdo con las características y necesidades de los ciudadanos y partes interesadas para garantizar una mayor cobertura. </v>
      </c>
      <c r="AA245" s="583">
        <v>0</v>
      </c>
      <c r="AB245" s="725"/>
      <c r="AC245" s="583"/>
      <c r="AD245" s="784" t="e">
        <f t="shared" si="1117"/>
        <v>#DIV/0!</v>
      </c>
      <c r="AE245" s="784" t="e">
        <f t="shared" si="1118"/>
        <v>#DIV/0!</v>
      </c>
      <c r="AF245" s="784">
        <f t="shared" si="1119"/>
        <v>0</v>
      </c>
      <c r="AG245" s="784" t="e">
        <f t="shared" si="1120"/>
        <v>#DIV/0!</v>
      </c>
      <c r="AH245" s="727"/>
      <c r="AI245" s="673">
        <v>0</v>
      </c>
      <c r="AJ245" s="781" t="str">
        <f t="shared" si="1121"/>
        <v xml:space="preserve">Poner a consideración propuesta de un nuevo canal de atención de acuerdo con las características y necesidades de los ciudadanos y partes interesadas para garantizar una mayor cobertura. </v>
      </c>
      <c r="AK245" s="583">
        <v>0</v>
      </c>
      <c r="AL245" s="728"/>
      <c r="AM245" s="728"/>
      <c r="AN245" s="784" t="e">
        <f t="shared" si="1122"/>
        <v>#DIV/0!</v>
      </c>
      <c r="AO245" s="784" t="e">
        <f t="shared" si="1123"/>
        <v>#DIV/0!</v>
      </c>
      <c r="AP245" s="784">
        <f t="shared" si="1124"/>
        <v>0</v>
      </c>
      <c r="AQ245" s="784" t="e">
        <f t="shared" si="1125"/>
        <v>#DIV/0!</v>
      </c>
      <c r="AR245" s="784"/>
      <c r="AS245" s="673">
        <v>1</v>
      </c>
      <c r="AT245" s="781" t="str">
        <f t="shared" si="1126"/>
        <v xml:space="preserve">Poner a consideración propuesta de un nuevo canal de atención de acuerdo con las características y necesidades de los ciudadanos y partes interesadas para garantizar una mayor cobertura. </v>
      </c>
      <c r="AU245" s="583">
        <v>0</v>
      </c>
      <c r="AV245" s="728"/>
      <c r="AW245" s="728"/>
      <c r="AX245" s="784">
        <f t="shared" si="1127"/>
        <v>0</v>
      </c>
      <c r="AY245" s="784" t="e">
        <f t="shared" si="1128"/>
        <v>#DIV/0!</v>
      </c>
      <c r="AZ245" s="784">
        <f t="shared" si="1129"/>
        <v>0</v>
      </c>
      <c r="BA245" s="784" t="e">
        <f t="shared" si="1130"/>
        <v>#DIV/0!</v>
      </c>
      <c r="BB245" s="784"/>
      <c r="BC245" s="673">
        <v>0</v>
      </c>
      <c r="BD245" s="781" t="str">
        <f t="shared" si="1131"/>
        <v xml:space="preserve">Poner a consideración propuesta de un nuevo canal de atención de acuerdo con las características y necesidades de los ciudadanos y partes interesadas para garantizar una mayor cobertura. </v>
      </c>
      <c r="BE245" s="583">
        <v>0</v>
      </c>
      <c r="BF245" s="728"/>
      <c r="BG245" s="728"/>
      <c r="BH245" s="783" t="e">
        <f t="shared" si="1132"/>
        <v>#DIV/0!</v>
      </c>
      <c r="BI245" s="783" t="e">
        <f t="shared" si="1133"/>
        <v>#DIV/0!</v>
      </c>
      <c r="BJ245" s="783">
        <f t="shared" si="1134"/>
        <v>0</v>
      </c>
      <c r="BK245" s="783" t="e">
        <f t="shared" si="1135"/>
        <v>#DIV/0!</v>
      </c>
      <c r="BL245" s="783"/>
      <c r="BM245" s="786" t="str">
        <f t="shared" si="1136"/>
        <v>No Prog ni Ejec</v>
      </c>
      <c r="BN245" s="786" t="str">
        <f t="shared" si="1137"/>
        <v>No Prog ni Ejec</v>
      </c>
      <c r="BO245" s="786" t="str">
        <f t="shared" si="1138"/>
        <v>No Prog ni Ejec</v>
      </c>
      <c r="BP245" s="786" t="str">
        <f t="shared" si="1139"/>
        <v>No Prog ni Ejec</v>
      </c>
      <c r="BQ245" s="786">
        <f t="shared" si="1140"/>
        <v>0</v>
      </c>
      <c r="BR245" s="786" t="str">
        <f t="shared" si="1141"/>
        <v>No Prog ni Ejec</v>
      </c>
      <c r="BS245" s="786" t="str">
        <f t="shared" si="1142"/>
        <v>No Prog ni Ejec</v>
      </c>
      <c r="BT245" s="786" t="str">
        <f t="shared" si="1143"/>
        <v>No Prog ni Ejec</v>
      </c>
      <c r="BU245" s="674">
        <f t="shared" si="1144"/>
        <v>0.33333333333333331</v>
      </c>
      <c r="BV245" s="732" t="str">
        <f t="shared" si="1145"/>
        <v xml:space="preserve">Poner a consideración propuesta de un nuevo canal de atención de acuerdo con las características y necesidades de los ciudadanos y partes interesadas para garantizar una mayor cobertura. </v>
      </c>
      <c r="BW245" s="733">
        <f t="shared" si="1146"/>
        <v>0</v>
      </c>
      <c r="BX245" s="728"/>
      <c r="BY245" s="728"/>
      <c r="BZ245" s="728"/>
      <c r="CA245" s="728"/>
      <c r="CB245" s="728"/>
      <c r="CC245" s="728"/>
      <c r="CD245" s="728"/>
    </row>
    <row r="246" spans="1:82" s="58" customFormat="1" ht="88.2" x14ac:dyDescent="0.3">
      <c r="A246" s="777">
        <v>11700</v>
      </c>
      <c r="B246" s="778" t="s">
        <v>29</v>
      </c>
      <c r="C246" s="776" t="s">
        <v>971</v>
      </c>
      <c r="D246" s="777" t="s">
        <v>328</v>
      </c>
      <c r="E246" s="776" t="s">
        <v>256</v>
      </c>
      <c r="F246" s="777" t="s">
        <v>1157</v>
      </c>
      <c r="G246" s="776" t="s">
        <v>1170</v>
      </c>
      <c r="H246" s="670" t="s">
        <v>124</v>
      </c>
      <c r="I246" s="671">
        <v>2</v>
      </c>
      <c r="J246" s="671" t="s">
        <v>1156</v>
      </c>
      <c r="K246" s="776" t="s">
        <v>1167</v>
      </c>
      <c r="L246" s="583">
        <v>0</v>
      </c>
      <c r="M246" s="785">
        <v>1</v>
      </c>
      <c r="N246" s="776" t="s">
        <v>46</v>
      </c>
      <c r="O246" s="776" t="s">
        <v>59</v>
      </c>
      <c r="P246" s="776" t="s">
        <v>37</v>
      </c>
      <c r="Q246" s="776" t="s">
        <v>40</v>
      </c>
      <c r="R246" s="776" t="s">
        <v>220</v>
      </c>
      <c r="S246" s="776" t="s">
        <v>1315</v>
      </c>
      <c r="T246" s="776" t="s">
        <v>101</v>
      </c>
      <c r="U246" s="679">
        <v>2</v>
      </c>
      <c r="V246" s="782" t="str">
        <f t="shared" si="1114"/>
        <v>Socializar a los servidores públicos y contratistas de la Entidad el Protocolo de Atención al Ciudadano.</v>
      </c>
      <c r="W246" s="722">
        <f t="shared" si="1115"/>
        <v>0</v>
      </c>
      <c r="X246" s="780" t="s">
        <v>117</v>
      </c>
      <c r="Y246" s="678">
        <v>0</v>
      </c>
      <c r="Z246" s="781" t="str">
        <f t="shared" si="1116"/>
        <v>Socializar a los servidores públicos y contratistas de la Entidad el Protocolo de Atención al Ciudadano.</v>
      </c>
      <c r="AA246" s="583">
        <v>0</v>
      </c>
      <c r="AB246" s="725"/>
      <c r="AC246" s="583"/>
      <c r="AD246" s="784" t="e">
        <f t="shared" si="1117"/>
        <v>#DIV/0!</v>
      </c>
      <c r="AE246" s="784" t="e">
        <f t="shared" si="1118"/>
        <v>#DIV/0!</v>
      </c>
      <c r="AF246" s="784">
        <f t="shared" si="1119"/>
        <v>0</v>
      </c>
      <c r="AG246" s="784" t="e">
        <f t="shared" si="1120"/>
        <v>#DIV/0!</v>
      </c>
      <c r="AH246" s="727"/>
      <c r="AI246" s="673">
        <v>0</v>
      </c>
      <c r="AJ246" s="781" t="str">
        <f t="shared" si="1121"/>
        <v>Socializar a los servidores públicos y contratistas de la Entidad el Protocolo de Atención al Ciudadano.</v>
      </c>
      <c r="AK246" s="583">
        <v>0</v>
      </c>
      <c r="AL246" s="728"/>
      <c r="AM246" s="728"/>
      <c r="AN246" s="784" t="e">
        <f t="shared" si="1122"/>
        <v>#DIV/0!</v>
      </c>
      <c r="AO246" s="784" t="e">
        <f t="shared" si="1123"/>
        <v>#DIV/0!</v>
      </c>
      <c r="AP246" s="784">
        <f t="shared" si="1124"/>
        <v>0</v>
      </c>
      <c r="AQ246" s="784" t="e">
        <f t="shared" si="1125"/>
        <v>#DIV/0!</v>
      </c>
      <c r="AR246" s="784"/>
      <c r="AS246" s="673">
        <v>1</v>
      </c>
      <c r="AT246" s="781" t="str">
        <f t="shared" si="1126"/>
        <v>Socializar a los servidores públicos y contratistas de la Entidad el Protocolo de Atención al Ciudadano.</v>
      </c>
      <c r="AU246" s="583">
        <v>0</v>
      </c>
      <c r="AV246" s="728"/>
      <c r="AW246" s="728"/>
      <c r="AX246" s="784">
        <f t="shared" si="1127"/>
        <v>0</v>
      </c>
      <c r="AY246" s="784" t="e">
        <f t="shared" si="1128"/>
        <v>#DIV/0!</v>
      </c>
      <c r="AZ246" s="784">
        <f t="shared" si="1129"/>
        <v>0</v>
      </c>
      <c r="BA246" s="784" t="e">
        <f t="shared" si="1130"/>
        <v>#DIV/0!</v>
      </c>
      <c r="BB246" s="784"/>
      <c r="BC246" s="673">
        <v>1</v>
      </c>
      <c r="BD246" s="781" t="str">
        <f t="shared" si="1131"/>
        <v>Socializar a los servidores públicos y contratistas de la Entidad el Protocolo de Atención al Ciudadano.</v>
      </c>
      <c r="BE246" s="583">
        <v>0</v>
      </c>
      <c r="BF246" s="728"/>
      <c r="BG246" s="728"/>
      <c r="BH246" s="783">
        <f t="shared" si="1132"/>
        <v>0</v>
      </c>
      <c r="BI246" s="783" t="e">
        <f t="shared" si="1133"/>
        <v>#DIV/0!</v>
      </c>
      <c r="BJ246" s="783">
        <f t="shared" si="1134"/>
        <v>0</v>
      </c>
      <c r="BK246" s="783" t="e">
        <f t="shared" si="1135"/>
        <v>#DIV/0!</v>
      </c>
      <c r="BL246" s="783"/>
      <c r="BM246" s="786" t="str">
        <f t="shared" si="1136"/>
        <v>No Prog ni Ejec</v>
      </c>
      <c r="BN246" s="786" t="str">
        <f t="shared" si="1137"/>
        <v>No Prog ni Ejec</v>
      </c>
      <c r="BO246" s="786" t="str">
        <f t="shared" si="1138"/>
        <v>No Prog ni Ejec</v>
      </c>
      <c r="BP246" s="786" t="str">
        <f t="shared" si="1139"/>
        <v>No Prog ni Ejec</v>
      </c>
      <c r="BQ246" s="786">
        <f t="shared" si="1140"/>
        <v>0</v>
      </c>
      <c r="BR246" s="786" t="str">
        <f t="shared" si="1141"/>
        <v>No Prog ni Ejec</v>
      </c>
      <c r="BS246" s="786">
        <f t="shared" si="1142"/>
        <v>0</v>
      </c>
      <c r="BT246" s="786" t="str">
        <f t="shared" si="1143"/>
        <v>No Prog ni Ejec</v>
      </c>
      <c r="BU246" s="674">
        <f t="shared" si="1144"/>
        <v>0.33333333333333331</v>
      </c>
      <c r="BV246" s="732" t="str">
        <f t="shared" si="1145"/>
        <v>Socializar a los servidores públicos y contratistas de la Entidad el Protocolo de Atención al Ciudadano.</v>
      </c>
      <c r="BW246" s="733">
        <f t="shared" si="1146"/>
        <v>0</v>
      </c>
      <c r="BX246" s="728"/>
      <c r="BY246" s="728"/>
      <c r="BZ246" s="728"/>
      <c r="CA246" s="728"/>
      <c r="CB246" s="728"/>
      <c r="CC246" s="728"/>
      <c r="CD246" s="728"/>
    </row>
    <row r="247" spans="1:82" s="58" customFormat="1" ht="88.2" x14ac:dyDescent="0.3">
      <c r="A247" s="777">
        <v>11700</v>
      </c>
      <c r="B247" s="778" t="s">
        <v>29</v>
      </c>
      <c r="C247" s="776" t="s">
        <v>971</v>
      </c>
      <c r="D247" s="777" t="s">
        <v>328</v>
      </c>
      <c r="E247" s="776" t="s">
        <v>256</v>
      </c>
      <c r="F247" s="777" t="s">
        <v>1161</v>
      </c>
      <c r="G247" s="776" t="s">
        <v>1306</v>
      </c>
      <c r="H247" s="670" t="s">
        <v>124</v>
      </c>
      <c r="I247" s="671">
        <v>2</v>
      </c>
      <c r="J247" s="671" t="s">
        <v>1162</v>
      </c>
      <c r="K247" s="776" t="s">
        <v>1172</v>
      </c>
      <c r="L247" s="583">
        <v>0</v>
      </c>
      <c r="M247" s="785">
        <v>1</v>
      </c>
      <c r="N247" s="776" t="s">
        <v>45</v>
      </c>
      <c r="O247" s="776" t="s">
        <v>54</v>
      </c>
      <c r="P247" s="776" t="s">
        <v>37</v>
      </c>
      <c r="Q247" s="776" t="s">
        <v>38</v>
      </c>
      <c r="R247" s="776" t="s">
        <v>218</v>
      </c>
      <c r="S247" s="776" t="s">
        <v>1609</v>
      </c>
      <c r="T247" s="776" t="s">
        <v>104</v>
      </c>
      <c r="U247" s="679">
        <v>2</v>
      </c>
      <c r="V247" s="782" t="str">
        <f t="shared" si="1114"/>
        <v>Fortalecer las competencias de los servidores de la entidad cuyas funciones están relacionadas con servicio al ciudadano, a través de capacitaciones que los incentiven a realizar permanentemente una adecuada gestión.</v>
      </c>
      <c r="W247" s="722">
        <f t="shared" si="1115"/>
        <v>0</v>
      </c>
      <c r="X247" s="780" t="s">
        <v>117</v>
      </c>
      <c r="Y247" s="678">
        <v>0</v>
      </c>
      <c r="Z247" s="781" t="str">
        <f t="shared" si="1116"/>
        <v>Fortalecer las competencias de los servidores de la entidad cuyas funciones están relacionadas con servicio al ciudadano, a través de capacitaciones que los incentiven a realizar permanentemente una adecuada gestión.</v>
      </c>
      <c r="AA247" s="583">
        <v>0</v>
      </c>
      <c r="AB247" s="725"/>
      <c r="AC247" s="583"/>
      <c r="AD247" s="784" t="e">
        <f t="shared" si="1117"/>
        <v>#DIV/0!</v>
      </c>
      <c r="AE247" s="784" t="e">
        <f t="shared" si="1118"/>
        <v>#DIV/0!</v>
      </c>
      <c r="AF247" s="784">
        <f t="shared" si="1119"/>
        <v>0</v>
      </c>
      <c r="AG247" s="784" t="e">
        <f t="shared" si="1120"/>
        <v>#DIV/0!</v>
      </c>
      <c r="AH247" s="727"/>
      <c r="AI247" s="673">
        <v>0</v>
      </c>
      <c r="AJ247" s="781" t="str">
        <f t="shared" si="1121"/>
        <v>Fortalecer las competencias de los servidores de la entidad cuyas funciones están relacionadas con servicio al ciudadano, a través de capacitaciones que los incentiven a realizar permanentemente una adecuada gestión.</v>
      </c>
      <c r="AK247" s="583">
        <v>0</v>
      </c>
      <c r="AL247" s="728"/>
      <c r="AM247" s="728"/>
      <c r="AN247" s="784" t="e">
        <f t="shared" si="1122"/>
        <v>#DIV/0!</v>
      </c>
      <c r="AO247" s="784" t="e">
        <f t="shared" si="1123"/>
        <v>#DIV/0!</v>
      </c>
      <c r="AP247" s="784">
        <f t="shared" si="1124"/>
        <v>0</v>
      </c>
      <c r="AQ247" s="784" t="e">
        <f t="shared" si="1125"/>
        <v>#DIV/0!</v>
      </c>
      <c r="AR247" s="784"/>
      <c r="AS247" s="673">
        <v>1</v>
      </c>
      <c r="AT247" s="781" t="str">
        <f t="shared" si="1126"/>
        <v>Fortalecer las competencias de los servidores de la entidad cuyas funciones están relacionadas con servicio al ciudadano, a través de capacitaciones que los incentiven a realizar permanentemente una adecuada gestión.</v>
      </c>
      <c r="AU247" s="583">
        <v>0</v>
      </c>
      <c r="AV247" s="728"/>
      <c r="AW247" s="728"/>
      <c r="AX247" s="784">
        <f t="shared" si="1127"/>
        <v>0</v>
      </c>
      <c r="AY247" s="784" t="e">
        <f t="shared" si="1128"/>
        <v>#DIV/0!</v>
      </c>
      <c r="AZ247" s="784">
        <f t="shared" si="1129"/>
        <v>0</v>
      </c>
      <c r="BA247" s="784" t="e">
        <f t="shared" si="1130"/>
        <v>#DIV/0!</v>
      </c>
      <c r="BB247" s="784"/>
      <c r="BC247" s="673">
        <v>1</v>
      </c>
      <c r="BD247" s="781" t="str">
        <f t="shared" si="1131"/>
        <v>Fortalecer las competencias de los servidores de la entidad cuyas funciones están relacionadas con servicio al ciudadano, a través de capacitaciones que los incentiven a realizar permanentemente una adecuada gestión.</v>
      </c>
      <c r="BE247" s="583">
        <v>0</v>
      </c>
      <c r="BF247" s="728"/>
      <c r="BG247" s="728"/>
      <c r="BH247" s="783">
        <f t="shared" si="1132"/>
        <v>0</v>
      </c>
      <c r="BI247" s="783" t="e">
        <f t="shared" si="1133"/>
        <v>#DIV/0!</v>
      </c>
      <c r="BJ247" s="783">
        <f t="shared" si="1134"/>
        <v>0</v>
      </c>
      <c r="BK247" s="783" t="e">
        <f t="shared" si="1135"/>
        <v>#DIV/0!</v>
      </c>
      <c r="BL247" s="783"/>
      <c r="BM247" s="786" t="str">
        <f t="shared" si="1136"/>
        <v>No Prog ni Ejec</v>
      </c>
      <c r="BN247" s="786" t="str">
        <f t="shared" si="1137"/>
        <v>No Prog ni Ejec</v>
      </c>
      <c r="BO247" s="786" t="str">
        <f t="shared" si="1138"/>
        <v>No Prog ni Ejec</v>
      </c>
      <c r="BP247" s="786" t="str">
        <f t="shared" si="1139"/>
        <v>No Prog ni Ejec</v>
      </c>
      <c r="BQ247" s="786">
        <f t="shared" si="1140"/>
        <v>0</v>
      </c>
      <c r="BR247" s="786" t="str">
        <f t="shared" si="1141"/>
        <v>No Prog ni Ejec</v>
      </c>
      <c r="BS247" s="786">
        <f t="shared" si="1142"/>
        <v>0</v>
      </c>
      <c r="BT247" s="786" t="str">
        <f t="shared" si="1143"/>
        <v>No Prog ni Ejec</v>
      </c>
      <c r="BU247" s="674">
        <f t="shared" si="1144"/>
        <v>0.33333333333333331</v>
      </c>
      <c r="BV247" s="732" t="str">
        <f t="shared" si="1145"/>
        <v>Fortalecer las competencias de los servidores de la entidad cuyas funciones están relacionadas con servicio al ciudadano, a través de capacitaciones que los incentiven a realizar permanentemente una adecuada gestión.</v>
      </c>
      <c r="BW247" s="733">
        <f t="shared" si="1146"/>
        <v>0</v>
      </c>
      <c r="BX247" s="728"/>
      <c r="BY247" s="728"/>
      <c r="BZ247" s="728"/>
      <c r="CA247" s="728"/>
      <c r="CB247" s="728"/>
      <c r="CC247" s="728"/>
      <c r="CD247" s="728"/>
    </row>
    <row r="248" spans="1:82" s="58" customFormat="1" ht="88.2" x14ac:dyDescent="0.3">
      <c r="A248" s="777">
        <v>11700</v>
      </c>
      <c r="B248" s="778" t="s">
        <v>29</v>
      </c>
      <c r="C248" s="776" t="s">
        <v>971</v>
      </c>
      <c r="D248" s="777" t="s">
        <v>328</v>
      </c>
      <c r="E248" s="776" t="s">
        <v>256</v>
      </c>
      <c r="F248" s="777" t="s">
        <v>1166</v>
      </c>
      <c r="G248" s="776" t="s">
        <v>1175</v>
      </c>
      <c r="H248" s="670" t="s">
        <v>124</v>
      </c>
      <c r="I248" s="671">
        <v>1</v>
      </c>
      <c r="J248" s="671" t="s">
        <v>1165</v>
      </c>
      <c r="K248" s="776" t="s">
        <v>1174</v>
      </c>
      <c r="L248" s="583">
        <v>0</v>
      </c>
      <c r="M248" s="785">
        <v>1</v>
      </c>
      <c r="N248" s="776" t="s">
        <v>51</v>
      </c>
      <c r="O248" s="776" t="s">
        <v>56</v>
      </c>
      <c r="P248" s="776" t="s">
        <v>37</v>
      </c>
      <c r="Q248" s="776" t="s">
        <v>39</v>
      </c>
      <c r="R248" s="776" t="s">
        <v>210</v>
      </c>
      <c r="S248" s="776" t="s">
        <v>1316</v>
      </c>
      <c r="T248" s="776" t="s">
        <v>92</v>
      </c>
      <c r="U248" s="679">
        <v>1</v>
      </c>
      <c r="V248" s="782" t="str">
        <f t="shared" si="1114"/>
        <v>Identificar Riesgos de corrupción asociados al proceso Gestión de Atención al Ciudadano para la ADRES.</v>
      </c>
      <c r="W248" s="722">
        <f t="shared" si="1115"/>
        <v>0</v>
      </c>
      <c r="X248" s="780" t="s">
        <v>117</v>
      </c>
      <c r="Y248" s="678">
        <v>0</v>
      </c>
      <c r="Z248" s="781" t="str">
        <f t="shared" si="1116"/>
        <v>Identificar Riesgos de corrupción asociados al proceso Gestión de Atención al Ciudadano para la ADRES.</v>
      </c>
      <c r="AA248" s="583">
        <v>0</v>
      </c>
      <c r="AB248" s="725"/>
      <c r="AC248" s="583"/>
      <c r="AD248" s="784" t="e">
        <f t="shared" si="1117"/>
        <v>#DIV/0!</v>
      </c>
      <c r="AE248" s="784" t="e">
        <f t="shared" si="1118"/>
        <v>#DIV/0!</v>
      </c>
      <c r="AF248" s="784">
        <f t="shared" si="1119"/>
        <v>0</v>
      </c>
      <c r="AG248" s="784" t="e">
        <f t="shared" si="1120"/>
        <v>#DIV/0!</v>
      </c>
      <c r="AH248" s="727"/>
      <c r="AI248" s="673">
        <v>1</v>
      </c>
      <c r="AJ248" s="781" t="str">
        <f t="shared" si="1121"/>
        <v>Identificar Riesgos de corrupción asociados al proceso Gestión de Atención al Ciudadano para la ADRES.</v>
      </c>
      <c r="AK248" s="583">
        <v>0</v>
      </c>
      <c r="AL248" s="728"/>
      <c r="AM248" s="728"/>
      <c r="AN248" s="784">
        <f t="shared" si="1122"/>
        <v>0</v>
      </c>
      <c r="AO248" s="784" t="e">
        <f t="shared" si="1123"/>
        <v>#DIV/0!</v>
      </c>
      <c r="AP248" s="784">
        <f t="shared" si="1124"/>
        <v>0</v>
      </c>
      <c r="AQ248" s="784" t="e">
        <f t="shared" si="1125"/>
        <v>#DIV/0!</v>
      </c>
      <c r="AR248" s="784"/>
      <c r="AS248" s="673">
        <v>0</v>
      </c>
      <c r="AT248" s="781" t="str">
        <f t="shared" si="1126"/>
        <v>Identificar Riesgos de corrupción asociados al proceso Gestión de Atención al Ciudadano para la ADRES.</v>
      </c>
      <c r="AU248" s="583">
        <v>0</v>
      </c>
      <c r="AV248" s="728"/>
      <c r="AW248" s="728"/>
      <c r="AX248" s="784" t="e">
        <f t="shared" si="1127"/>
        <v>#DIV/0!</v>
      </c>
      <c r="AY248" s="784" t="e">
        <f t="shared" si="1128"/>
        <v>#DIV/0!</v>
      </c>
      <c r="AZ248" s="784">
        <f t="shared" si="1129"/>
        <v>0</v>
      </c>
      <c r="BA248" s="784" t="e">
        <f t="shared" si="1130"/>
        <v>#DIV/0!</v>
      </c>
      <c r="BB248" s="784"/>
      <c r="BC248" s="673">
        <v>0</v>
      </c>
      <c r="BD248" s="781" t="str">
        <f t="shared" si="1131"/>
        <v>Identificar Riesgos de corrupción asociados al proceso Gestión de Atención al Ciudadano para la ADRES.</v>
      </c>
      <c r="BE248" s="583">
        <v>0</v>
      </c>
      <c r="BF248" s="728"/>
      <c r="BG248" s="728"/>
      <c r="BH248" s="783" t="e">
        <f t="shared" si="1132"/>
        <v>#DIV/0!</v>
      </c>
      <c r="BI248" s="783" t="e">
        <f t="shared" si="1133"/>
        <v>#DIV/0!</v>
      </c>
      <c r="BJ248" s="783">
        <f t="shared" si="1134"/>
        <v>0</v>
      </c>
      <c r="BK248" s="783" t="e">
        <f t="shared" si="1135"/>
        <v>#DIV/0!</v>
      </c>
      <c r="BL248" s="783"/>
      <c r="BM248" s="786" t="str">
        <f t="shared" si="1136"/>
        <v>No Prog ni Ejec</v>
      </c>
      <c r="BN248" s="786" t="str">
        <f t="shared" si="1137"/>
        <v>No Prog ni Ejec</v>
      </c>
      <c r="BO248" s="786">
        <f t="shared" si="1138"/>
        <v>0</v>
      </c>
      <c r="BP248" s="786" t="str">
        <f t="shared" si="1139"/>
        <v>No Prog ni Ejec</v>
      </c>
      <c r="BQ248" s="786" t="str">
        <f t="shared" si="1140"/>
        <v>No Prog ni Ejec</v>
      </c>
      <c r="BR248" s="786" t="str">
        <f t="shared" si="1141"/>
        <v>No Prog ni Ejec</v>
      </c>
      <c r="BS248" s="786" t="str">
        <f t="shared" si="1142"/>
        <v>No Prog ni Ejec</v>
      </c>
      <c r="BT248" s="786" t="str">
        <f t="shared" si="1143"/>
        <v>No Prog ni Ejec</v>
      </c>
      <c r="BU248" s="674">
        <f t="shared" si="1144"/>
        <v>1</v>
      </c>
      <c r="BV248" s="732" t="str">
        <f t="shared" si="1145"/>
        <v>Identificar Riesgos de corrupción asociados al proceso Gestión de Atención al Ciudadano para la ADRES.</v>
      </c>
      <c r="BW248" s="733">
        <f t="shared" si="1146"/>
        <v>0</v>
      </c>
      <c r="BX248" s="728"/>
      <c r="BY248" s="728"/>
      <c r="BZ248" s="728"/>
      <c r="CA248" s="728"/>
      <c r="CB248" s="728"/>
      <c r="CC248" s="728"/>
      <c r="CD248" s="728"/>
    </row>
    <row r="249" spans="1:82" s="58" customFormat="1" ht="88.2" x14ac:dyDescent="0.3">
      <c r="A249" s="777">
        <v>11700</v>
      </c>
      <c r="B249" s="778" t="s">
        <v>29</v>
      </c>
      <c r="C249" s="776" t="s">
        <v>971</v>
      </c>
      <c r="D249" s="777" t="s">
        <v>328</v>
      </c>
      <c r="E249" s="776" t="s">
        <v>256</v>
      </c>
      <c r="F249" s="777" t="s">
        <v>1169</v>
      </c>
      <c r="G249" s="776" t="s">
        <v>1179</v>
      </c>
      <c r="H249" s="670" t="s">
        <v>123</v>
      </c>
      <c r="I249" s="783">
        <v>1</v>
      </c>
      <c r="J249" s="671" t="s">
        <v>1168</v>
      </c>
      <c r="K249" s="776" t="s">
        <v>1178</v>
      </c>
      <c r="L249" s="583">
        <v>0</v>
      </c>
      <c r="M249" s="785">
        <v>1</v>
      </c>
      <c r="N249" s="776" t="s">
        <v>46</v>
      </c>
      <c r="O249" s="776" t="s">
        <v>59</v>
      </c>
      <c r="P249" s="776" t="s">
        <v>37</v>
      </c>
      <c r="Q249" s="776" t="s">
        <v>40</v>
      </c>
      <c r="R249" s="776" t="s">
        <v>220</v>
      </c>
      <c r="S249" s="776" t="s">
        <v>1299</v>
      </c>
      <c r="T249" s="776" t="s">
        <v>101</v>
      </c>
      <c r="U249" s="785">
        <v>1</v>
      </c>
      <c r="V249" s="782" t="str">
        <f t="shared" si="1114"/>
        <v>Caracterizar el proceso y/o procedimiento referente a la administración de Quejas, Reclamos y Sugerencias, de conformidad con el modelo de operación de ADRES.</v>
      </c>
      <c r="W249" s="722">
        <f t="shared" si="1115"/>
        <v>0</v>
      </c>
      <c r="X249" s="780" t="s">
        <v>117</v>
      </c>
      <c r="Y249" s="785">
        <v>1</v>
      </c>
      <c r="Z249" s="781" t="str">
        <f t="shared" si="1116"/>
        <v>Caracterizar el proceso y/o procedimiento referente a la administración de Quejas, Reclamos y Sugerencias, de conformidad con el modelo de operación de ADRES.</v>
      </c>
      <c r="AA249" s="583">
        <v>0</v>
      </c>
      <c r="AB249" s="725"/>
      <c r="AC249" s="583"/>
      <c r="AD249" s="784">
        <f t="shared" si="1117"/>
        <v>0</v>
      </c>
      <c r="AE249" s="784" t="e">
        <f t="shared" si="1118"/>
        <v>#DIV/0!</v>
      </c>
      <c r="AF249" s="784">
        <f t="shared" si="1119"/>
        <v>0</v>
      </c>
      <c r="AG249" s="784" t="e">
        <f t="shared" si="1120"/>
        <v>#DIV/0!</v>
      </c>
      <c r="AH249" s="727"/>
      <c r="AI249" s="785">
        <v>0</v>
      </c>
      <c r="AJ249" s="781" t="str">
        <f t="shared" si="1121"/>
        <v>Caracterizar el proceso y/o procedimiento referente a la administración de Quejas, Reclamos y Sugerencias, de conformidad con el modelo de operación de ADRES.</v>
      </c>
      <c r="AK249" s="583">
        <v>0</v>
      </c>
      <c r="AL249" s="728"/>
      <c r="AM249" s="728"/>
      <c r="AN249" s="784" t="e">
        <f t="shared" si="1122"/>
        <v>#DIV/0!</v>
      </c>
      <c r="AO249" s="784" t="e">
        <f t="shared" si="1123"/>
        <v>#DIV/0!</v>
      </c>
      <c r="AP249" s="784">
        <f t="shared" si="1124"/>
        <v>0</v>
      </c>
      <c r="AQ249" s="784" t="e">
        <f t="shared" si="1125"/>
        <v>#DIV/0!</v>
      </c>
      <c r="AR249" s="784"/>
      <c r="AS249" s="785">
        <v>0</v>
      </c>
      <c r="AT249" s="781" t="str">
        <f t="shared" si="1126"/>
        <v>Caracterizar el proceso y/o procedimiento referente a la administración de Quejas, Reclamos y Sugerencias, de conformidad con el modelo de operación de ADRES.</v>
      </c>
      <c r="AU249" s="583">
        <v>0</v>
      </c>
      <c r="AV249" s="728"/>
      <c r="AW249" s="728"/>
      <c r="AX249" s="784" t="e">
        <f t="shared" si="1127"/>
        <v>#DIV/0!</v>
      </c>
      <c r="AY249" s="784" t="e">
        <f t="shared" si="1128"/>
        <v>#DIV/0!</v>
      </c>
      <c r="AZ249" s="784">
        <f t="shared" si="1129"/>
        <v>0</v>
      </c>
      <c r="BA249" s="784" t="e">
        <f t="shared" si="1130"/>
        <v>#DIV/0!</v>
      </c>
      <c r="BB249" s="784"/>
      <c r="BC249" s="785">
        <v>0</v>
      </c>
      <c r="BD249" s="781" t="str">
        <f t="shared" si="1131"/>
        <v>Caracterizar el proceso y/o procedimiento referente a la administración de Quejas, Reclamos y Sugerencias, de conformidad con el modelo de operación de ADRES.</v>
      </c>
      <c r="BE249" s="583">
        <v>0</v>
      </c>
      <c r="BF249" s="728"/>
      <c r="BG249" s="728"/>
      <c r="BH249" s="783" t="e">
        <f t="shared" si="1132"/>
        <v>#DIV/0!</v>
      </c>
      <c r="BI249" s="783" t="e">
        <f t="shared" si="1133"/>
        <v>#DIV/0!</v>
      </c>
      <c r="BJ249" s="783">
        <f t="shared" si="1134"/>
        <v>0</v>
      </c>
      <c r="BK249" s="783" t="e">
        <f t="shared" si="1135"/>
        <v>#DIV/0!</v>
      </c>
      <c r="BL249" s="783"/>
      <c r="BM249" s="786">
        <f t="shared" si="1136"/>
        <v>0</v>
      </c>
      <c r="BN249" s="786" t="str">
        <f t="shared" si="1137"/>
        <v>No Prog ni Ejec</v>
      </c>
      <c r="BO249" s="786" t="str">
        <f t="shared" si="1138"/>
        <v>No Prog ni Ejec</v>
      </c>
      <c r="BP249" s="786" t="str">
        <f t="shared" si="1139"/>
        <v>No Prog ni Ejec</v>
      </c>
      <c r="BQ249" s="786" t="str">
        <f t="shared" si="1140"/>
        <v>No Prog ni Ejec</v>
      </c>
      <c r="BR249" s="786" t="str">
        <f t="shared" si="1141"/>
        <v>No Prog ni Ejec</v>
      </c>
      <c r="BS249" s="786" t="str">
        <f t="shared" si="1142"/>
        <v>No Prog ni Ejec</v>
      </c>
      <c r="BT249" s="786" t="str">
        <f t="shared" si="1143"/>
        <v>No Prog ni Ejec</v>
      </c>
      <c r="BU249" s="674">
        <f t="shared" si="1144"/>
        <v>1</v>
      </c>
      <c r="BV249" s="732" t="str">
        <f t="shared" si="1145"/>
        <v>Caracterizar el proceso y/o procedimiento referente a la administración de Quejas, Reclamos y Sugerencias, de conformidad con el modelo de operación de ADRES.</v>
      </c>
      <c r="BW249" s="733">
        <f t="shared" si="1146"/>
        <v>0</v>
      </c>
      <c r="BX249" s="728"/>
      <c r="BY249" s="728"/>
      <c r="BZ249" s="728"/>
      <c r="CA249" s="728"/>
      <c r="CB249" s="728"/>
      <c r="CC249" s="728"/>
      <c r="CD249" s="728"/>
    </row>
    <row r="250" spans="1:82" s="58" customFormat="1" ht="126" x14ac:dyDescent="0.3">
      <c r="A250" s="863">
        <v>11600</v>
      </c>
      <c r="B250" s="862" t="s">
        <v>6</v>
      </c>
      <c r="C250" s="862" t="s">
        <v>971</v>
      </c>
      <c r="D250" s="863" t="s">
        <v>267</v>
      </c>
      <c r="E250" s="862" t="s">
        <v>256</v>
      </c>
      <c r="F250" s="863" t="s">
        <v>1105</v>
      </c>
      <c r="G250" s="862" t="s">
        <v>1150</v>
      </c>
      <c r="H250" s="670" t="s">
        <v>124</v>
      </c>
      <c r="I250" s="671">
        <v>1</v>
      </c>
      <c r="J250" s="671" t="s">
        <v>1108</v>
      </c>
      <c r="K250" s="862" t="s">
        <v>1149</v>
      </c>
      <c r="L250" s="583">
        <v>0</v>
      </c>
      <c r="M250" s="857">
        <v>1</v>
      </c>
      <c r="N250" s="862" t="s">
        <v>46</v>
      </c>
      <c r="O250" s="862" t="s">
        <v>59</v>
      </c>
      <c r="P250" s="862" t="s">
        <v>37</v>
      </c>
      <c r="Q250" s="862" t="s">
        <v>40</v>
      </c>
      <c r="R250" s="862" t="s">
        <v>220</v>
      </c>
      <c r="S250" s="862" t="s">
        <v>1322</v>
      </c>
      <c r="T250" s="862" t="s">
        <v>101</v>
      </c>
      <c r="U250" s="679">
        <v>1</v>
      </c>
      <c r="V250" s="860" t="str">
        <f t="shared" ref="V250:V251" si="1155">+K250</f>
        <v>Desarrollo tecnológico de formulario PQRS para disposición de los Ciudadanos y partes interesadas, que requieran realizar Peticiones, Quejas, Reclamos, Sugerencias y Denuncias y disposición en página web y enlace del mismo con el SGD. Con base en el diseño entregado por la DAF de ADRES</v>
      </c>
      <c r="W250" s="722">
        <f t="shared" ref="W250:W251" si="1156">+L250</f>
        <v>0</v>
      </c>
      <c r="X250" s="855" t="s">
        <v>117</v>
      </c>
      <c r="Y250" s="678">
        <v>0</v>
      </c>
      <c r="Z250" s="858" t="str">
        <f t="shared" ref="Z250:Z251" si="1157">+V250</f>
        <v>Desarrollo tecnológico de formulario PQRS para disposición de los Ciudadanos y partes interesadas, que requieran realizar Peticiones, Quejas, Reclamos, Sugerencias y Denuncias y disposición en página web y enlace del mismo con el SGD. Con base en el diseño entregado por la DAF de ADRES</v>
      </c>
      <c r="AA250" s="583">
        <v>0</v>
      </c>
      <c r="AB250" s="725"/>
      <c r="AC250" s="583"/>
      <c r="AD250" s="861" t="e">
        <f t="shared" ref="AD250:AD251" si="1158">+(AB250/Y250)</f>
        <v>#DIV/0!</v>
      </c>
      <c r="AE250" s="861" t="e">
        <f t="shared" ref="AE250:AE251" si="1159">+(AC250/AA250)</f>
        <v>#DIV/0!</v>
      </c>
      <c r="AF250" s="861">
        <f t="shared" ref="AF250:AF251" si="1160">+(AB250/U250)</f>
        <v>0</v>
      </c>
      <c r="AG250" s="861" t="e">
        <f t="shared" ref="AG250:AG251" si="1161">+(AC250/W250)</f>
        <v>#DIV/0!</v>
      </c>
      <c r="AH250" s="727"/>
      <c r="AI250" s="673">
        <v>1</v>
      </c>
      <c r="AJ250" s="858" t="str">
        <f t="shared" ref="AJ250:AJ251" si="1162">+V250</f>
        <v>Desarrollo tecnológico de formulario PQRS para disposición de los Ciudadanos y partes interesadas, que requieran realizar Peticiones, Quejas, Reclamos, Sugerencias y Denuncias y disposición en página web y enlace del mismo con el SGD. Con base en el diseño entregado por la DAF de ADRES</v>
      </c>
      <c r="AK250" s="583">
        <v>0</v>
      </c>
      <c r="AL250" s="728"/>
      <c r="AM250" s="728"/>
      <c r="AN250" s="861">
        <f t="shared" ref="AN250:AN251" si="1163">+(AL250/AI250)</f>
        <v>0</v>
      </c>
      <c r="AO250" s="861" t="e">
        <f t="shared" ref="AO250:AO251" si="1164">+(AM250/AK250)</f>
        <v>#DIV/0!</v>
      </c>
      <c r="AP250" s="861">
        <f t="shared" ref="AP250:AP251" si="1165">+(AL250+AB250)/U250</f>
        <v>0</v>
      </c>
      <c r="AQ250" s="861" t="e">
        <f t="shared" ref="AQ250:AQ251" si="1166">+(AM250+AC250)/W250</f>
        <v>#DIV/0!</v>
      </c>
      <c r="AR250" s="861"/>
      <c r="AS250" s="673">
        <v>0</v>
      </c>
      <c r="AT250" s="858" t="str">
        <f t="shared" ref="AT250:AT251" si="1167">+V250</f>
        <v>Desarrollo tecnológico de formulario PQRS para disposición de los Ciudadanos y partes interesadas, que requieran realizar Peticiones, Quejas, Reclamos, Sugerencias y Denuncias y disposición en página web y enlace del mismo con el SGD. Con base en el diseño entregado por la DAF de ADRES</v>
      </c>
      <c r="AU250" s="583">
        <v>0</v>
      </c>
      <c r="AV250" s="728"/>
      <c r="AW250" s="728"/>
      <c r="AX250" s="861" t="e">
        <f t="shared" ref="AX250:AX251" si="1168">+(AV250/AS250)</f>
        <v>#DIV/0!</v>
      </c>
      <c r="AY250" s="861" t="e">
        <f t="shared" ref="AY250:AY251" si="1169">+(AW250/AU250)</f>
        <v>#DIV/0!</v>
      </c>
      <c r="AZ250" s="861">
        <f t="shared" ref="AZ250:AZ251" si="1170">+(AL250+AB250+AV250)/U250</f>
        <v>0</v>
      </c>
      <c r="BA250" s="861" t="e">
        <f t="shared" ref="BA250:BA251" si="1171">+(AM250+AC250+AW250)/W250</f>
        <v>#DIV/0!</v>
      </c>
      <c r="BB250" s="861"/>
      <c r="BC250" s="673">
        <v>0</v>
      </c>
      <c r="BD250" s="858" t="str">
        <f t="shared" ref="BD250:BD251" si="1172">+V250</f>
        <v>Desarrollo tecnológico de formulario PQRS para disposición de los Ciudadanos y partes interesadas, que requieran realizar Peticiones, Quejas, Reclamos, Sugerencias y Denuncias y disposición en página web y enlace del mismo con el SGD. Con base en el diseño entregado por la DAF de ADRES</v>
      </c>
      <c r="BE250" s="583">
        <v>0</v>
      </c>
      <c r="BF250" s="728"/>
      <c r="BG250" s="728"/>
      <c r="BH250" s="859" t="e">
        <f t="shared" ref="BH250:BH251" si="1173">+(BF250/BC250)</f>
        <v>#DIV/0!</v>
      </c>
      <c r="BI250" s="859" t="e">
        <f t="shared" ref="BI250:BI251" si="1174">+(BG250/BE250)</f>
        <v>#DIV/0!</v>
      </c>
      <c r="BJ250" s="859">
        <f t="shared" ref="BJ250:BJ251" si="1175">+(AL250+AB250+AV250+BF250)/U250</f>
        <v>0</v>
      </c>
      <c r="BK250" s="859" t="e">
        <f t="shared" ref="BK250:BK251" si="1176">+(AM250+AC250+AW250+BG250)/W250</f>
        <v>#DIV/0!</v>
      </c>
      <c r="BL250" s="859"/>
      <c r="BM250" s="856" t="str">
        <f t="shared" ref="BM250:BM251" si="1177">IF(AND(Y250=0,AB250=0),"No Prog ni Ejec",IF(Y250=0,CONCATENATE("No Prog, Ejec=  ",AB250),AB250/Y250))</f>
        <v>No Prog ni Ejec</v>
      </c>
      <c r="BN250" s="856" t="str">
        <f t="shared" ref="BN250:BN251" si="1178">IF(AND(AA250=0,AC250=0),"No Prog ni Ejec",IF(AA250=0,CONCATENATE("No Prog, Ejec=  ",AC250),AC250/AA250))</f>
        <v>No Prog ni Ejec</v>
      </c>
      <c r="BO250" s="856">
        <f t="shared" ref="BO250:BO251" si="1179">IF(AND(AI250=0,AL250=0),"No Prog ni Ejec",IF(AI250=0,CONCATENATE("No Prog, Ejec=  ",AL250),AL250/AI250))</f>
        <v>0</v>
      </c>
      <c r="BP250" s="856" t="str">
        <f t="shared" ref="BP250:BP251" si="1180">IF(AND(AK250=0,AM250=0),"No Prog ni Ejec",IF(AK250=0,CONCATENATE("No Prog, Ejec=  ",AM250),AM250/AK250))</f>
        <v>No Prog ni Ejec</v>
      </c>
      <c r="BQ250" s="856" t="str">
        <f t="shared" ref="BQ250:BQ251" si="1181">IF(AND(AS250=0,AV250=0),"No Prog ni Ejec",IF(AS250=0,CONCATENATE("No Prog, Ejec=  ",AV250),AV250/AS250))</f>
        <v>No Prog ni Ejec</v>
      </c>
      <c r="BR250" s="856" t="str">
        <f t="shared" ref="BR250:BR251" si="1182">IF(AND(AU250=0,AW250=0),"No Prog ni Ejec",IF(AU250=0,CONCATENATE("No Prog, Ejec=  ",AW250),AW250/AU250))</f>
        <v>No Prog ni Ejec</v>
      </c>
      <c r="BS250" s="856" t="str">
        <f t="shared" ref="BS250:BS251" si="1183">IF(AND(BC250=0,BF250=0),"No Prog ni Ejec",IF(BC250=0,CONCATENATE("No Prog, Ejec=  ",BF250),BF250/BC250))</f>
        <v>No Prog ni Ejec</v>
      </c>
      <c r="BT250" s="856" t="str">
        <f t="shared" ref="BT250:BT251" si="1184">IF(AND(BE250=0,BG250=0),"No Prog ni Ejec",IF(BE250=0,CONCATENATE("No Prog, Ejec=  ",BG250),BG250/BE250))</f>
        <v>No Prog ni Ejec</v>
      </c>
      <c r="BU250" s="674">
        <f t="shared" ref="BU250:BU251" si="1185">+(Y250+AI250+(AS250/3))</f>
        <v>1</v>
      </c>
      <c r="BV250" s="732" t="str">
        <f t="shared" ref="BV250:BV251" si="1186">+V250</f>
        <v>Desarrollo tecnológico de formulario PQRS para disposición de los Ciudadanos y partes interesadas, que requieran realizar Peticiones, Quejas, Reclamos, Sugerencias y Denuncias y disposición en página web y enlace del mismo con el SGD. Con base en el diseño entregado por la DAF de ADRES</v>
      </c>
      <c r="BW250" s="733">
        <f t="shared" ref="BW250:BW251" si="1187">+(AA250+AK250+(AU250/3))</f>
        <v>0</v>
      </c>
      <c r="BX250" s="728"/>
      <c r="BY250" s="728"/>
      <c r="BZ250" s="728"/>
      <c r="CA250" s="728"/>
      <c r="CB250" s="728"/>
      <c r="CC250" s="728"/>
      <c r="CD250" s="728"/>
    </row>
    <row r="251" spans="1:82" s="58" customFormat="1" ht="88.2" x14ac:dyDescent="0.3">
      <c r="A251" s="863">
        <v>11600</v>
      </c>
      <c r="B251" s="862" t="s">
        <v>6</v>
      </c>
      <c r="C251" s="862" t="s">
        <v>971</v>
      </c>
      <c r="D251" s="863" t="s">
        <v>267</v>
      </c>
      <c r="E251" s="862" t="s">
        <v>256</v>
      </c>
      <c r="F251" s="863" t="s">
        <v>1115</v>
      </c>
      <c r="G251" s="862" t="s">
        <v>1183</v>
      </c>
      <c r="H251" s="670" t="s">
        <v>124</v>
      </c>
      <c r="I251" s="671">
        <v>1</v>
      </c>
      <c r="J251" s="671" t="s">
        <v>1116</v>
      </c>
      <c r="K251" s="862" t="s">
        <v>1182</v>
      </c>
      <c r="L251" s="583">
        <v>0</v>
      </c>
      <c r="M251" s="857">
        <v>1</v>
      </c>
      <c r="N251" s="862" t="s">
        <v>46</v>
      </c>
      <c r="O251" s="862" t="s">
        <v>59</v>
      </c>
      <c r="P251" s="862" t="s">
        <v>37</v>
      </c>
      <c r="Q251" s="862" t="s">
        <v>40</v>
      </c>
      <c r="R251" s="862" t="s">
        <v>220</v>
      </c>
      <c r="S251" s="862" t="s">
        <v>1572</v>
      </c>
      <c r="T251" s="862" t="s">
        <v>101</v>
      </c>
      <c r="U251" s="671">
        <v>1</v>
      </c>
      <c r="V251" s="860" t="str">
        <f t="shared" si="1155"/>
        <v>Desarrollar encuesta de satisfacción al usuario en formato virtual con base en los requerimientos de la Dirección Administrativa y Financiera</v>
      </c>
      <c r="W251" s="722">
        <f t="shared" si="1156"/>
        <v>0</v>
      </c>
      <c r="X251" s="855" t="s">
        <v>117</v>
      </c>
      <c r="Y251" s="678">
        <v>0</v>
      </c>
      <c r="Z251" s="858" t="str">
        <f t="shared" si="1157"/>
        <v>Desarrollar encuesta de satisfacción al usuario en formato virtual con base en los requerimientos de la Dirección Administrativa y Financiera</v>
      </c>
      <c r="AA251" s="583">
        <v>0</v>
      </c>
      <c r="AB251" s="725"/>
      <c r="AC251" s="583"/>
      <c r="AD251" s="861" t="e">
        <f t="shared" si="1158"/>
        <v>#DIV/0!</v>
      </c>
      <c r="AE251" s="861" t="e">
        <f t="shared" si="1159"/>
        <v>#DIV/0!</v>
      </c>
      <c r="AF251" s="861">
        <f t="shared" si="1160"/>
        <v>0</v>
      </c>
      <c r="AG251" s="861" t="e">
        <f t="shared" si="1161"/>
        <v>#DIV/0!</v>
      </c>
      <c r="AH251" s="727"/>
      <c r="AI251" s="678">
        <v>0</v>
      </c>
      <c r="AJ251" s="858" t="str">
        <f t="shared" si="1162"/>
        <v>Desarrollar encuesta de satisfacción al usuario en formato virtual con base en los requerimientos de la Dirección Administrativa y Financiera</v>
      </c>
      <c r="AK251" s="583">
        <v>0</v>
      </c>
      <c r="AL251" s="728"/>
      <c r="AM251" s="728"/>
      <c r="AN251" s="861" t="e">
        <f t="shared" si="1163"/>
        <v>#DIV/0!</v>
      </c>
      <c r="AO251" s="861" t="e">
        <f t="shared" si="1164"/>
        <v>#DIV/0!</v>
      </c>
      <c r="AP251" s="861">
        <f t="shared" si="1165"/>
        <v>0</v>
      </c>
      <c r="AQ251" s="861" t="e">
        <f t="shared" si="1166"/>
        <v>#DIV/0!</v>
      </c>
      <c r="AR251" s="861"/>
      <c r="AS251" s="678">
        <v>0</v>
      </c>
      <c r="AT251" s="858" t="str">
        <f t="shared" si="1167"/>
        <v>Desarrollar encuesta de satisfacción al usuario en formato virtual con base en los requerimientos de la Dirección Administrativa y Financiera</v>
      </c>
      <c r="AU251" s="583">
        <v>0</v>
      </c>
      <c r="AV251" s="728"/>
      <c r="AW251" s="728"/>
      <c r="AX251" s="861" t="e">
        <f t="shared" si="1168"/>
        <v>#DIV/0!</v>
      </c>
      <c r="AY251" s="861" t="e">
        <f t="shared" si="1169"/>
        <v>#DIV/0!</v>
      </c>
      <c r="AZ251" s="861">
        <f t="shared" si="1170"/>
        <v>0</v>
      </c>
      <c r="BA251" s="861" t="e">
        <f t="shared" si="1171"/>
        <v>#DIV/0!</v>
      </c>
      <c r="BB251" s="861"/>
      <c r="BC251" s="678">
        <v>1</v>
      </c>
      <c r="BD251" s="858" t="str">
        <f t="shared" si="1172"/>
        <v>Desarrollar encuesta de satisfacción al usuario en formato virtual con base en los requerimientos de la Dirección Administrativa y Financiera</v>
      </c>
      <c r="BE251" s="583">
        <v>0</v>
      </c>
      <c r="BF251" s="728"/>
      <c r="BG251" s="728"/>
      <c r="BH251" s="859">
        <f t="shared" si="1173"/>
        <v>0</v>
      </c>
      <c r="BI251" s="859" t="e">
        <f t="shared" si="1174"/>
        <v>#DIV/0!</v>
      </c>
      <c r="BJ251" s="859">
        <f t="shared" si="1175"/>
        <v>0</v>
      </c>
      <c r="BK251" s="859" t="e">
        <f t="shared" si="1176"/>
        <v>#DIV/0!</v>
      </c>
      <c r="BL251" s="859"/>
      <c r="BM251" s="856" t="str">
        <f t="shared" si="1177"/>
        <v>No Prog ni Ejec</v>
      </c>
      <c r="BN251" s="856" t="str">
        <f t="shared" si="1178"/>
        <v>No Prog ni Ejec</v>
      </c>
      <c r="BO251" s="856" t="str">
        <f t="shared" si="1179"/>
        <v>No Prog ni Ejec</v>
      </c>
      <c r="BP251" s="856" t="str">
        <f t="shared" si="1180"/>
        <v>No Prog ni Ejec</v>
      </c>
      <c r="BQ251" s="856" t="str">
        <f t="shared" si="1181"/>
        <v>No Prog ni Ejec</v>
      </c>
      <c r="BR251" s="856" t="str">
        <f t="shared" si="1182"/>
        <v>No Prog ni Ejec</v>
      </c>
      <c r="BS251" s="856">
        <f t="shared" si="1183"/>
        <v>0</v>
      </c>
      <c r="BT251" s="856" t="str">
        <f t="shared" si="1184"/>
        <v>No Prog ni Ejec</v>
      </c>
      <c r="BU251" s="674">
        <f t="shared" si="1185"/>
        <v>0</v>
      </c>
      <c r="BV251" s="732" t="str">
        <f t="shared" si="1186"/>
        <v>Desarrollar encuesta de satisfacción al usuario en formato virtual con base en los requerimientos de la Dirección Administrativa y Financiera</v>
      </c>
      <c r="BW251" s="733">
        <f t="shared" si="1187"/>
        <v>0</v>
      </c>
      <c r="BX251" s="728"/>
      <c r="BY251" s="728"/>
      <c r="BZ251" s="728"/>
      <c r="CA251" s="728"/>
      <c r="CB251" s="728"/>
      <c r="CC251" s="728"/>
      <c r="CD251" s="728"/>
    </row>
    <row r="252" spans="1:82" s="58" customFormat="1" ht="126" x14ac:dyDescent="0.3">
      <c r="A252" s="863">
        <v>11600</v>
      </c>
      <c r="B252" s="862" t="s">
        <v>6</v>
      </c>
      <c r="C252" s="862" t="s">
        <v>971</v>
      </c>
      <c r="D252" s="863" t="s">
        <v>267</v>
      </c>
      <c r="E252" s="862" t="s">
        <v>256</v>
      </c>
      <c r="F252" s="863" t="s">
        <v>1186</v>
      </c>
      <c r="G252" s="862" t="s">
        <v>1185</v>
      </c>
      <c r="H252" s="670" t="s">
        <v>124</v>
      </c>
      <c r="I252" s="671">
        <v>1</v>
      </c>
      <c r="J252" s="671" t="s">
        <v>1123</v>
      </c>
      <c r="K252" s="862" t="s">
        <v>1184</v>
      </c>
      <c r="L252" s="583">
        <v>0</v>
      </c>
      <c r="M252" s="857">
        <v>1</v>
      </c>
      <c r="N252" s="862" t="s">
        <v>46</v>
      </c>
      <c r="O252" s="862" t="s">
        <v>59</v>
      </c>
      <c r="P252" s="862" t="s">
        <v>37</v>
      </c>
      <c r="Q252" s="862" t="s">
        <v>40</v>
      </c>
      <c r="R252" s="862" t="s">
        <v>220</v>
      </c>
      <c r="S252" s="862" t="s">
        <v>1325</v>
      </c>
      <c r="T252" s="862" t="s">
        <v>101</v>
      </c>
      <c r="U252" s="671">
        <v>1</v>
      </c>
      <c r="V252" s="860" t="str">
        <f t="shared" ref="V252" si="1188">+K252</f>
        <v>Desarrollar una herramienta tecnológica para la medición de la oportunidad de respuesta a las PQRSD, para así dar cumplimiento a lo establecido en la Resolución 668 de 2018 de la ADRES en su artículo 35 numeral 3 y con base en los requerimientos de la Dirección Administrativa y Financiera.</v>
      </c>
      <c r="W252" s="722">
        <f t="shared" ref="W252" si="1189">+L252</f>
        <v>0</v>
      </c>
      <c r="X252" s="855" t="s">
        <v>117</v>
      </c>
      <c r="Y252" s="678">
        <v>0</v>
      </c>
      <c r="Z252" s="858" t="str">
        <f t="shared" ref="Z252" si="1190">+V252</f>
        <v>Desarrollar una herramienta tecnológica para la medición de la oportunidad de respuesta a las PQRSD, para así dar cumplimiento a lo establecido en la Resolución 668 de 2018 de la ADRES en su artículo 35 numeral 3 y con base en los requerimientos de la Dirección Administrativa y Financiera.</v>
      </c>
      <c r="AA252" s="583">
        <v>0</v>
      </c>
      <c r="AB252" s="725"/>
      <c r="AC252" s="583"/>
      <c r="AD252" s="861" t="e">
        <f t="shared" ref="AD252" si="1191">+(AB252/Y252)</f>
        <v>#DIV/0!</v>
      </c>
      <c r="AE252" s="861" t="e">
        <f t="shared" ref="AE252" si="1192">+(AC252/AA252)</f>
        <v>#DIV/0!</v>
      </c>
      <c r="AF252" s="861">
        <f t="shared" ref="AF252" si="1193">+(AB252/U252)</f>
        <v>0</v>
      </c>
      <c r="AG252" s="861" t="e">
        <f t="shared" ref="AG252" si="1194">+(AC252/W252)</f>
        <v>#DIV/0!</v>
      </c>
      <c r="AH252" s="727"/>
      <c r="AI252" s="678">
        <v>0</v>
      </c>
      <c r="AJ252" s="858" t="str">
        <f t="shared" ref="AJ252" si="1195">+V252</f>
        <v>Desarrollar una herramienta tecnológica para la medición de la oportunidad de respuesta a las PQRSD, para así dar cumplimiento a lo establecido en la Resolución 668 de 2018 de la ADRES en su artículo 35 numeral 3 y con base en los requerimientos de la Dirección Administrativa y Financiera.</v>
      </c>
      <c r="AK252" s="583">
        <v>0</v>
      </c>
      <c r="AL252" s="728"/>
      <c r="AM252" s="728"/>
      <c r="AN252" s="861" t="e">
        <f t="shared" ref="AN252" si="1196">+(AL252/AI252)</f>
        <v>#DIV/0!</v>
      </c>
      <c r="AO252" s="861" t="e">
        <f t="shared" ref="AO252" si="1197">+(AM252/AK252)</f>
        <v>#DIV/0!</v>
      </c>
      <c r="AP252" s="861">
        <f t="shared" ref="AP252" si="1198">+(AL252+AB252)/U252</f>
        <v>0</v>
      </c>
      <c r="AQ252" s="861" t="e">
        <f t="shared" ref="AQ252" si="1199">+(AM252+AC252)/W252</f>
        <v>#DIV/0!</v>
      </c>
      <c r="AR252" s="861"/>
      <c r="AS252" s="678">
        <v>0</v>
      </c>
      <c r="AT252" s="858" t="str">
        <f t="shared" ref="AT252" si="1200">+V252</f>
        <v>Desarrollar una herramienta tecnológica para la medición de la oportunidad de respuesta a las PQRSD, para así dar cumplimiento a lo establecido en la Resolución 668 de 2018 de la ADRES en su artículo 35 numeral 3 y con base en los requerimientos de la Dirección Administrativa y Financiera.</v>
      </c>
      <c r="AU252" s="583">
        <v>0</v>
      </c>
      <c r="AV252" s="728"/>
      <c r="AW252" s="728"/>
      <c r="AX252" s="861" t="e">
        <f t="shared" ref="AX252" si="1201">+(AV252/AS252)</f>
        <v>#DIV/0!</v>
      </c>
      <c r="AY252" s="861" t="e">
        <f t="shared" ref="AY252" si="1202">+(AW252/AU252)</f>
        <v>#DIV/0!</v>
      </c>
      <c r="AZ252" s="861">
        <f t="shared" ref="AZ252" si="1203">+(AL252+AB252+AV252)/U252</f>
        <v>0</v>
      </c>
      <c r="BA252" s="861" t="e">
        <f t="shared" ref="BA252" si="1204">+(AM252+AC252+AW252)/W252</f>
        <v>#DIV/0!</v>
      </c>
      <c r="BB252" s="861"/>
      <c r="BC252" s="678">
        <v>1</v>
      </c>
      <c r="BD252" s="858" t="str">
        <f t="shared" ref="BD252" si="1205">+V252</f>
        <v>Desarrollar una herramienta tecnológica para la medición de la oportunidad de respuesta a las PQRSD, para así dar cumplimiento a lo establecido en la Resolución 668 de 2018 de la ADRES en su artículo 35 numeral 3 y con base en los requerimientos de la Dirección Administrativa y Financiera.</v>
      </c>
      <c r="BE252" s="583">
        <v>0</v>
      </c>
      <c r="BF252" s="728"/>
      <c r="BG252" s="728"/>
      <c r="BH252" s="859">
        <f t="shared" ref="BH252" si="1206">+(BF252/BC252)</f>
        <v>0</v>
      </c>
      <c r="BI252" s="859" t="e">
        <f t="shared" ref="BI252" si="1207">+(BG252/BE252)</f>
        <v>#DIV/0!</v>
      </c>
      <c r="BJ252" s="859">
        <f t="shared" ref="BJ252" si="1208">+(AL252+AB252+AV252+BF252)/U252</f>
        <v>0</v>
      </c>
      <c r="BK252" s="859" t="e">
        <f t="shared" ref="BK252" si="1209">+(AM252+AC252+AW252+BG252)/W252</f>
        <v>#DIV/0!</v>
      </c>
      <c r="BL252" s="859"/>
      <c r="BM252" s="856" t="str">
        <f t="shared" ref="BM252" si="1210">IF(AND(Y252=0,AB252=0),"No Prog ni Ejec",IF(Y252=0,CONCATENATE("No Prog, Ejec=  ",AB252),AB252/Y252))</f>
        <v>No Prog ni Ejec</v>
      </c>
      <c r="BN252" s="856" t="str">
        <f t="shared" ref="BN252" si="1211">IF(AND(AA252=0,AC252=0),"No Prog ni Ejec",IF(AA252=0,CONCATENATE("No Prog, Ejec=  ",AC252),AC252/AA252))</f>
        <v>No Prog ni Ejec</v>
      </c>
      <c r="BO252" s="856" t="str">
        <f t="shared" ref="BO252" si="1212">IF(AND(AI252=0,AL252=0),"No Prog ni Ejec",IF(AI252=0,CONCATENATE("No Prog, Ejec=  ",AL252),AL252/AI252))</f>
        <v>No Prog ni Ejec</v>
      </c>
      <c r="BP252" s="856" t="str">
        <f t="shared" ref="BP252" si="1213">IF(AND(AK252=0,AM252=0),"No Prog ni Ejec",IF(AK252=0,CONCATENATE("No Prog, Ejec=  ",AM252),AM252/AK252))</f>
        <v>No Prog ni Ejec</v>
      </c>
      <c r="BQ252" s="856" t="str">
        <f t="shared" ref="BQ252" si="1214">IF(AND(AS252=0,AV252=0),"No Prog ni Ejec",IF(AS252=0,CONCATENATE("No Prog, Ejec=  ",AV252),AV252/AS252))</f>
        <v>No Prog ni Ejec</v>
      </c>
      <c r="BR252" s="856" t="str">
        <f t="shared" ref="BR252" si="1215">IF(AND(AU252=0,AW252=0),"No Prog ni Ejec",IF(AU252=0,CONCATENATE("No Prog, Ejec=  ",AW252),AW252/AU252))</f>
        <v>No Prog ni Ejec</v>
      </c>
      <c r="BS252" s="856">
        <f t="shared" ref="BS252" si="1216">IF(AND(BC252=0,BF252=0),"No Prog ni Ejec",IF(BC252=0,CONCATENATE("No Prog, Ejec=  ",BF252),BF252/BC252))</f>
        <v>0</v>
      </c>
      <c r="BT252" s="856" t="str">
        <f t="shared" ref="BT252" si="1217">IF(AND(BE252=0,BG252=0),"No Prog ni Ejec",IF(BE252=0,CONCATENATE("No Prog, Ejec=  ",BG252),BG252/BE252))</f>
        <v>No Prog ni Ejec</v>
      </c>
      <c r="BU252" s="674">
        <f t="shared" ref="BU252" si="1218">+(Y252+AI252+(AS252/3))</f>
        <v>0</v>
      </c>
      <c r="BV252" s="732" t="str">
        <f t="shared" ref="BV252" si="1219">+V252</f>
        <v>Desarrollar una herramienta tecnológica para la medición de la oportunidad de respuesta a las PQRSD, para así dar cumplimiento a lo establecido en la Resolución 668 de 2018 de la ADRES en su artículo 35 numeral 3 y con base en los requerimientos de la Dirección Administrativa y Financiera.</v>
      </c>
      <c r="BW252" s="733">
        <f t="shared" ref="BW252" si="1220">+(AA252+AK252+(AU252/3))</f>
        <v>0</v>
      </c>
      <c r="BX252" s="728"/>
      <c r="BY252" s="728"/>
      <c r="BZ252" s="728"/>
      <c r="CA252" s="728"/>
      <c r="CB252" s="728"/>
      <c r="CC252" s="728"/>
      <c r="CD252" s="728"/>
    </row>
    <row r="253" spans="1:82" s="58" customFormat="1" ht="88.2" x14ac:dyDescent="0.3">
      <c r="A253" s="730">
        <v>11900</v>
      </c>
      <c r="B253" s="844" t="s">
        <v>1621</v>
      </c>
      <c r="C253" s="776" t="s">
        <v>971</v>
      </c>
      <c r="D253" s="777" t="s">
        <v>351</v>
      </c>
      <c r="E253" s="776" t="s">
        <v>256</v>
      </c>
      <c r="F253" s="777" t="s">
        <v>1187</v>
      </c>
      <c r="G253" s="776" t="s">
        <v>1192</v>
      </c>
      <c r="H253" s="670" t="s">
        <v>124</v>
      </c>
      <c r="I253" s="671">
        <v>1</v>
      </c>
      <c r="J253" s="671" t="s">
        <v>1189</v>
      </c>
      <c r="K253" s="776" t="s">
        <v>1191</v>
      </c>
      <c r="L253" s="583">
        <v>0</v>
      </c>
      <c r="M253" s="785">
        <v>1</v>
      </c>
      <c r="N253" s="776" t="s">
        <v>46</v>
      </c>
      <c r="O253" s="776" t="s">
        <v>59</v>
      </c>
      <c r="P253" s="776" t="s">
        <v>37</v>
      </c>
      <c r="Q253" s="776" t="s">
        <v>40</v>
      </c>
      <c r="R253" s="776" t="s">
        <v>220</v>
      </c>
      <c r="S253" s="776" t="s">
        <v>1328</v>
      </c>
      <c r="T253" s="776" t="s">
        <v>101</v>
      </c>
      <c r="U253" s="671">
        <v>1</v>
      </c>
      <c r="V253" s="782" t="str">
        <f t="shared" ref="V253:V261" si="1221">+K253</f>
        <v>Formalizar política de protección de datos personales (habeas data).</v>
      </c>
      <c r="W253" s="722">
        <f t="shared" ref="W253:W261" si="1222">+L253</f>
        <v>0</v>
      </c>
      <c r="X253" s="780" t="s">
        <v>117</v>
      </c>
      <c r="Y253" s="678">
        <v>0</v>
      </c>
      <c r="Z253" s="781" t="str">
        <f t="shared" ref="Z253:Z261" si="1223">+V253</f>
        <v>Formalizar política de protección de datos personales (habeas data).</v>
      </c>
      <c r="AA253" s="583">
        <v>0</v>
      </c>
      <c r="AB253" s="725"/>
      <c r="AC253" s="583"/>
      <c r="AD253" s="784" t="e">
        <f t="shared" ref="AD253:AD261" si="1224">+(AB253/Y253)</f>
        <v>#DIV/0!</v>
      </c>
      <c r="AE253" s="784" t="e">
        <f t="shared" ref="AE253:AE261" si="1225">+(AC253/AA253)</f>
        <v>#DIV/0!</v>
      </c>
      <c r="AF253" s="784">
        <f t="shared" ref="AF253:AF261" si="1226">+(AB253/U253)</f>
        <v>0</v>
      </c>
      <c r="AG253" s="784" t="e">
        <f t="shared" ref="AG253:AG261" si="1227">+(AC253/W253)</f>
        <v>#DIV/0!</v>
      </c>
      <c r="AH253" s="727"/>
      <c r="AI253" s="678">
        <v>1</v>
      </c>
      <c r="AJ253" s="781" t="str">
        <f t="shared" ref="AJ253:AJ261" si="1228">+V253</f>
        <v>Formalizar política de protección de datos personales (habeas data).</v>
      </c>
      <c r="AK253" s="583">
        <v>0</v>
      </c>
      <c r="AL253" s="728"/>
      <c r="AM253" s="728"/>
      <c r="AN253" s="784">
        <f t="shared" ref="AN253:AN261" si="1229">+(AL253/AI253)</f>
        <v>0</v>
      </c>
      <c r="AO253" s="784" t="e">
        <f t="shared" ref="AO253:AO261" si="1230">+(AM253/AK253)</f>
        <v>#DIV/0!</v>
      </c>
      <c r="AP253" s="784">
        <f t="shared" ref="AP253:AP261" si="1231">+(AL253+AB253)/U253</f>
        <v>0</v>
      </c>
      <c r="AQ253" s="784" t="e">
        <f t="shared" ref="AQ253:AQ261" si="1232">+(AM253+AC253)/W253</f>
        <v>#DIV/0!</v>
      </c>
      <c r="AR253" s="784"/>
      <c r="AS253" s="678">
        <v>0</v>
      </c>
      <c r="AT253" s="781" t="str">
        <f t="shared" ref="AT253:AT261" si="1233">+V253</f>
        <v>Formalizar política de protección de datos personales (habeas data).</v>
      </c>
      <c r="AU253" s="583">
        <v>0</v>
      </c>
      <c r="AV253" s="728"/>
      <c r="AW253" s="728"/>
      <c r="AX253" s="784" t="e">
        <f t="shared" ref="AX253:AX261" si="1234">+(AV253/AS253)</f>
        <v>#DIV/0!</v>
      </c>
      <c r="AY253" s="784" t="e">
        <f t="shared" ref="AY253:AY261" si="1235">+(AW253/AU253)</f>
        <v>#DIV/0!</v>
      </c>
      <c r="AZ253" s="784">
        <f t="shared" ref="AZ253:AZ261" si="1236">+(AL253+AB253+AV253)/U253</f>
        <v>0</v>
      </c>
      <c r="BA253" s="784" t="e">
        <f t="shared" ref="BA253:BA261" si="1237">+(AM253+AC253+AW253)/W253</f>
        <v>#DIV/0!</v>
      </c>
      <c r="BB253" s="784"/>
      <c r="BC253" s="678">
        <v>0</v>
      </c>
      <c r="BD253" s="781" t="str">
        <f t="shared" ref="BD253:BD261" si="1238">+V253</f>
        <v>Formalizar política de protección de datos personales (habeas data).</v>
      </c>
      <c r="BE253" s="583">
        <v>0</v>
      </c>
      <c r="BF253" s="728"/>
      <c r="BG253" s="728"/>
      <c r="BH253" s="783" t="e">
        <f t="shared" ref="BH253:BH261" si="1239">+(BF253/BC253)</f>
        <v>#DIV/0!</v>
      </c>
      <c r="BI253" s="783" t="e">
        <f t="shared" ref="BI253:BI261" si="1240">+(BG253/BE253)</f>
        <v>#DIV/0!</v>
      </c>
      <c r="BJ253" s="783">
        <f t="shared" ref="BJ253:BJ261" si="1241">+(AL253+AB253+AV253+BF253)/U253</f>
        <v>0</v>
      </c>
      <c r="BK253" s="783" t="e">
        <f t="shared" ref="BK253:BK261" si="1242">+(AM253+AC253+AW253+BG253)/W253</f>
        <v>#DIV/0!</v>
      </c>
      <c r="BL253" s="783"/>
      <c r="BM253" s="786" t="str">
        <f t="shared" ref="BM253:BM261" si="1243">IF(AND(Y253=0,AB253=0),"No Prog ni Ejec",IF(Y253=0,CONCATENATE("No Prog, Ejec=  ",AB253),AB253/Y253))</f>
        <v>No Prog ni Ejec</v>
      </c>
      <c r="BN253" s="786" t="str">
        <f t="shared" ref="BN253:BN261" si="1244">IF(AND(AA253=0,AC253=0),"No Prog ni Ejec",IF(AA253=0,CONCATENATE("No Prog, Ejec=  ",AC253),AC253/AA253))</f>
        <v>No Prog ni Ejec</v>
      </c>
      <c r="BO253" s="786">
        <f t="shared" ref="BO253:BO261" si="1245">IF(AND(AI253=0,AL253=0),"No Prog ni Ejec",IF(AI253=0,CONCATENATE("No Prog, Ejec=  ",AL253),AL253/AI253))</f>
        <v>0</v>
      </c>
      <c r="BP253" s="786" t="str">
        <f t="shared" ref="BP253:BP261" si="1246">IF(AND(AK253=0,AM253=0),"No Prog ni Ejec",IF(AK253=0,CONCATENATE("No Prog, Ejec=  ",AM253),AM253/AK253))</f>
        <v>No Prog ni Ejec</v>
      </c>
      <c r="BQ253" s="786" t="str">
        <f t="shared" ref="BQ253:BQ261" si="1247">IF(AND(AS253=0,AV253=0),"No Prog ni Ejec",IF(AS253=0,CONCATENATE("No Prog, Ejec=  ",AV253),AV253/AS253))</f>
        <v>No Prog ni Ejec</v>
      </c>
      <c r="BR253" s="786" t="str">
        <f t="shared" ref="BR253:BR261" si="1248">IF(AND(AU253=0,AW253=0),"No Prog ni Ejec",IF(AU253=0,CONCATENATE("No Prog, Ejec=  ",AW253),AW253/AU253))</f>
        <v>No Prog ni Ejec</v>
      </c>
      <c r="BS253" s="786" t="str">
        <f t="shared" ref="BS253:BS261" si="1249">IF(AND(BC253=0,BF253=0),"No Prog ni Ejec",IF(BC253=0,CONCATENATE("No Prog, Ejec=  ",BF253),BF253/BC253))</f>
        <v>No Prog ni Ejec</v>
      </c>
      <c r="BT253" s="786" t="str">
        <f t="shared" ref="BT253:BT261" si="1250">IF(AND(BE253=0,BG253=0),"No Prog ni Ejec",IF(BE253=0,CONCATENATE("No Prog, Ejec=  ",BG253),BG253/BE253))</f>
        <v>No Prog ni Ejec</v>
      </c>
      <c r="BU253" s="674">
        <f t="shared" ref="BU253:BU261" si="1251">+(Y253+AI253+(AS253/3))</f>
        <v>1</v>
      </c>
      <c r="BV253" s="732" t="str">
        <f t="shared" ref="BV253:BV261" si="1252">+V253</f>
        <v>Formalizar política de protección de datos personales (habeas data).</v>
      </c>
      <c r="BW253" s="733">
        <f t="shared" ref="BW253:BW261" si="1253">+(AA253+AK253+(AU253/3))</f>
        <v>0</v>
      </c>
      <c r="BX253" s="728"/>
      <c r="BY253" s="728"/>
      <c r="BZ253" s="728"/>
      <c r="CA253" s="728"/>
      <c r="CB253" s="728"/>
      <c r="CC253" s="728"/>
      <c r="CD253" s="728"/>
    </row>
    <row r="254" spans="1:82" s="58" customFormat="1" ht="88.2" x14ac:dyDescent="0.3">
      <c r="A254" s="777">
        <v>11700</v>
      </c>
      <c r="B254" s="778" t="s">
        <v>29</v>
      </c>
      <c r="C254" s="776" t="s">
        <v>971</v>
      </c>
      <c r="D254" s="777" t="s">
        <v>328</v>
      </c>
      <c r="E254" s="776" t="s">
        <v>256</v>
      </c>
      <c r="F254" s="777" t="s">
        <v>1171</v>
      </c>
      <c r="G254" s="776" t="s">
        <v>1198</v>
      </c>
      <c r="H254" s="670" t="s">
        <v>124</v>
      </c>
      <c r="I254" s="671">
        <v>3</v>
      </c>
      <c r="J254" s="671" t="s">
        <v>1173</v>
      </c>
      <c r="K254" s="776" t="s">
        <v>1197</v>
      </c>
      <c r="L254" s="583">
        <v>0</v>
      </c>
      <c r="M254" s="785">
        <v>1</v>
      </c>
      <c r="N254" s="776" t="s">
        <v>46</v>
      </c>
      <c r="O254" s="776" t="s">
        <v>59</v>
      </c>
      <c r="P254" s="776" t="s">
        <v>37</v>
      </c>
      <c r="Q254" s="776" t="s">
        <v>40</v>
      </c>
      <c r="R254" s="776" t="s">
        <v>220</v>
      </c>
      <c r="S254" s="776" t="s">
        <v>1317</v>
      </c>
      <c r="T254" s="776" t="s">
        <v>101</v>
      </c>
      <c r="U254" s="678">
        <v>3</v>
      </c>
      <c r="V254" s="782" t="str">
        <f t="shared" si="1221"/>
        <v>Realizar charlas de actualización normativa a los servidores públicos y contratistas de Atención al Ciudadano como mecanismo de actualización.</v>
      </c>
      <c r="W254" s="722">
        <f t="shared" si="1222"/>
        <v>0</v>
      </c>
      <c r="X254" s="780" t="s">
        <v>117</v>
      </c>
      <c r="Y254" s="678">
        <v>0</v>
      </c>
      <c r="Z254" s="781" t="str">
        <f t="shared" si="1223"/>
        <v>Realizar charlas de actualización normativa a los servidores públicos y contratistas de Atención al Ciudadano como mecanismo de actualización.</v>
      </c>
      <c r="AA254" s="583">
        <v>0</v>
      </c>
      <c r="AB254" s="725"/>
      <c r="AC254" s="583"/>
      <c r="AD254" s="784" t="e">
        <f t="shared" si="1224"/>
        <v>#DIV/0!</v>
      </c>
      <c r="AE254" s="784" t="e">
        <f t="shared" si="1225"/>
        <v>#DIV/0!</v>
      </c>
      <c r="AF254" s="784">
        <f t="shared" si="1226"/>
        <v>0</v>
      </c>
      <c r="AG254" s="784" t="e">
        <f t="shared" si="1227"/>
        <v>#DIV/0!</v>
      </c>
      <c r="AH254" s="727"/>
      <c r="AI254" s="678">
        <v>0</v>
      </c>
      <c r="AJ254" s="781" t="str">
        <f t="shared" si="1228"/>
        <v>Realizar charlas de actualización normativa a los servidores públicos y contratistas de Atención al Ciudadano como mecanismo de actualización.</v>
      </c>
      <c r="AK254" s="583">
        <v>0</v>
      </c>
      <c r="AL254" s="728"/>
      <c r="AM254" s="728"/>
      <c r="AN254" s="784" t="e">
        <f t="shared" si="1229"/>
        <v>#DIV/0!</v>
      </c>
      <c r="AO254" s="784" t="e">
        <f t="shared" si="1230"/>
        <v>#DIV/0!</v>
      </c>
      <c r="AP254" s="784">
        <f t="shared" si="1231"/>
        <v>0</v>
      </c>
      <c r="AQ254" s="784" t="e">
        <f t="shared" si="1232"/>
        <v>#DIV/0!</v>
      </c>
      <c r="AR254" s="784"/>
      <c r="AS254" s="678">
        <v>2</v>
      </c>
      <c r="AT254" s="781" t="str">
        <f t="shared" si="1233"/>
        <v>Realizar charlas de actualización normativa a los servidores públicos y contratistas de Atención al Ciudadano como mecanismo de actualización.</v>
      </c>
      <c r="AU254" s="583">
        <v>0</v>
      </c>
      <c r="AV254" s="728"/>
      <c r="AW254" s="728"/>
      <c r="AX254" s="784">
        <f t="shared" si="1234"/>
        <v>0</v>
      </c>
      <c r="AY254" s="784" t="e">
        <f t="shared" si="1235"/>
        <v>#DIV/0!</v>
      </c>
      <c r="AZ254" s="784">
        <f t="shared" si="1236"/>
        <v>0</v>
      </c>
      <c r="BA254" s="784" t="e">
        <f t="shared" si="1237"/>
        <v>#DIV/0!</v>
      </c>
      <c r="BB254" s="784"/>
      <c r="BC254" s="678">
        <v>1</v>
      </c>
      <c r="BD254" s="781" t="str">
        <f t="shared" si="1238"/>
        <v>Realizar charlas de actualización normativa a los servidores públicos y contratistas de Atención al Ciudadano como mecanismo de actualización.</v>
      </c>
      <c r="BE254" s="583">
        <v>0</v>
      </c>
      <c r="BF254" s="728"/>
      <c r="BG254" s="728"/>
      <c r="BH254" s="783">
        <f t="shared" si="1239"/>
        <v>0</v>
      </c>
      <c r="BI254" s="783" t="e">
        <f t="shared" si="1240"/>
        <v>#DIV/0!</v>
      </c>
      <c r="BJ254" s="783">
        <f t="shared" si="1241"/>
        <v>0</v>
      </c>
      <c r="BK254" s="783" t="e">
        <f t="shared" si="1242"/>
        <v>#DIV/0!</v>
      </c>
      <c r="BL254" s="783"/>
      <c r="BM254" s="786" t="str">
        <f t="shared" si="1243"/>
        <v>No Prog ni Ejec</v>
      </c>
      <c r="BN254" s="786" t="str">
        <f t="shared" si="1244"/>
        <v>No Prog ni Ejec</v>
      </c>
      <c r="BO254" s="786" t="str">
        <f t="shared" si="1245"/>
        <v>No Prog ni Ejec</v>
      </c>
      <c r="BP254" s="786" t="str">
        <f t="shared" si="1246"/>
        <v>No Prog ni Ejec</v>
      </c>
      <c r="BQ254" s="786">
        <f t="shared" si="1247"/>
        <v>0</v>
      </c>
      <c r="BR254" s="786" t="str">
        <f t="shared" si="1248"/>
        <v>No Prog ni Ejec</v>
      </c>
      <c r="BS254" s="786">
        <f t="shared" si="1249"/>
        <v>0</v>
      </c>
      <c r="BT254" s="786" t="str">
        <f t="shared" si="1250"/>
        <v>No Prog ni Ejec</v>
      </c>
      <c r="BU254" s="674">
        <f t="shared" si="1251"/>
        <v>0.66666666666666663</v>
      </c>
      <c r="BV254" s="732" t="str">
        <f t="shared" si="1252"/>
        <v>Realizar charlas de actualización normativa a los servidores públicos y contratistas de Atención al Ciudadano como mecanismo de actualización.</v>
      </c>
      <c r="BW254" s="733">
        <f t="shared" si="1253"/>
        <v>0</v>
      </c>
      <c r="BX254" s="728"/>
      <c r="BY254" s="728"/>
      <c r="BZ254" s="728"/>
      <c r="CA254" s="728"/>
      <c r="CB254" s="728"/>
      <c r="CC254" s="728"/>
      <c r="CD254" s="728"/>
    </row>
    <row r="255" spans="1:82" s="58" customFormat="1" ht="88.2" x14ac:dyDescent="0.3">
      <c r="A255" s="777">
        <v>11700</v>
      </c>
      <c r="B255" s="778" t="s">
        <v>29</v>
      </c>
      <c r="C255" s="776" t="s">
        <v>971</v>
      </c>
      <c r="D255" s="777" t="s">
        <v>328</v>
      </c>
      <c r="E255" s="776" t="s">
        <v>256</v>
      </c>
      <c r="F255" s="777" t="s">
        <v>1176</v>
      </c>
      <c r="G255" s="776" t="s">
        <v>1202</v>
      </c>
      <c r="H255" s="670" t="s">
        <v>124</v>
      </c>
      <c r="I255" s="671">
        <v>1</v>
      </c>
      <c r="J255" s="671" t="s">
        <v>1177</v>
      </c>
      <c r="K255" s="776" t="s">
        <v>1199</v>
      </c>
      <c r="L255" s="583">
        <v>0</v>
      </c>
      <c r="M255" s="785">
        <v>1</v>
      </c>
      <c r="N255" s="776" t="s">
        <v>46</v>
      </c>
      <c r="O255" s="776" t="s">
        <v>59</v>
      </c>
      <c r="P255" s="776" t="s">
        <v>37</v>
      </c>
      <c r="Q255" s="776" t="s">
        <v>40</v>
      </c>
      <c r="R255" s="776" t="s">
        <v>220</v>
      </c>
      <c r="S255" s="776" t="s">
        <v>1202</v>
      </c>
      <c r="T255" s="776" t="s">
        <v>101</v>
      </c>
      <c r="U255" s="678">
        <v>1</v>
      </c>
      <c r="V255" s="782" t="str">
        <f t="shared" si="1221"/>
        <v>Publicar en los canales de atención la Carta de Trato Digno al Ciudadano.</v>
      </c>
      <c r="W255" s="722">
        <f t="shared" si="1222"/>
        <v>0</v>
      </c>
      <c r="X255" s="780" t="s">
        <v>117</v>
      </c>
      <c r="Y255" s="678">
        <v>1</v>
      </c>
      <c r="Z255" s="781" t="str">
        <f t="shared" si="1223"/>
        <v>Publicar en los canales de atención la Carta de Trato Digno al Ciudadano.</v>
      </c>
      <c r="AA255" s="583">
        <v>0</v>
      </c>
      <c r="AB255" s="725"/>
      <c r="AC255" s="583"/>
      <c r="AD255" s="784">
        <f t="shared" si="1224"/>
        <v>0</v>
      </c>
      <c r="AE255" s="784" t="e">
        <f t="shared" si="1225"/>
        <v>#DIV/0!</v>
      </c>
      <c r="AF255" s="784">
        <f t="shared" si="1226"/>
        <v>0</v>
      </c>
      <c r="AG255" s="784" t="e">
        <f t="shared" si="1227"/>
        <v>#DIV/0!</v>
      </c>
      <c r="AH255" s="727"/>
      <c r="AI255" s="678">
        <v>0</v>
      </c>
      <c r="AJ255" s="781" t="str">
        <f t="shared" si="1228"/>
        <v>Publicar en los canales de atención la Carta de Trato Digno al Ciudadano.</v>
      </c>
      <c r="AK255" s="583">
        <v>0</v>
      </c>
      <c r="AL255" s="728"/>
      <c r="AM255" s="728"/>
      <c r="AN255" s="784" t="e">
        <f t="shared" si="1229"/>
        <v>#DIV/0!</v>
      </c>
      <c r="AO255" s="784" t="e">
        <f t="shared" si="1230"/>
        <v>#DIV/0!</v>
      </c>
      <c r="AP255" s="784">
        <f t="shared" si="1231"/>
        <v>0</v>
      </c>
      <c r="AQ255" s="784" t="e">
        <f t="shared" si="1232"/>
        <v>#DIV/0!</v>
      </c>
      <c r="AR255" s="784"/>
      <c r="AS255" s="678">
        <v>0</v>
      </c>
      <c r="AT255" s="781" t="str">
        <f t="shared" si="1233"/>
        <v>Publicar en los canales de atención la Carta de Trato Digno al Ciudadano.</v>
      </c>
      <c r="AU255" s="583">
        <v>0</v>
      </c>
      <c r="AV255" s="728"/>
      <c r="AW255" s="728"/>
      <c r="AX255" s="784" t="e">
        <f t="shared" si="1234"/>
        <v>#DIV/0!</v>
      </c>
      <c r="AY255" s="784" t="e">
        <f t="shared" si="1235"/>
        <v>#DIV/0!</v>
      </c>
      <c r="AZ255" s="784">
        <f t="shared" si="1236"/>
        <v>0</v>
      </c>
      <c r="BA255" s="784" t="e">
        <f t="shared" si="1237"/>
        <v>#DIV/0!</v>
      </c>
      <c r="BB255" s="784"/>
      <c r="BC255" s="678">
        <v>0</v>
      </c>
      <c r="BD255" s="781" t="str">
        <f t="shared" si="1238"/>
        <v>Publicar en los canales de atención la Carta de Trato Digno al Ciudadano.</v>
      </c>
      <c r="BE255" s="583">
        <v>0</v>
      </c>
      <c r="BF255" s="728"/>
      <c r="BG255" s="728"/>
      <c r="BH255" s="783" t="e">
        <f t="shared" si="1239"/>
        <v>#DIV/0!</v>
      </c>
      <c r="BI255" s="783" t="e">
        <f t="shared" si="1240"/>
        <v>#DIV/0!</v>
      </c>
      <c r="BJ255" s="783">
        <f t="shared" si="1241"/>
        <v>0</v>
      </c>
      <c r="BK255" s="783" t="e">
        <f t="shared" si="1242"/>
        <v>#DIV/0!</v>
      </c>
      <c r="BL255" s="783"/>
      <c r="BM255" s="786">
        <f t="shared" si="1243"/>
        <v>0</v>
      </c>
      <c r="BN255" s="786" t="str">
        <f t="shared" si="1244"/>
        <v>No Prog ni Ejec</v>
      </c>
      <c r="BO255" s="786" t="str">
        <f t="shared" si="1245"/>
        <v>No Prog ni Ejec</v>
      </c>
      <c r="BP255" s="786" t="str">
        <f t="shared" si="1246"/>
        <v>No Prog ni Ejec</v>
      </c>
      <c r="BQ255" s="786" t="str">
        <f t="shared" si="1247"/>
        <v>No Prog ni Ejec</v>
      </c>
      <c r="BR255" s="786" t="str">
        <f t="shared" si="1248"/>
        <v>No Prog ni Ejec</v>
      </c>
      <c r="BS255" s="786" t="str">
        <f t="shared" si="1249"/>
        <v>No Prog ni Ejec</v>
      </c>
      <c r="BT255" s="786" t="str">
        <f t="shared" si="1250"/>
        <v>No Prog ni Ejec</v>
      </c>
      <c r="BU255" s="674">
        <f t="shared" si="1251"/>
        <v>1</v>
      </c>
      <c r="BV255" s="732" t="str">
        <f t="shared" si="1252"/>
        <v>Publicar en los canales de atención la Carta de Trato Digno al Ciudadano.</v>
      </c>
      <c r="BW255" s="733">
        <f t="shared" si="1253"/>
        <v>0</v>
      </c>
      <c r="BX255" s="728"/>
      <c r="BY255" s="728"/>
      <c r="BZ255" s="728"/>
      <c r="CA255" s="728"/>
      <c r="CB255" s="728"/>
      <c r="CC255" s="728"/>
      <c r="CD255" s="728"/>
    </row>
    <row r="256" spans="1:82" s="58" customFormat="1" ht="88.2" x14ac:dyDescent="0.3">
      <c r="A256" s="777">
        <v>11700</v>
      </c>
      <c r="B256" s="778" t="s">
        <v>29</v>
      </c>
      <c r="C256" s="776" t="s">
        <v>971</v>
      </c>
      <c r="D256" s="777" t="s">
        <v>328</v>
      </c>
      <c r="E256" s="776" t="s">
        <v>256</v>
      </c>
      <c r="F256" s="777" t="s">
        <v>1180</v>
      </c>
      <c r="G256" s="776" t="s">
        <v>1204</v>
      </c>
      <c r="H256" s="670" t="s">
        <v>123</v>
      </c>
      <c r="I256" s="783">
        <v>1</v>
      </c>
      <c r="J256" s="671" t="s">
        <v>1181</v>
      </c>
      <c r="K256" s="776" t="s">
        <v>1203</v>
      </c>
      <c r="L256" s="583">
        <v>0</v>
      </c>
      <c r="M256" s="785">
        <v>1</v>
      </c>
      <c r="N256" s="776" t="s">
        <v>46</v>
      </c>
      <c r="O256" s="776" t="s">
        <v>59</v>
      </c>
      <c r="P256" s="776" t="s">
        <v>37</v>
      </c>
      <c r="Q256" s="776" t="s">
        <v>40</v>
      </c>
      <c r="R256" s="776" t="s">
        <v>220</v>
      </c>
      <c r="S256" s="776" t="s">
        <v>1300</v>
      </c>
      <c r="T256" s="776" t="s">
        <v>101</v>
      </c>
      <c r="U256" s="785">
        <v>1</v>
      </c>
      <c r="V256" s="782" t="str">
        <f t="shared" si="1221"/>
        <v>Definir e implementar los formatos para recepción de peticiones verbales y atención personalizada.</v>
      </c>
      <c r="W256" s="722">
        <f t="shared" si="1222"/>
        <v>0</v>
      </c>
      <c r="X256" s="780" t="s">
        <v>117</v>
      </c>
      <c r="Y256" s="785">
        <v>0.5</v>
      </c>
      <c r="Z256" s="781" t="str">
        <f t="shared" si="1223"/>
        <v>Definir e implementar los formatos para recepción de peticiones verbales y atención personalizada.</v>
      </c>
      <c r="AA256" s="583">
        <v>0</v>
      </c>
      <c r="AB256" s="725"/>
      <c r="AC256" s="583"/>
      <c r="AD256" s="784">
        <f t="shared" si="1224"/>
        <v>0</v>
      </c>
      <c r="AE256" s="784" t="e">
        <f t="shared" si="1225"/>
        <v>#DIV/0!</v>
      </c>
      <c r="AF256" s="784">
        <f t="shared" si="1226"/>
        <v>0</v>
      </c>
      <c r="AG256" s="784" t="e">
        <f t="shared" si="1227"/>
        <v>#DIV/0!</v>
      </c>
      <c r="AH256" s="727"/>
      <c r="AI256" s="785">
        <v>0.5</v>
      </c>
      <c r="AJ256" s="781" t="str">
        <f t="shared" si="1228"/>
        <v>Definir e implementar los formatos para recepción de peticiones verbales y atención personalizada.</v>
      </c>
      <c r="AK256" s="583">
        <v>0</v>
      </c>
      <c r="AL256" s="728"/>
      <c r="AM256" s="728"/>
      <c r="AN256" s="784">
        <f t="shared" si="1229"/>
        <v>0</v>
      </c>
      <c r="AO256" s="784" t="e">
        <f t="shared" si="1230"/>
        <v>#DIV/0!</v>
      </c>
      <c r="AP256" s="784">
        <f t="shared" si="1231"/>
        <v>0</v>
      </c>
      <c r="AQ256" s="784" t="e">
        <f t="shared" si="1232"/>
        <v>#DIV/0!</v>
      </c>
      <c r="AR256" s="784"/>
      <c r="AS256" s="785">
        <v>0</v>
      </c>
      <c r="AT256" s="781" t="str">
        <f t="shared" si="1233"/>
        <v>Definir e implementar los formatos para recepción de peticiones verbales y atención personalizada.</v>
      </c>
      <c r="AU256" s="583">
        <v>0</v>
      </c>
      <c r="AV256" s="728"/>
      <c r="AW256" s="728"/>
      <c r="AX256" s="784" t="e">
        <f t="shared" si="1234"/>
        <v>#DIV/0!</v>
      </c>
      <c r="AY256" s="784" t="e">
        <f t="shared" si="1235"/>
        <v>#DIV/0!</v>
      </c>
      <c r="AZ256" s="784">
        <f t="shared" si="1236"/>
        <v>0</v>
      </c>
      <c r="BA256" s="784" t="e">
        <f t="shared" si="1237"/>
        <v>#DIV/0!</v>
      </c>
      <c r="BB256" s="784"/>
      <c r="BC256" s="785">
        <v>0</v>
      </c>
      <c r="BD256" s="781" t="str">
        <f t="shared" si="1238"/>
        <v>Definir e implementar los formatos para recepción de peticiones verbales y atención personalizada.</v>
      </c>
      <c r="BE256" s="583">
        <v>0</v>
      </c>
      <c r="BF256" s="728"/>
      <c r="BG256" s="728"/>
      <c r="BH256" s="783" t="e">
        <f t="shared" si="1239"/>
        <v>#DIV/0!</v>
      </c>
      <c r="BI256" s="783" t="e">
        <f t="shared" si="1240"/>
        <v>#DIV/0!</v>
      </c>
      <c r="BJ256" s="783">
        <f t="shared" si="1241"/>
        <v>0</v>
      </c>
      <c r="BK256" s="783" t="e">
        <f t="shared" si="1242"/>
        <v>#DIV/0!</v>
      </c>
      <c r="BL256" s="783"/>
      <c r="BM256" s="786">
        <f t="shared" si="1243"/>
        <v>0</v>
      </c>
      <c r="BN256" s="786" t="str">
        <f t="shared" si="1244"/>
        <v>No Prog ni Ejec</v>
      </c>
      <c r="BO256" s="786">
        <f t="shared" si="1245"/>
        <v>0</v>
      </c>
      <c r="BP256" s="786" t="str">
        <f t="shared" si="1246"/>
        <v>No Prog ni Ejec</v>
      </c>
      <c r="BQ256" s="786" t="str">
        <f t="shared" si="1247"/>
        <v>No Prog ni Ejec</v>
      </c>
      <c r="BR256" s="786" t="str">
        <f t="shared" si="1248"/>
        <v>No Prog ni Ejec</v>
      </c>
      <c r="BS256" s="786" t="str">
        <f t="shared" si="1249"/>
        <v>No Prog ni Ejec</v>
      </c>
      <c r="BT256" s="786" t="str">
        <f t="shared" si="1250"/>
        <v>No Prog ni Ejec</v>
      </c>
      <c r="BU256" s="674">
        <f t="shared" si="1251"/>
        <v>1</v>
      </c>
      <c r="BV256" s="732" t="str">
        <f t="shared" si="1252"/>
        <v>Definir e implementar los formatos para recepción de peticiones verbales y atención personalizada.</v>
      </c>
      <c r="BW256" s="733">
        <f t="shared" si="1253"/>
        <v>0</v>
      </c>
      <c r="BX256" s="728"/>
      <c r="BY256" s="728"/>
      <c r="BZ256" s="728"/>
      <c r="CA256" s="728"/>
      <c r="CB256" s="728"/>
      <c r="CC256" s="728"/>
      <c r="CD256" s="728"/>
    </row>
    <row r="257" spans="1:82" s="58" customFormat="1" ht="88.2" x14ac:dyDescent="0.3">
      <c r="A257" s="777">
        <v>11700</v>
      </c>
      <c r="B257" s="778" t="s">
        <v>29</v>
      </c>
      <c r="C257" s="776" t="s">
        <v>971</v>
      </c>
      <c r="D257" s="777" t="s">
        <v>328</v>
      </c>
      <c r="E257" s="776" t="s">
        <v>256</v>
      </c>
      <c r="F257" s="777" t="s">
        <v>1195</v>
      </c>
      <c r="G257" s="776" t="s">
        <v>1208</v>
      </c>
      <c r="H257" s="670" t="s">
        <v>124</v>
      </c>
      <c r="I257" s="673">
        <v>12</v>
      </c>
      <c r="J257" s="671" t="s">
        <v>1196</v>
      </c>
      <c r="K257" s="776" t="s">
        <v>1207</v>
      </c>
      <c r="L257" s="583">
        <v>0</v>
      </c>
      <c r="M257" s="785">
        <v>1</v>
      </c>
      <c r="N257" s="776" t="s">
        <v>46</v>
      </c>
      <c r="O257" s="776" t="s">
        <v>59</v>
      </c>
      <c r="P257" s="776" t="s">
        <v>37</v>
      </c>
      <c r="Q257" s="776" t="s">
        <v>40</v>
      </c>
      <c r="R257" s="776" t="s">
        <v>220</v>
      </c>
      <c r="S257" s="776" t="s">
        <v>1301</v>
      </c>
      <c r="T257" s="776" t="s">
        <v>101</v>
      </c>
      <c r="U257" s="678">
        <v>12</v>
      </c>
      <c r="V257" s="782" t="str">
        <f t="shared" si="1221"/>
        <v>Realizar informe de Peticiones, Quejas, Reclamos y Solicitudes (PQRS), con el fin de identificar oportunidades de mejora.</v>
      </c>
      <c r="W257" s="722">
        <f t="shared" si="1222"/>
        <v>0</v>
      </c>
      <c r="X257" s="780" t="s">
        <v>117</v>
      </c>
      <c r="Y257" s="678">
        <v>3</v>
      </c>
      <c r="Z257" s="781" t="str">
        <f t="shared" si="1223"/>
        <v>Realizar informe de Peticiones, Quejas, Reclamos y Solicitudes (PQRS), con el fin de identificar oportunidades de mejora.</v>
      </c>
      <c r="AA257" s="583">
        <v>0</v>
      </c>
      <c r="AB257" s="725"/>
      <c r="AC257" s="583"/>
      <c r="AD257" s="784">
        <f t="shared" si="1224"/>
        <v>0</v>
      </c>
      <c r="AE257" s="784" t="e">
        <f t="shared" si="1225"/>
        <v>#DIV/0!</v>
      </c>
      <c r="AF257" s="784">
        <f t="shared" si="1226"/>
        <v>0</v>
      </c>
      <c r="AG257" s="784" t="e">
        <f t="shared" si="1227"/>
        <v>#DIV/0!</v>
      </c>
      <c r="AH257" s="727"/>
      <c r="AI257" s="678">
        <v>3</v>
      </c>
      <c r="AJ257" s="781" t="str">
        <f t="shared" si="1228"/>
        <v>Realizar informe de Peticiones, Quejas, Reclamos y Solicitudes (PQRS), con el fin de identificar oportunidades de mejora.</v>
      </c>
      <c r="AK257" s="583">
        <v>0</v>
      </c>
      <c r="AL257" s="728"/>
      <c r="AM257" s="728"/>
      <c r="AN257" s="784">
        <f t="shared" si="1229"/>
        <v>0</v>
      </c>
      <c r="AO257" s="784" t="e">
        <f t="shared" si="1230"/>
        <v>#DIV/0!</v>
      </c>
      <c r="AP257" s="784">
        <f t="shared" si="1231"/>
        <v>0</v>
      </c>
      <c r="AQ257" s="784" t="e">
        <f t="shared" si="1232"/>
        <v>#DIV/0!</v>
      </c>
      <c r="AR257" s="784"/>
      <c r="AS257" s="678">
        <v>3</v>
      </c>
      <c r="AT257" s="781" t="str">
        <f t="shared" si="1233"/>
        <v>Realizar informe de Peticiones, Quejas, Reclamos y Solicitudes (PQRS), con el fin de identificar oportunidades de mejora.</v>
      </c>
      <c r="AU257" s="583">
        <v>0</v>
      </c>
      <c r="AV257" s="728"/>
      <c r="AW257" s="728"/>
      <c r="AX257" s="784">
        <f t="shared" si="1234"/>
        <v>0</v>
      </c>
      <c r="AY257" s="784" t="e">
        <f t="shared" si="1235"/>
        <v>#DIV/0!</v>
      </c>
      <c r="AZ257" s="784">
        <f t="shared" si="1236"/>
        <v>0</v>
      </c>
      <c r="BA257" s="784" t="e">
        <f t="shared" si="1237"/>
        <v>#DIV/0!</v>
      </c>
      <c r="BB257" s="784"/>
      <c r="BC257" s="678">
        <v>3</v>
      </c>
      <c r="BD257" s="781" t="str">
        <f t="shared" si="1238"/>
        <v>Realizar informe de Peticiones, Quejas, Reclamos y Solicitudes (PQRS), con el fin de identificar oportunidades de mejora.</v>
      </c>
      <c r="BE257" s="583">
        <v>0</v>
      </c>
      <c r="BF257" s="728"/>
      <c r="BG257" s="728"/>
      <c r="BH257" s="783">
        <f t="shared" si="1239"/>
        <v>0</v>
      </c>
      <c r="BI257" s="783" t="e">
        <f t="shared" si="1240"/>
        <v>#DIV/0!</v>
      </c>
      <c r="BJ257" s="783">
        <f t="shared" si="1241"/>
        <v>0</v>
      </c>
      <c r="BK257" s="783" t="e">
        <f t="shared" si="1242"/>
        <v>#DIV/0!</v>
      </c>
      <c r="BL257" s="783"/>
      <c r="BM257" s="786">
        <f t="shared" si="1243"/>
        <v>0</v>
      </c>
      <c r="BN257" s="786" t="str">
        <f t="shared" si="1244"/>
        <v>No Prog ni Ejec</v>
      </c>
      <c r="BO257" s="786">
        <f t="shared" si="1245"/>
        <v>0</v>
      </c>
      <c r="BP257" s="786" t="str">
        <f t="shared" si="1246"/>
        <v>No Prog ni Ejec</v>
      </c>
      <c r="BQ257" s="786">
        <f t="shared" si="1247"/>
        <v>0</v>
      </c>
      <c r="BR257" s="786" t="str">
        <f t="shared" si="1248"/>
        <v>No Prog ni Ejec</v>
      </c>
      <c r="BS257" s="786">
        <f t="shared" si="1249"/>
        <v>0</v>
      </c>
      <c r="BT257" s="786" t="str">
        <f t="shared" si="1250"/>
        <v>No Prog ni Ejec</v>
      </c>
      <c r="BU257" s="674">
        <f t="shared" si="1251"/>
        <v>7</v>
      </c>
      <c r="BV257" s="732" t="str">
        <f t="shared" si="1252"/>
        <v>Realizar informe de Peticiones, Quejas, Reclamos y Solicitudes (PQRS), con el fin de identificar oportunidades de mejora.</v>
      </c>
      <c r="BW257" s="733">
        <f t="shared" si="1253"/>
        <v>0</v>
      </c>
      <c r="BX257" s="728"/>
      <c r="BY257" s="728"/>
      <c r="BZ257" s="728"/>
      <c r="CA257" s="728"/>
      <c r="CB257" s="728"/>
      <c r="CC257" s="728"/>
      <c r="CD257" s="728"/>
    </row>
    <row r="258" spans="1:82" s="58" customFormat="1" ht="88.2" x14ac:dyDescent="0.3">
      <c r="A258" s="777">
        <v>11700</v>
      </c>
      <c r="B258" s="778" t="s">
        <v>29</v>
      </c>
      <c r="C258" s="776" t="s">
        <v>971</v>
      </c>
      <c r="D258" s="777" t="s">
        <v>328</v>
      </c>
      <c r="E258" s="776" t="s">
        <v>256</v>
      </c>
      <c r="F258" s="777" t="s">
        <v>1200</v>
      </c>
      <c r="G258" s="776" t="s">
        <v>1214</v>
      </c>
      <c r="H258" s="670" t="s">
        <v>124</v>
      </c>
      <c r="I258" s="673">
        <v>1</v>
      </c>
      <c r="J258" s="671" t="s">
        <v>1201</v>
      </c>
      <c r="K258" s="776" t="s">
        <v>1211</v>
      </c>
      <c r="L258" s="583">
        <v>0</v>
      </c>
      <c r="M258" s="785">
        <v>1</v>
      </c>
      <c r="N258" s="776" t="s">
        <v>46</v>
      </c>
      <c r="O258" s="776" t="s">
        <v>59</v>
      </c>
      <c r="P258" s="776" t="s">
        <v>37</v>
      </c>
      <c r="Q258" s="776" t="s">
        <v>40</v>
      </c>
      <c r="R258" s="776" t="s">
        <v>220</v>
      </c>
      <c r="S258" s="776" t="s">
        <v>1302</v>
      </c>
      <c r="T258" s="776" t="s">
        <v>101</v>
      </c>
      <c r="U258" s="678">
        <v>1</v>
      </c>
      <c r="V258" s="782" t="str">
        <f t="shared" si="1221"/>
        <v>Identificar y caracterizar usuarios y partes interesadas.</v>
      </c>
      <c r="W258" s="722">
        <f t="shared" si="1222"/>
        <v>0</v>
      </c>
      <c r="X258" s="780" t="s">
        <v>117</v>
      </c>
      <c r="Y258" s="678">
        <v>0</v>
      </c>
      <c r="Z258" s="781" t="str">
        <f t="shared" si="1223"/>
        <v>Identificar y caracterizar usuarios y partes interesadas.</v>
      </c>
      <c r="AA258" s="583">
        <v>0</v>
      </c>
      <c r="AB258" s="725"/>
      <c r="AC258" s="583"/>
      <c r="AD258" s="784" t="e">
        <f t="shared" si="1224"/>
        <v>#DIV/0!</v>
      </c>
      <c r="AE258" s="784" t="e">
        <f t="shared" si="1225"/>
        <v>#DIV/0!</v>
      </c>
      <c r="AF258" s="784">
        <f t="shared" si="1226"/>
        <v>0</v>
      </c>
      <c r="AG258" s="784" t="e">
        <f t="shared" si="1227"/>
        <v>#DIV/0!</v>
      </c>
      <c r="AH258" s="727"/>
      <c r="AI258" s="678">
        <v>0</v>
      </c>
      <c r="AJ258" s="781" t="str">
        <f t="shared" si="1228"/>
        <v>Identificar y caracterizar usuarios y partes interesadas.</v>
      </c>
      <c r="AK258" s="583">
        <v>0</v>
      </c>
      <c r="AL258" s="728"/>
      <c r="AM258" s="728"/>
      <c r="AN258" s="784" t="e">
        <f t="shared" si="1229"/>
        <v>#DIV/0!</v>
      </c>
      <c r="AO258" s="784" t="e">
        <f t="shared" si="1230"/>
        <v>#DIV/0!</v>
      </c>
      <c r="AP258" s="784">
        <f t="shared" si="1231"/>
        <v>0</v>
      </c>
      <c r="AQ258" s="784" t="e">
        <f t="shared" si="1232"/>
        <v>#DIV/0!</v>
      </c>
      <c r="AR258" s="784"/>
      <c r="AS258" s="678">
        <v>0</v>
      </c>
      <c r="AT258" s="781" t="str">
        <f t="shared" si="1233"/>
        <v>Identificar y caracterizar usuarios y partes interesadas.</v>
      </c>
      <c r="AU258" s="583">
        <v>0</v>
      </c>
      <c r="AV258" s="728"/>
      <c r="AW258" s="728"/>
      <c r="AX258" s="784" t="e">
        <f t="shared" si="1234"/>
        <v>#DIV/0!</v>
      </c>
      <c r="AY258" s="784" t="e">
        <f t="shared" si="1235"/>
        <v>#DIV/0!</v>
      </c>
      <c r="AZ258" s="784">
        <f t="shared" si="1236"/>
        <v>0</v>
      </c>
      <c r="BA258" s="784" t="e">
        <f t="shared" si="1237"/>
        <v>#DIV/0!</v>
      </c>
      <c r="BB258" s="784"/>
      <c r="BC258" s="678">
        <v>1</v>
      </c>
      <c r="BD258" s="781" t="str">
        <f t="shared" si="1238"/>
        <v>Identificar y caracterizar usuarios y partes interesadas.</v>
      </c>
      <c r="BE258" s="583">
        <v>0</v>
      </c>
      <c r="BF258" s="728"/>
      <c r="BG258" s="728"/>
      <c r="BH258" s="783">
        <f t="shared" si="1239"/>
        <v>0</v>
      </c>
      <c r="BI258" s="783" t="e">
        <f t="shared" si="1240"/>
        <v>#DIV/0!</v>
      </c>
      <c r="BJ258" s="783">
        <f t="shared" si="1241"/>
        <v>0</v>
      </c>
      <c r="BK258" s="783" t="e">
        <f t="shared" si="1242"/>
        <v>#DIV/0!</v>
      </c>
      <c r="BL258" s="783"/>
      <c r="BM258" s="786" t="str">
        <f t="shared" si="1243"/>
        <v>No Prog ni Ejec</v>
      </c>
      <c r="BN258" s="786" t="str">
        <f t="shared" si="1244"/>
        <v>No Prog ni Ejec</v>
      </c>
      <c r="BO258" s="786" t="str">
        <f t="shared" si="1245"/>
        <v>No Prog ni Ejec</v>
      </c>
      <c r="BP258" s="786" t="str">
        <f t="shared" si="1246"/>
        <v>No Prog ni Ejec</v>
      </c>
      <c r="BQ258" s="786" t="str">
        <f t="shared" si="1247"/>
        <v>No Prog ni Ejec</v>
      </c>
      <c r="BR258" s="786" t="str">
        <f t="shared" si="1248"/>
        <v>No Prog ni Ejec</v>
      </c>
      <c r="BS258" s="786">
        <f t="shared" si="1249"/>
        <v>0</v>
      </c>
      <c r="BT258" s="786" t="str">
        <f t="shared" si="1250"/>
        <v>No Prog ni Ejec</v>
      </c>
      <c r="BU258" s="674">
        <f t="shared" si="1251"/>
        <v>0</v>
      </c>
      <c r="BV258" s="732" t="str">
        <f t="shared" si="1252"/>
        <v>Identificar y caracterizar usuarios y partes interesadas.</v>
      </c>
      <c r="BW258" s="733">
        <f t="shared" si="1253"/>
        <v>0</v>
      </c>
      <c r="BX258" s="728"/>
      <c r="BY258" s="728"/>
      <c r="BZ258" s="728"/>
      <c r="CA258" s="728"/>
      <c r="CB258" s="728"/>
      <c r="CC258" s="728"/>
      <c r="CD258" s="728"/>
    </row>
    <row r="259" spans="1:82" s="58" customFormat="1" ht="88.2" x14ac:dyDescent="0.3">
      <c r="A259" s="777">
        <v>11700</v>
      </c>
      <c r="B259" s="778" t="s">
        <v>29</v>
      </c>
      <c r="C259" s="776" t="s">
        <v>971</v>
      </c>
      <c r="D259" s="777" t="s">
        <v>328</v>
      </c>
      <c r="E259" s="776" t="s">
        <v>256</v>
      </c>
      <c r="F259" s="777" t="s">
        <v>1205</v>
      </c>
      <c r="G259" s="776" t="s">
        <v>1216</v>
      </c>
      <c r="H259" s="670" t="s">
        <v>124</v>
      </c>
      <c r="I259" s="673">
        <v>2</v>
      </c>
      <c r="J259" s="671" t="s">
        <v>1206</v>
      </c>
      <c r="K259" s="776" t="s">
        <v>1215</v>
      </c>
      <c r="L259" s="583">
        <v>0</v>
      </c>
      <c r="M259" s="785">
        <v>1</v>
      </c>
      <c r="N259" s="776" t="s">
        <v>46</v>
      </c>
      <c r="O259" s="776" t="s">
        <v>59</v>
      </c>
      <c r="P259" s="776" t="s">
        <v>37</v>
      </c>
      <c r="Q259" s="776" t="s">
        <v>40</v>
      </c>
      <c r="R259" s="776" t="s">
        <v>220</v>
      </c>
      <c r="S259" s="776" t="s">
        <v>1303</v>
      </c>
      <c r="T259" s="776" t="s">
        <v>101</v>
      </c>
      <c r="U259" s="678">
        <v>2</v>
      </c>
      <c r="V259" s="782" t="str">
        <f t="shared" si="1221"/>
        <v>Adaptar formato de encuesta de percepción de los ciudadanos y funcionarios de la entidad respecto a los servicios de la ADRES. Según metodología del DNP.</v>
      </c>
      <c r="W259" s="722">
        <f t="shared" si="1222"/>
        <v>0</v>
      </c>
      <c r="X259" s="780" t="s">
        <v>117</v>
      </c>
      <c r="Y259" s="678">
        <v>0</v>
      </c>
      <c r="Z259" s="781" t="str">
        <f t="shared" si="1223"/>
        <v>Adaptar formato de encuesta de percepción de los ciudadanos y funcionarios de la entidad respecto a los servicios de la ADRES. Según metodología del DNP.</v>
      </c>
      <c r="AA259" s="583">
        <v>0</v>
      </c>
      <c r="AB259" s="725"/>
      <c r="AC259" s="583"/>
      <c r="AD259" s="784" t="e">
        <f t="shared" si="1224"/>
        <v>#DIV/0!</v>
      </c>
      <c r="AE259" s="784" t="e">
        <f t="shared" si="1225"/>
        <v>#DIV/0!</v>
      </c>
      <c r="AF259" s="784">
        <f t="shared" si="1226"/>
        <v>0</v>
      </c>
      <c r="AG259" s="784" t="e">
        <f t="shared" si="1227"/>
        <v>#DIV/0!</v>
      </c>
      <c r="AH259" s="727"/>
      <c r="AI259" s="678">
        <v>0</v>
      </c>
      <c r="AJ259" s="781" t="str">
        <f t="shared" si="1228"/>
        <v>Adaptar formato de encuesta de percepción de los ciudadanos y funcionarios de la entidad respecto a los servicios de la ADRES. Según metodología del DNP.</v>
      </c>
      <c r="AK259" s="583">
        <v>0</v>
      </c>
      <c r="AL259" s="728"/>
      <c r="AM259" s="728"/>
      <c r="AN259" s="784" t="e">
        <f t="shared" si="1229"/>
        <v>#DIV/0!</v>
      </c>
      <c r="AO259" s="784" t="e">
        <f t="shared" si="1230"/>
        <v>#DIV/0!</v>
      </c>
      <c r="AP259" s="784">
        <f t="shared" si="1231"/>
        <v>0</v>
      </c>
      <c r="AQ259" s="784" t="e">
        <f t="shared" si="1232"/>
        <v>#DIV/0!</v>
      </c>
      <c r="AR259" s="784"/>
      <c r="AS259" s="678">
        <v>2</v>
      </c>
      <c r="AT259" s="781" t="str">
        <f t="shared" si="1233"/>
        <v>Adaptar formato de encuesta de percepción de los ciudadanos y funcionarios de la entidad respecto a los servicios de la ADRES. Según metodología del DNP.</v>
      </c>
      <c r="AU259" s="583">
        <v>0</v>
      </c>
      <c r="AV259" s="728"/>
      <c r="AW259" s="728"/>
      <c r="AX259" s="784">
        <f t="shared" si="1234"/>
        <v>0</v>
      </c>
      <c r="AY259" s="784" t="e">
        <f t="shared" si="1235"/>
        <v>#DIV/0!</v>
      </c>
      <c r="AZ259" s="784">
        <f t="shared" si="1236"/>
        <v>0</v>
      </c>
      <c r="BA259" s="784" t="e">
        <f t="shared" si="1237"/>
        <v>#DIV/0!</v>
      </c>
      <c r="BB259" s="784"/>
      <c r="BC259" s="678">
        <v>0</v>
      </c>
      <c r="BD259" s="781" t="str">
        <f t="shared" si="1238"/>
        <v>Adaptar formato de encuesta de percepción de los ciudadanos y funcionarios de la entidad respecto a los servicios de la ADRES. Según metodología del DNP.</v>
      </c>
      <c r="BE259" s="583">
        <v>0</v>
      </c>
      <c r="BF259" s="728"/>
      <c r="BG259" s="728"/>
      <c r="BH259" s="783" t="e">
        <f t="shared" si="1239"/>
        <v>#DIV/0!</v>
      </c>
      <c r="BI259" s="783" t="e">
        <f t="shared" si="1240"/>
        <v>#DIV/0!</v>
      </c>
      <c r="BJ259" s="783">
        <f t="shared" si="1241"/>
        <v>0</v>
      </c>
      <c r="BK259" s="783" t="e">
        <f t="shared" si="1242"/>
        <v>#DIV/0!</v>
      </c>
      <c r="BL259" s="783"/>
      <c r="BM259" s="786" t="str">
        <f t="shared" si="1243"/>
        <v>No Prog ni Ejec</v>
      </c>
      <c r="BN259" s="786" t="str">
        <f t="shared" si="1244"/>
        <v>No Prog ni Ejec</v>
      </c>
      <c r="BO259" s="786" t="str">
        <f t="shared" si="1245"/>
        <v>No Prog ni Ejec</v>
      </c>
      <c r="BP259" s="786" t="str">
        <f t="shared" si="1246"/>
        <v>No Prog ni Ejec</v>
      </c>
      <c r="BQ259" s="786">
        <f t="shared" si="1247"/>
        <v>0</v>
      </c>
      <c r="BR259" s="786" t="str">
        <f t="shared" si="1248"/>
        <v>No Prog ni Ejec</v>
      </c>
      <c r="BS259" s="786" t="str">
        <f t="shared" si="1249"/>
        <v>No Prog ni Ejec</v>
      </c>
      <c r="BT259" s="786" t="str">
        <f t="shared" si="1250"/>
        <v>No Prog ni Ejec</v>
      </c>
      <c r="BU259" s="674">
        <f t="shared" si="1251"/>
        <v>0.66666666666666663</v>
      </c>
      <c r="BV259" s="732" t="str">
        <f t="shared" si="1252"/>
        <v>Adaptar formato de encuesta de percepción de los ciudadanos y funcionarios de la entidad respecto a los servicios de la ADRES. Según metodología del DNP.</v>
      </c>
      <c r="BW259" s="733">
        <f t="shared" si="1253"/>
        <v>0</v>
      </c>
      <c r="BX259" s="728"/>
      <c r="BY259" s="728"/>
      <c r="BZ259" s="728"/>
      <c r="CA259" s="728"/>
      <c r="CB259" s="728"/>
      <c r="CC259" s="728"/>
      <c r="CD259" s="728"/>
    </row>
    <row r="260" spans="1:82" s="58" customFormat="1" ht="88.2" x14ac:dyDescent="0.3">
      <c r="A260" s="777">
        <v>11700</v>
      </c>
      <c r="B260" s="778" t="s">
        <v>29</v>
      </c>
      <c r="C260" s="776" t="s">
        <v>971</v>
      </c>
      <c r="D260" s="777" t="s">
        <v>328</v>
      </c>
      <c r="E260" s="776" t="s">
        <v>256</v>
      </c>
      <c r="F260" s="777" t="s">
        <v>1209</v>
      </c>
      <c r="G260" s="776" t="s">
        <v>1220</v>
      </c>
      <c r="H260" s="670" t="s">
        <v>124</v>
      </c>
      <c r="I260" s="673">
        <v>1</v>
      </c>
      <c r="J260" s="673" t="s">
        <v>1210</v>
      </c>
      <c r="K260" s="776" t="s">
        <v>1219</v>
      </c>
      <c r="L260" s="583">
        <v>0</v>
      </c>
      <c r="M260" s="785">
        <v>1</v>
      </c>
      <c r="N260" s="776" t="s">
        <v>46</v>
      </c>
      <c r="O260" s="776" t="s">
        <v>59</v>
      </c>
      <c r="P260" s="776" t="s">
        <v>37</v>
      </c>
      <c r="Q260" s="776" t="s">
        <v>40</v>
      </c>
      <c r="R260" s="776" t="s">
        <v>220</v>
      </c>
      <c r="S260" s="776" t="s">
        <v>1304</v>
      </c>
      <c r="T260" s="776" t="s">
        <v>101</v>
      </c>
      <c r="U260" s="673">
        <v>1</v>
      </c>
      <c r="V260" s="782" t="str">
        <f t="shared" si="1221"/>
        <v>Realizar documento del Portafolio de Servicios de la ADRES y publicarlo en la página WEB.</v>
      </c>
      <c r="W260" s="722">
        <f t="shared" si="1222"/>
        <v>0</v>
      </c>
      <c r="X260" s="780" t="s">
        <v>117</v>
      </c>
      <c r="Y260" s="673">
        <v>0</v>
      </c>
      <c r="Z260" s="781" t="str">
        <f t="shared" si="1223"/>
        <v>Realizar documento del Portafolio de Servicios de la ADRES y publicarlo en la página WEB.</v>
      </c>
      <c r="AA260" s="583">
        <v>0</v>
      </c>
      <c r="AB260" s="725"/>
      <c r="AC260" s="583"/>
      <c r="AD260" s="784" t="e">
        <f t="shared" si="1224"/>
        <v>#DIV/0!</v>
      </c>
      <c r="AE260" s="784" t="e">
        <f t="shared" si="1225"/>
        <v>#DIV/0!</v>
      </c>
      <c r="AF260" s="784">
        <f t="shared" si="1226"/>
        <v>0</v>
      </c>
      <c r="AG260" s="784" t="e">
        <f t="shared" si="1227"/>
        <v>#DIV/0!</v>
      </c>
      <c r="AH260" s="727"/>
      <c r="AI260" s="678">
        <v>0</v>
      </c>
      <c r="AJ260" s="781" t="str">
        <f t="shared" si="1228"/>
        <v>Realizar documento del Portafolio de Servicios de la ADRES y publicarlo en la página WEB.</v>
      </c>
      <c r="AK260" s="583">
        <v>0</v>
      </c>
      <c r="AL260" s="728"/>
      <c r="AM260" s="728"/>
      <c r="AN260" s="784" t="e">
        <f t="shared" si="1229"/>
        <v>#DIV/0!</v>
      </c>
      <c r="AO260" s="784" t="e">
        <f t="shared" si="1230"/>
        <v>#DIV/0!</v>
      </c>
      <c r="AP260" s="784">
        <f t="shared" si="1231"/>
        <v>0</v>
      </c>
      <c r="AQ260" s="784" t="e">
        <f t="shared" si="1232"/>
        <v>#DIV/0!</v>
      </c>
      <c r="AR260" s="784"/>
      <c r="AS260" s="678">
        <v>0</v>
      </c>
      <c r="AT260" s="781" t="str">
        <f t="shared" si="1233"/>
        <v>Realizar documento del Portafolio de Servicios de la ADRES y publicarlo en la página WEB.</v>
      </c>
      <c r="AU260" s="583">
        <v>0</v>
      </c>
      <c r="AV260" s="728"/>
      <c r="AW260" s="728"/>
      <c r="AX260" s="784" t="e">
        <f t="shared" si="1234"/>
        <v>#DIV/0!</v>
      </c>
      <c r="AY260" s="784" t="e">
        <f t="shared" si="1235"/>
        <v>#DIV/0!</v>
      </c>
      <c r="AZ260" s="784">
        <f t="shared" si="1236"/>
        <v>0</v>
      </c>
      <c r="BA260" s="784" t="e">
        <f t="shared" si="1237"/>
        <v>#DIV/0!</v>
      </c>
      <c r="BB260" s="784"/>
      <c r="BC260" s="678">
        <v>1</v>
      </c>
      <c r="BD260" s="781" t="str">
        <f t="shared" si="1238"/>
        <v>Realizar documento del Portafolio de Servicios de la ADRES y publicarlo en la página WEB.</v>
      </c>
      <c r="BE260" s="583">
        <v>0</v>
      </c>
      <c r="BF260" s="728"/>
      <c r="BG260" s="728"/>
      <c r="BH260" s="783">
        <f t="shared" si="1239"/>
        <v>0</v>
      </c>
      <c r="BI260" s="783" t="e">
        <f t="shared" si="1240"/>
        <v>#DIV/0!</v>
      </c>
      <c r="BJ260" s="783">
        <f t="shared" si="1241"/>
        <v>0</v>
      </c>
      <c r="BK260" s="783" t="e">
        <f t="shared" si="1242"/>
        <v>#DIV/0!</v>
      </c>
      <c r="BL260" s="783"/>
      <c r="BM260" s="786" t="str">
        <f t="shared" si="1243"/>
        <v>No Prog ni Ejec</v>
      </c>
      <c r="BN260" s="786" t="str">
        <f t="shared" si="1244"/>
        <v>No Prog ni Ejec</v>
      </c>
      <c r="BO260" s="786" t="str">
        <f t="shared" si="1245"/>
        <v>No Prog ni Ejec</v>
      </c>
      <c r="BP260" s="786" t="str">
        <f t="shared" si="1246"/>
        <v>No Prog ni Ejec</v>
      </c>
      <c r="BQ260" s="786" t="str">
        <f t="shared" si="1247"/>
        <v>No Prog ni Ejec</v>
      </c>
      <c r="BR260" s="786" t="str">
        <f t="shared" si="1248"/>
        <v>No Prog ni Ejec</v>
      </c>
      <c r="BS260" s="786">
        <f t="shared" si="1249"/>
        <v>0</v>
      </c>
      <c r="BT260" s="786" t="str">
        <f t="shared" si="1250"/>
        <v>No Prog ni Ejec</v>
      </c>
      <c r="BU260" s="674">
        <f t="shared" si="1251"/>
        <v>0</v>
      </c>
      <c r="BV260" s="732" t="str">
        <f t="shared" si="1252"/>
        <v>Realizar documento del Portafolio de Servicios de la ADRES y publicarlo en la página WEB.</v>
      </c>
      <c r="BW260" s="733">
        <f t="shared" si="1253"/>
        <v>0</v>
      </c>
      <c r="BX260" s="728"/>
      <c r="BY260" s="728"/>
      <c r="BZ260" s="728"/>
      <c r="CA260" s="728"/>
      <c r="CB260" s="728"/>
      <c r="CC260" s="728"/>
      <c r="CD260" s="728"/>
    </row>
    <row r="261" spans="1:82" s="58" customFormat="1" ht="88.2" x14ac:dyDescent="0.3">
      <c r="A261" s="730">
        <v>11200</v>
      </c>
      <c r="B261" s="862" t="s">
        <v>3</v>
      </c>
      <c r="C261" s="862" t="s">
        <v>971</v>
      </c>
      <c r="D261" s="863" t="s">
        <v>152</v>
      </c>
      <c r="E261" s="862" t="s">
        <v>256</v>
      </c>
      <c r="F261" s="671" t="s">
        <v>1120</v>
      </c>
      <c r="G261" s="862" t="s">
        <v>1222</v>
      </c>
      <c r="H261" s="670" t="s">
        <v>124</v>
      </c>
      <c r="I261" s="671">
        <v>1</v>
      </c>
      <c r="J261" s="671" t="s">
        <v>1243</v>
      </c>
      <c r="K261" s="862" t="s">
        <v>1221</v>
      </c>
      <c r="L261" s="583">
        <v>0</v>
      </c>
      <c r="M261" s="857">
        <v>1</v>
      </c>
      <c r="N261" s="862" t="s">
        <v>48</v>
      </c>
      <c r="O261" s="862" t="s">
        <v>62</v>
      </c>
      <c r="P261" s="862" t="s">
        <v>21</v>
      </c>
      <c r="Q261" s="862" t="s">
        <v>23</v>
      </c>
      <c r="R261" s="862" t="s">
        <v>792</v>
      </c>
      <c r="S261" s="862" t="s">
        <v>1380</v>
      </c>
      <c r="T261" s="862" t="s">
        <v>98</v>
      </c>
      <c r="U261" s="671">
        <v>1</v>
      </c>
      <c r="V261" s="860" t="str">
        <f t="shared" si="1221"/>
        <v>Elaborar propuesta de Política de Comunicaciones de la Entidad en la cual se definan los parámetros, requisitos o estándares de publicación de información en página web.</v>
      </c>
      <c r="W261" s="722">
        <f t="shared" si="1222"/>
        <v>0</v>
      </c>
      <c r="X261" s="855" t="s">
        <v>117</v>
      </c>
      <c r="Y261" s="678">
        <v>0</v>
      </c>
      <c r="Z261" s="858" t="str">
        <f t="shared" si="1223"/>
        <v>Elaborar propuesta de Política de Comunicaciones de la Entidad en la cual se definan los parámetros, requisitos o estándares de publicación de información en página web.</v>
      </c>
      <c r="AA261" s="583">
        <v>0</v>
      </c>
      <c r="AB261" s="725"/>
      <c r="AC261" s="583"/>
      <c r="AD261" s="861" t="e">
        <f t="shared" si="1224"/>
        <v>#DIV/0!</v>
      </c>
      <c r="AE261" s="861" t="e">
        <f t="shared" si="1225"/>
        <v>#DIV/0!</v>
      </c>
      <c r="AF261" s="861">
        <f t="shared" si="1226"/>
        <v>0</v>
      </c>
      <c r="AG261" s="861" t="e">
        <f t="shared" si="1227"/>
        <v>#DIV/0!</v>
      </c>
      <c r="AH261" s="727"/>
      <c r="AI261" s="673">
        <v>0</v>
      </c>
      <c r="AJ261" s="858" t="str">
        <f t="shared" si="1228"/>
        <v>Elaborar propuesta de Política de Comunicaciones de la Entidad en la cual se definan los parámetros, requisitos o estándares de publicación de información en página web.</v>
      </c>
      <c r="AK261" s="583">
        <v>0</v>
      </c>
      <c r="AL261" s="728"/>
      <c r="AM261" s="728"/>
      <c r="AN261" s="861" t="e">
        <f t="shared" si="1229"/>
        <v>#DIV/0!</v>
      </c>
      <c r="AO261" s="861" t="e">
        <f t="shared" si="1230"/>
        <v>#DIV/0!</v>
      </c>
      <c r="AP261" s="861">
        <f t="shared" si="1231"/>
        <v>0</v>
      </c>
      <c r="AQ261" s="861" t="e">
        <f t="shared" si="1232"/>
        <v>#DIV/0!</v>
      </c>
      <c r="AR261" s="861"/>
      <c r="AS261" s="673">
        <v>1</v>
      </c>
      <c r="AT261" s="858" t="str">
        <f t="shared" si="1233"/>
        <v>Elaborar propuesta de Política de Comunicaciones de la Entidad en la cual se definan los parámetros, requisitos o estándares de publicación de información en página web.</v>
      </c>
      <c r="AU261" s="583">
        <v>0</v>
      </c>
      <c r="AV261" s="728"/>
      <c r="AW261" s="728"/>
      <c r="AX261" s="861">
        <f t="shared" si="1234"/>
        <v>0</v>
      </c>
      <c r="AY261" s="861" t="e">
        <f t="shared" si="1235"/>
        <v>#DIV/0!</v>
      </c>
      <c r="AZ261" s="861">
        <f t="shared" si="1236"/>
        <v>0</v>
      </c>
      <c r="BA261" s="861" t="e">
        <f t="shared" si="1237"/>
        <v>#DIV/0!</v>
      </c>
      <c r="BB261" s="861"/>
      <c r="BC261" s="673">
        <v>0</v>
      </c>
      <c r="BD261" s="858" t="str">
        <f t="shared" si="1238"/>
        <v>Elaborar propuesta de Política de Comunicaciones de la Entidad en la cual se definan los parámetros, requisitos o estándares de publicación de información en página web.</v>
      </c>
      <c r="BE261" s="583">
        <v>0</v>
      </c>
      <c r="BF261" s="728"/>
      <c r="BG261" s="728"/>
      <c r="BH261" s="859" t="e">
        <f t="shared" si="1239"/>
        <v>#DIV/0!</v>
      </c>
      <c r="BI261" s="859" t="e">
        <f t="shared" si="1240"/>
        <v>#DIV/0!</v>
      </c>
      <c r="BJ261" s="859">
        <f t="shared" si="1241"/>
        <v>0</v>
      </c>
      <c r="BK261" s="859" t="e">
        <f t="shared" si="1242"/>
        <v>#DIV/0!</v>
      </c>
      <c r="BL261" s="859"/>
      <c r="BM261" s="856" t="str">
        <f t="shared" si="1243"/>
        <v>No Prog ni Ejec</v>
      </c>
      <c r="BN261" s="856" t="str">
        <f t="shared" si="1244"/>
        <v>No Prog ni Ejec</v>
      </c>
      <c r="BO261" s="856" t="str">
        <f t="shared" si="1245"/>
        <v>No Prog ni Ejec</v>
      </c>
      <c r="BP261" s="856" t="str">
        <f t="shared" si="1246"/>
        <v>No Prog ni Ejec</v>
      </c>
      <c r="BQ261" s="856">
        <f t="shared" si="1247"/>
        <v>0</v>
      </c>
      <c r="BR261" s="856" t="str">
        <f t="shared" si="1248"/>
        <v>No Prog ni Ejec</v>
      </c>
      <c r="BS261" s="856" t="str">
        <f t="shared" si="1249"/>
        <v>No Prog ni Ejec</v>
      </c>
      <c r="BT261" s="856" t="str">
        <f t="shared" si="1250"/>
        <v>No Prog ni Ejec</v>
      </c>
      <c r="BU261" s="674">
        <f t="shared" si="1251"/>
        <v>0.33333333333333331</v>
      </c>
      <c r="BV261" s="732" t="str">
        <f t="shared" si="1252"/>
        <v>Elaborar propuesta de Política de Comunicaciones de la Entidad en la cual se definan los parámetros, requisitos o estándares de publicación de información en página web.</v>
      </c>
      <c r="BW261" s="733">
        <f t="shared" si="1253"/>
        <v>0</v>
      </c>
      <c r="BX261" s="728"/>
      <c r="BY261" s="728"/>
      <c r="BZ261" s="728"/>
      <c r="CA261" s="728"/>
      <c r="CB261" s="728"/>
      <c r="CC261" s="728"/>
      <c r="CD261" s="728"/>
    </row>
    <row r="262" spans="1:82" s="58" customFormat="1" ht="88.2" x14ac:dyDescent="0.3">
      <c r="A262" s="777">
        <v>11700</v>
      </c>
      <c r="B262" s="778" t="s">
        <v>29</v>
      </c>
      <c r="C262" s="776" t="s">
        <v>971</v>
      </c>
      <c r="D262" s="777" t="s">
        <v>328</v>
      </c>
      <c r="E262" s="776" t="s">
        <v>256</v>
      </c>
      <c r="F262" s="671" t="s">
        <v>1212</v>
      </c>
      <c r="G262" s="776" t="s">
        <v>1228</v>
      </c>
      <c r="H262" s="670" t="s">
        <v>123</v>
      </c>
      <c r="I262" s="783">
        <v>1</v>
      </c>
      <c r="J262" s="671" t="s">
        <v>1213</v>
      </c>
      <c r="K262" s="776" t="s">
        <v>1227</v>
      </c>
      <c r="L262" s="583">
        <v>0</v>
      </c>
      <c r="M262" s="785">
        <v>1</v>
      </c>
      <c r="N262" s="776" t="s">
        <v>48</v>
      </c>
      <c r="O262" s="776" t="s">
        <v>62</v>
      </c>
      <c r="P262" s="776" t="s">
        <v>21</v>
      </c>
      <c r="Q262" s="776" t="s">
        <v>23</v>
      </c>
      <c r="R262" s="846" t="s">
        <v>792</v>
      </c>
      <c r="S262" s="776" t="s">
        <v>1307</v>
      </c>
      <c r="T262" s="776" t="s">
        <v>98</v>
      </c>
      <c r="U262" s="783">
        <v>1</v>
      </c>
      <c r="V262" s="782" t="str">
        <f t="shared" ref="V262" si="1254">+K262</f>
        <v>Publicar la información mínima requerida en página web que tratan los artículos 9, 10 y 11 de la Ley 1712 de 2014.</v>
      </c>
      <c r="W262" s="722">
        <f t="shared" ref="W262" si="1255">+L262</f>
        <v>0</v>
      </c>
      <c r="X262" s="780" t="s">
        <v>117</v>
      </c>
      <c r="Y262" s="818">
        <v>0.33329999999999999</v>
      </c>
      <c r="Z262" s="781" t="str">
        <f t="shared" ref="Z262" si="1256">+V262</f>
        <v>Publicar la información mínima requerida en página web que tratan los artículos 9, 10 y 11 de la Ley 1712 de 2014.</v>
      </c>
      <c r="AA262" s="583">
        <v>0</v>
      </c>
      <c r="AB262" s="725"/>
      <c r="AC262" s="583"/>
      <c r="AD262" s="784">
        <f t="shared" ref="AD262" si="1257">+(AB262/Y262)</f>
        <v>0</v>
      </c>
      <c r="AE262" s="784" t="e">
        <f t="shared" ref="AE262" si="1258">+(AC262/AA262)</f>
        <v>#DIV/0!</v>
      </c>
      <c r="AF262" s="784">
        <f t="shared" ref="AF262" si="1259">+(AB262/U262)</f>
        <v>0</v>
      </c>
      <c r="AG262" s="784" t="e">
        <f t="shared" ref="AG262" si="1260">+(AC262/W262)</f>
        <v>#DIV/0!</v>
      </c>
      <c r="AH262" s="727"/>
      <c r="AI262" s="818">
        <v>0.33329999999999999</v>
      </c>
      <c r="AJ262" s="781" t="str">
        <f t="shared" ref="AJ262" si="1261">+V262</f>
        <v>Publicar la información mínima requerida en página web que tratan los artículos 9, 10 y 11 de la Ley 1712 de 2014.</v>
      </c>
      <c r="AK262" s="583">
        <v>0</v>
      </c>
      <c r="AL262" s="728"/>
      <c r="AM262" s="728"/>
      <c r="AN262" s="784">
        <f t="shared" ref="AN262" si="1262">+(AL262/AI262)</f>
        <v>0</v>
      </c>
      <c r="AO262" s="784" t="e">
        <f t="shared" ref="AO262" si="1263">+(AM262/AK262)</f>
        <v>#DIV/0!</v>
      </c>
      <c r="AP262" s="784">
        <f t="shared" ref="AP262" si="1264">+(AL262+AB262)/U262</f>
        <v>0</v>
      </c>
      <c r="AQ262" s="784" t="e">
        <f t="shared" ref="AQ262" si="1265">+(AM262+AC262)/W262</f>
        <v>#DIV/0!</v>
      </c>
      <c r="AR262" s="784"/>
      <c r="AS262" s="818">
        <v>0.33329999999999999</v>
      </c>
      <c r="AT262" s="781" t="str">
        <f t="shared" ref="AT262" si="1266">+V262</f>
        <v>Publicar la información mínima requerida en página web que tratan los artículos 9, 10 y 11 de la Ley 1712 de 2014.</v>
      </c>
      <c r="AU262" s="583">
        <v>0</v>
      </c>
      <c r="AV262" s="728"/>
      <c r="AW262" s="728"/>
      <c r="AX262" s="784">
        <f t="shared" ref="AX262" si="1267">+(AV262/AS262)</f>
        <v>0</v>
      </c>
      <c r="AY262" s="784" t="e">
        <f t="shared" ref="AY262" si="1268">+(AW262/AU262)</f>
        <v>#DIV/0!</v>
      </c>
      <c r="AZ262" s="784">
        <f t="shared" ref="AZ262" si="1269">+(AL262+AB262+AV262)/U262</f>
        <v>0</v>
      </c>
      <c r="BA262" s="784" t="e">
        <f t="shared" ref="BA262" si="1270">+(AM262+AC262+AW262)/W262</f>
        <v>#DIV/0!</v>
      </c>
      <c r="BB262" s="784"/>
      <c r="BC262" s="783">
        <v>0</v>
      </c>
      <c r="BD262" s="781" t="str">
        <f t="shared" ref="BD262" si="1271">+V262</f>
        <v>Publicar la información mínima requerida en página web que tratan los artículos 9, 10 y 11 de la Ley 1712 de 2014.</v>
      </c>
      <c r="BE262" s="583">
        <v>0</v>
      </c>
      <c r="BF262" s="728"/>
      <c r="BG262" s="728"/>
      <c r="BH262" s="783" t="e">
        <f t="shared" ref="BH262" si="1272">+(BF262/BC262)</f>
        <v>#DIV/0!</v>
      </c>
      <c r="BI262" s="783" t="e">
        <f t="shared" ref="BI262" si="1273">+(BG262/BE262)</f>
        <v>#DIV/0!</v>
      </c>
      <c r="BJ262" s="783">
        <f t="shared" ref="BJ262" si="1274">+(AL262+AB262+AV262+BF262)/U262</f>
        <v>0</v>
      </c>
      <c r="BK262" s="783" t="e">
        <f t="shared" ref="BK262" si="1275">+(AM262+AC262+AW262+BG262)/W262</f>
        <v>#DIV/0!</v>
      </c>
      <c r="BL262" s="783"/>
      <c r="BM262" s="786">
        <f t="shared" ref="BM262" si="1276">IF(AND(Y262=0,AB262=0),"No Prog ni Ejec",IF(Y262=0,CONCATENATE("No Prog, Ejec=  ",AB262),AB262/Y262))</f>
        <v>0</v>
      </c>
      <c r="BN262" s="786" t="str">
        <f t="shared" ref="BN262" si="1277">IF(AND(AA262=0,AC262=0),"No Prog ni Ejec",IF(AA262=0,CONCATENATE("No Prog, Ejec=  ",AC262),AC262/AA262))</f>
        <v>No Prog ni Ejec</v>
      </c>
      <c r="BO262" s="786">
        <f t="shared" ref="BO262" si="1278">IF(AND(AI262=0,AL262=0),"No Prog ni Ejec",IF(AI262=0,CONCATENATE("No Prog, Ejec=  ",AL262),AL262/AI262))</f>
        <v>0</v>
      </c>
      <c r="BP262" s="786" t="str">
        <f t="shared" ref="BP262" si="1279">IF(AND(AK262=0,AM262=0),"No Prog ni Ejec",IF(AK262=0,CONCATENATE("No Prog, Ejec=  ",AM262),AM262/AK262))</f>
        <v>No Prog ni Ejec</v>
      </c>
      <c r="BQ262" s="786">
        <f t="shared" ref="BQ262" si="1280">IF(AND(AS262=0,AV262=0),"No Prog ni Ejec",IF(AS262=0,CONCATENATE("No Prog, Ejec=  ",AV262),AV262/AS262))</f>
        <v>0</v>
      </c>
      <c r="BR262" s="786" t="str">
        <f t="shared" ref="BR262" si="1281">IF(AND(AU262=0,AW262=0),"No Prog ni Ejec",IF(AU262=0,CONCATENATE("No Prog, Ejec=  ",AW262),AW262/AU262))</f>
        <v>No Prog ni Ejec</v>
      </c>
      <c r="BS262" s="786" t="str">
        <f t="shared" ref="BS262" si="1282">IF(AND(BC262=0,BF262=0),"No Prog ni Ejec",IF(BC262=0,CONCATENATE("No Prog, Ejec=  ",BF262),BF262/BC262))</f>
        <v>No Prog ni Ejec</v>
      </c>
      <c r="BT262" s="786" t="str">
        <f t="shared" ref="BT262" si="1283">IF(AND(BE262=0,BG262=0),"No Prog ni Ejec",IF(BE262=0,CONCATENATE("No Prog, Ejec=  ",BG262),BG262/BE262))</f>
        <v>No Prog ni Ejec</v>
      </c>
      <c r="BU262" s="674">
        <f t="shared" ref="BU262" si="1284">+(Y262+AI262+(AS262/3))</f>
        <v>0.77769999999999995</v>
      </c>
      <c r="BV262" s="732" t="str">
        <f t="shared" ref="BV262" si="1285">+V262</f>
        <v>Publicar la información mínima requerida en página web que tratan los artículos 9, 10 y 11 de la Ley 1712 de 2014.</v>
      </c>
      <c r="BW262" s="733">
        <f t="shared" ref="BW262" si="1286">+(AA262+AK262+(AU262/3))</f>
        <v>0</v>
      </c>
      <c r="BX262" s="728"/>
      <c r="BY262" s="728"/>
      <c r="BZ262" s="728"/>
      <c r="CA262" s="728"/>
      <c r="CB262" s="728"/>
      <c r="CC262" s="728"/>
      <c r="CD262" s="728"/>
    </row>
    <row r="263" spans="1:82" s="58" customFormat="1" ht="88.2" x14ac:dyDescent="0.3">
      <c r="A263" s="863">
        <v>11600</v>
      </c>
      <c r="B263" s="862" t="s">
        <v>6</v>
      </c>
      <c r="C263" s="862" t="s">
        <v>971</v>
      </c>
      <c r="D263" s="863" t="s">
        <v>267</v>
      </c>
      <c r="E263" s="862" t="s">
        <v>256</v>
      </c>
      <c r="F263" s="671" t="s">
        <v>1229</v>
      </c>
      <c r="G263" s="862" t="s">
        <v>1231</v>
      </c>
      <c r="H263" s="670" t="s">
        <v>123</v>
      </c>
      <c r="I263" s="859">
        <v>1</v>
      </c>
      <c r="J263" s="671" t="s">
        <v>1126</v>
      </c>
      <c r="K263" s="862" t="s">
        <v>1230</v>
      </c>
      <c r="L263" s="583">
        <v>0</v>
      </c>
      <c r="M263" s="857">
        <v>1</v>
      </c>
      <c r="N263" s="862" t="s">
        <v>48</v>
      </c>
      <c r="O263" s="862" t="s">
        <v>62</v>
      </c>
      <c r="P263" s="862" t="s">
        <v>21</v>
      </c>
      <c r="Q263" s="862" t="s">
        <v>23</v>
      </c>
      <c r="R263" s="862" t="s">
        <v>792</v>
      </c>
      <c r="S263" s="862" t="s">
        <v>1326</v>
      </c>
      <c r="T263" s="862" t="s">
        <v>98</v>
      </c>
      <c r="U263" s="859">
        <v>1</v>
      </c>
      <c r="V263" s="860" t="str">
        <f t="shared" ref="V263" si="1287">+K263</f>
        <v>Consolidar información como dato abierto reportada por las dependencias, gestionar tratamiento técnico y publicación en el portal de datos abiertos.</v>
      </c>
      <c r="W263" s="722">
        <f t="shared" ref="W263" si="1288">+L263</f>
        <v>0</v>
      </c>
      <c r="X263" s="855" t="s">
        <v>117</v>
      </c>
      <c r="Y263" s="857">
        <v>0</v>
      </c>
      <c r="Z263" s="858" t="str">
        <f t="shared" ref="Z263" si="1289">+V263</f>
        <v>Consolidar información como dato abierto reportada por las dependencias, gestionar tratamiento técnico y publicación en el portal de datos abiertos.</v>
      </c>
      <c r="AA263" s="583">
        <v>0</v>
      </c>
      <c r="AB263" s="725"/>
      <c r="AC263" s="583"/>
      <c r="AD263" s="861" t="e">
        <f t="shared" ref="AD263" si="1290">+(AB263/Y263)</f>
        <v>#DIV/0!</v>
      </c>
      <c r="AE263" s="861" t="e">
        <f t="shared" ref="AE263" si="1291">+(AC263/AA263)</f>
        <v>#DIV/0!</v>
      </c>
      <c r="AF263" s="861">
        <f t="shared" ref="AF263" si="1292">+(AB263/U263)</f>
        <v>0</v>
      </c>
      <c r="AG263" s="861" t="e">
        <f t="shared" ref="AG263" si="1293">+(AC263/W263)</f>
        <v>#DIV/0!</v>
      </c>
      <c r="AH263" s="727"/>
      <c r="AI263" s="857">
        <v>0</v>
      </c>
      <c r="AJ263" s="858" t="str">
        <f t="shared" ref="AJ263" si="1294">+V263</f>
        <v>Consolidar información como dato abierto reportada por las dependencias, gestionar tratamiento técnico y publicación en el portal de datos abiertos.</v>
      </c>
      <c r="AK263" s="583">
        <v>0</v>
      </c>
      <c r="AL263" s="728"/>
      <c r="AM263" s="728"/>
      <c r="AN263" s="861" t="e">
        <f t="shared" ref="AN263" si="1295">+(AL263/AI263)</f>
        <v>#DIV/0!</v>
      </c>
      <c r="AO263" s="861" t="e">
        <f t="shared" ref="AO263" si="1296">+(AM263/AK263)</f>
        <v>#DIV/0!</v>
      </c>
      <c r="AP263" s="861">
        <f t="shared" ref="AP263" si="1297">+(AL263+AB263)/U263</f>
        <v>0</v>
      </c>
      <c r="AQ263" s="861" t="e">
        <f t="shared" ref="AQ263" si="1298">+(AM263+AC263)/W263</f>
        <v>#DIV/0!</v>
      </c>
      <c r="AR263" s="861"/>
      <c r="AS263" s="857">
        <v>0</v>
      </c>
      <c r="AT263" s="858" t="str">
        <f t="shared" ref="AT263" si="1299">+V263</f>
        <v>Consolidar información como dato abierto reportada por las dependencias, gestionar tratamiento técnico y publicación en el portal de datos abiertos.</v>
      </c>
      <c r="AU263" s="583">
        <v>0</v>
      </c>
      <c r="AV263" s="728"/>
      <c r="AW263" s="728"/>
      <c r="AX263" s="861" t="e">
        <f t="shared" ref="AX263" si="1300">+(AV263/AS263)</f>
        <v>#DIV/0!</v>
      </c>
      <c r="AY263" s="861" t="e">
        <f t="shared" ref="AY263" si="1301">+(AW263/AU263)</f>
        <v>#DIV/0!</v>
      </c>
      <c r="AZ263" s="861">
        <f t="shared" ref="AZ263" si="1302">+(AL263+AB263+AV263)/U263</f>
        <v>0</v>
      </c>
      <c r="BA263" s="861" t="e">
        <f t="shared" ref="BA263" si="1303">+(AM263+AC263+AW263)/W263</f>
        <v>#DIV/0!</v>
      </c>
      <c r="BB263" s="861"/>
      <c r="BC263" s="857">
        <v>1</v>
      </c>
      <c r="BD263" s="858" t="str">
        <f t="shared" ref="BD263" si="1304">+V263</f>
        <v>Consolidar información como dato abierto reportada por las dependencias, gestionar tratamiento técnico y publicación en el portal de datos abiertos.</v>
      </c>
      <c r="BE263" s="583">
        <v>0</v>
      </c>
      <c r="BF263" s="728"/>
      <c r="BG263" s="728"/>
      <c r="BH263" s="859">
        <f t="shared" ref="BH263" si="1305">+(BF263/BC263)</f>
        <v>0</v>
      </c>
      <c r="BI263" s="859" t="e">
        <f t="shared" ref="BI263" si="1306">+(BG263/BE263)</f>
        <v>#DIV/0!</v>
      </c>
      <c r="BJ263" s="859">
        <f t="shared" ref="BJ263" si="1307">+(AL263+AB263+AV263+BF263)/U263</f>
        <v>0</v>
      </c>
      <c r="BK263" s="859" t="e">
        <f t="shared" ref="BK263" si="1308">+(AM263+AC263+AW263+BG263)/W263</f>
        <v>#DIV/0!</v>
      </c>
      <c r="BL263" s="859"/>
      <c r="BM263" s="856" t="str">
        <f t="shared" ref="BM263" si="1309">IF(AND(Y263=0,AB263=0),"No Prog ni Ejec",IF(Y263=0,CONCATENATE("No Prog, Ejec=  ",AB263),AB263/Y263))</f>
        <v>No Prog ni Ejec</v>
      </c>
      <c r="BN263" s="856" t="str">
        <f t="shared" ref="BN263" si="1310">IF(AND(AA263=0,AC263=0),"No Prog ni Ejec",IF(AA263=0,CONCATENATE("No Prog, Ejec=  ",AC263),AC263/AA263))</f>
        <v>No Prog ni Ejec</v>
      </c>
      <c r="BO263" s="856" t="str">
        <f t="shared" ref="BO263" si="1311">IF(AND(AI263=0,AL263=0),"No Prog ni Ejec",IF(AI263=0,CONCATENATE("No Prog, Ejec=  ",AL263),AL263/AI263))</f>
        <v>No Prog ni Ejec</v>
      </c>
      <c r="BP263" s="856" t="str">
        <f t="shared" ref="BP263" si="1312">IF(AND(AK263=0,AM263=0),"No Prog ni Ejec",IF(AK263=0,CONCATENATE("No Prog, Ejec=  ",AM263),AM263/AK263))</f>
        <v>No Prog ni Ejec</v>
      </c>
      <c r="BQ263" s="856" t="str">
        <f t="shared" ref="BQ263" si="1313">IF(AND(AS263=0,AV263=0),"No Prog ni Ejec",IF(AS263=0,CONCATENATE("No Prog, Ejec=  ",AV263),AV263/AS263))</f>
        <v>No Prog ni Ejec</v>
      </c>
      <c r="BR263" s="856" t="str">
        <f t="shared" ref="BR263" si="1314">IF(AND(AU263=0,AW263=0),"No Prog ni Ejec",IF(AU263=0,CONCATENATE("No Prog, Ejec=  ",AW263),AW263/AU263))</f>
        <v>No Prog ni Ejec</v>
      </c>
      <c r="BS263" s="856">
        <f t="shared" ref="BS263" si="1315">IF(AND(BC263=0,BF263=0),"No Prog ni Ejec",IF(BC263=0,CONCATENATE("No Prog, Ejec=  ",BF263),BF263/BC263))</f>
        <v>0</v>
      </c>
      <c r="BT263" s="856" t="str">
        <f t="shared" ref="BT263" si="1316">IF(AND(BE263=0,BG263=0),"No Prog ni Ejec",IF(BE263=0,CONCATENATE("No Prog, Ejec=  ",BG263),BG263/BE263))</f>
        <v>No Prog ni Ejec</v>
      </c>
      <c r="BU263" s="674">
        <f t="shared" ref="BU263" si="1317">+(Y263+AI263+(AS263/3))</f>
        <v>0</v>
      </c>
      <c r="BV263" s="732" t="str">
        <f t="shared" ref="BV263" si="1318">+V263</f>
        <v>Consolidar información como dato abierto reportada por las dependencias, gestionar tratamiento técnico y publicación en el portal de datos abiertos.</v>
      </c>
      <c r="BW263" s="733">
        <f t="shared" ref="BW263" si="1319">+(AA263+AK263+(AU263/3))</f>
        <v>0</v>
      </c>
      <c r="BX263" s="728"/>
      <c r="BY263" s="728"/>
      <c r="BZ263" s="728"/>
      <c r="CA263" s="728"/>
      <c r="CB263" s="728"/>
      <c r="CC263" s="728"/>
      <c r="CD263" s="728"/>
    </row>
    <row r="264" spans="1:82" s="58" customFormat="1" ht="88.2" x14ac:dyDescent="0.3">
      <c r="A264" s="863">
        <v>11600</v>
      </c>
      <c r="B264" s="862" t="s">
        <v>6</v>
      </c>
      <c r="C264" s="862" t="s">
        <v>971</v>
      </c>
      <c r="D264" s="863" t="s">
        <v>267</v>
      </c>
      <c r="E264" s="862" t="s">
        <v>256</v>
      </c>
      <c r="F264" s="671" t="s">
        <v>1232</v>
      </c>
      <c r="G264" s="862" t="s">
        <v>1234</v>
      </c>
      <c r="H264" s="670" t="s">
        <v>124</v>
      </c>
      <c r="I264" s="671">
        <v>1</v>
      </c>
      <c r="J264" s="671" t="s">
        <v>1223</v>
      </c>
      <c r="K264" s="862" t="s">
        <v>1233</v>
      </c>
      <c r="L264" s="583">
        <v>0</v>
      </c>
      <c r="M264" s="857">
        <v>1</v>
      </c>
      <c r="N264" s="862" t="s">
        <v>48</v>
      </c>
      <c r="O264" s="862" t="s">
        <v>62</v>
      </c>
      <c r="P264" s="862" t="s">
        <v>21</v>
      </c>
      <c r="Q264" s="862" t="s">
        <v>23</v>
      </c>
      <c r="R264" s="862" t="s">
        <v>228</v>
      </c>
      <c r="S264" s="862" t="s">
        <v>1327</v>
      </c>
      <c r="T264" s="862" t="s">
        <v>98</v>
      </c>
      <c r="U264" s="671">
        <v>1</v>
      </c>
      <c r="V264" s="860" t="str">
        <f t="shared" ref="V264:V266" si="1320">+K264</f>
        <v>Realizar el Inventario Activos de la información de tipo “información y datos”.</v>
      </c>
      <c r="W264" s="722">
        <f t="shared" ref="W264:W266" si="1321">+L264</f>
        <v>0</v>
      </c>
      <c r="X264" s="855" t="s">
        <v>117</v>
      </c>
      <c r="Y264" s="671">
        <v>0</v>
      </c>
      <c r="Z264" s="858" t="str">
        <f t="shared" ref="Z264:Z266" si="1322">+V264</f>
        <v>Realizar el Inventario Activos de la información de tipo “información y datos”.</v>
      </c>
      <c r="AA264" s="583">
        <v>0</v>
      </c>
      <c r="AB264" s="725"/>
      <c r="AC264" s="583"/>
      <c r="AD264" s="861" t="e">
        <f t="shared" ref="AD264:AD266" si="1323">+(AB264/Y264)</f>
        <v>#DIV/0!</v>
      </c>
      <c r="AE264" s="861" t="e">
        <f t="shared" ref="AE264:AE266" si="1324">+(AC264/AA264)</f>
        <v>#DIV/0!</v>
      </c>
      <c r="AF264" s="861">
        <f t="shared" ref="AF264:AF266" si="1325">+(AB264/U264)</f>
        <v>0</v>
      </c>
      <c r="AG264" s="861" t="e">
        <f t="shared" ref="AG264:AG266" si="1326">+(AC264/W264)</f>
        <v>#DIV/0!</v>
      </c>
      <c r="AH264" s="727"/>
      <c r="AI264" s="671">
        <v>0</v>
      </c>
      <c r="AJ264" s="858" t="str">
        <f t="shared" ref="AJ264:AJ266" si="1327">+V264</f>
        <v>Realizar el Inventario Activos de la información de tipo “información y datos”.</v>
      </c>
      <c r="AK264" s="583">
        <v>0</v>
      </c>
      <c r="AL264" s="728"/>
      <c r="AM264" s="728"/>
      <c r="AN264" s="861" t="e">
        <f t="shared" ref="AN264:AN266" si="1328">+(AL264/AI264)</f>
        <v>#DIV/0!</v>
      </c>
      <c r="AO264" s="861" t="e">
        <f t="shared" ref="AO264:AO266" si="1329">+(AM264/AK264)</f>
        <v>#DIV/0!</v>
      </c>
      <c r="AP264" s="861">
        <f t="shared" ref="AP264:AP266" si="1330">+(AL264+AB264)/U264</f>
        <v>0</v>
      </c>
      <c r="AQ264" s="861" t="e">
        <f t="shared" ref="AQ264:AQ266" si="1331">+(AM264+AC264)/W264</f>
        <v>#DIV/0!</v>
      </c>
      <c r="AR264" s="861"/>
      <c r="AS264" s="673">
        <v>1</v>
      </c>
      <c r="AT264" s="858" t="str">
        <f t="shared" ref="AT264:AT266" si="1332">+V264</f>
        <v>Realizar el Inventario Activos de la información de tipo “información y datos”.</v>
      </c>
      <c r="AU264" s="583">
        <v>0</v>
      </c>
      <c r="AV264" s="728"/>
      <c r="AW264" s="728"/>
      <c r="AX264" s="861">
        <f t="shared" ref="AX264:AX266" si="1333">+(AV264/AS264)</f>
        <v>0</v>
      </c>
      <c r="AY264" s="861" t="e">
        <f t="shared" ref="AY264:AY266" si="1334">+(AW264/AU264)</f>
        <v>#DIV/0!</v>
      </c>
      <c r="AZ264" s="861">
        <f t="shared" ref="AZ264:AZ266" si="1335">+(AL264+AB264+AV264)/U264</f>
        <v>0</v>
      </c>
      <c r="BA264" s="861" t="e">
        <f t="shared" ref="BA264:BA266" si="1336">+(AM264+AC264+AW264)/W264</f>
        <v>#DIV/0!</v>
      </c>
      <c r="BB264" s="861"/>
      <c r="BC264" s="678">
        <v>0</v>
      </c>
      <c r="BD264" s="858" t="str">
        <f t="shared" ref="BD264:BD266" si="1337">+V264</f>
        <v>Realizar el Inventario Activos de la información de tipo “información y datos”.</v>
      </c>
      <c r="BE264" s="583">
        <v>0</v>
      </c>
      <c r="BF264" s="728"/>
      <c r="BG264" s="728"/>
      <c r="BH264" s="859" t="e">
        <f t="shared" ref="BH264:BH266" si="1338">+(BF264/BC264)</f>
        <v>#DIV/0!</v>
      </c>
      <c r="BI264" s="859" t="e">
        <f t="shared" ref="BI264:BI266" si="1339">+(BG264/BE264)</f>
        <v>#DIV/0!</v>
      </c>
      <c r="BJ264" s="859">
        <f t="shared" ref="BJ264:BJ266" si="1340">+(AL264+AB264+AV264+BF264)/U264</f>
        <v>0</v>
      </c>
      <c r="BK264" s="859" t="e">
        <f t="shared" ref="BK264:BK266" si="1341">+(AM264+AC264+AW264+BG264)/W264</f>
        <v>#DIV/0!</v>
      </c>
      <c r="BL264" s="859"/>
      <c r="BM264" s="856" t="str">
        <f t="shared" ref="BM264:BM266" si="1342">IF(AND(Y264=0,AB264=0),"No Prog ni Ejec",IF(Y264=0,CONCATENATE("No Prog, Ejec=  ",AB264),AB264/Y264))</f>
        <v>No Prog ni Ejec</v>
      </c>
      <c r="BN264" s="856" t="str">
        <f t="shared" ref="BN264:BN266" si="1343">IF(AND(AA264=0,AC264=0),"No Prog ni Ejec",IF(AA264=0,CONCATENATE("No Prog, Ejec=  ",AC264),AC264/AA264))</f>
        <v>No Prog ni Ejec</v>
      </c>
      <c r="BO264" s="856" t="str">
        <f t="shared" ref="BO264:BO266" si="1344">IF(AND(AI264=0,AL264=0),"No Prog ni Ejec",IF(AI264=0,CONCATENATE("No Prog, Ejec=  ",AL264),AL264/AI264))</f>
        <v>No Prog ni Ejec</v>
      </c>
      <c r="BP264" s="856" t="str">
        <f t="shared" ref="BP264:BP266" si="1345">IF(AND(AK264=0,AM264=0),"No Prog ni Ejec",IF(AK264=0,CONCATENATE("No Prog, Ejec=  ",AM264),AM264/AK264))</f>
        <v>No Prog ni Ejec</v>
      </c>
      <c r="BQ264" s="856">
        <f t="shared" ref="BQ264:BQ266" si="1346">IF(AND(AS264=0,AV264=0),"No Prog ni Ejec",IF(AS264=0,CONCATENATE("No Prog, Ejec=  ",AV264),AV264/AS264))</f>
        <v>0</v>
      </c>
      <c r="BR264" s="856" t="str">
        <f t="shared" ref="BR264:BR266" si="1347">IF(AND(AU264=0,AW264=0),"No Prog ni Ejec",IF(AU264=0,CONCATENATE("No Prog, Ejec=  ",AW264),AW264/AU264))</f>
        <v>No Prog ni Ejec</v>
      </c>
      <c r="BS264" s="856" t="str">
        <f t="shared" ref="BS264:BS266" si="1348">IF(AND(BC264=0,BF264=0),"No Prog ni Ejec",IF(BC264=0,CONCATENATE("No Prog, Ejec=  ",BF264),BF264/BC264))</f>
        <v>No Prog ni Ejec</v>
      </c>
      <c r="BT264" s="856" t="str">
        <f t="shared" ref="BT264:BT266" si="1349">IF(AND(BE264=0,BG264=0),"No Prog ni Ejec",IF(BE264=0,CONCATENATE("No Prog, Ejec=  ",BG264),BG264/BE264))</f>
        <v>No Prog ni Ejec</v>
      </c>
      <c r="BU264" s="674">
        <f t="shared" ref="BU264:BU266" si="1350">+(Y264+AI264+(AS264/3))</f>
        <v>0.33333333333333331</v>
      </c>
      <c r="BV264" s="732" t="str">
        <f t="shared" ref="BV264:BV266" si="1351">+V264</f>
        <v>Realizar el Inventario Activos de la información de tipo “información y datos”.</v>
      </c>
      <c r="BW264" s="733">
        <f t="shared" ref="BW264:BW266" si="1352">+(AA264+AK264+(AU264/3))</f>
        <v>0</v>
      </c>
      <c r="BX264" s="728"/>
      <c r="BY264" s="728"/>
      <c r="BZ264" s="728"/>
      <c r="CA264" s="728"/>
      <c r="CB264" s="728"/>
      <c r="CC264" s="728"/>
      <c r="CD264" s="728"/>
    </row>
    <row r="265" spans="1:82" s="58" customFormat="1" ht="88.2" x14ac:dyDescent="0.3">
      <c r="A265" s="777">
        <v>11700</v>
      </c>
      <c r="B265" s="778" t="s">
        <v>29</v>
      </c>
      <c r="C265" s="776" t="s">
        <v>971</v>
      </c>
      <c r="D265" s="777" t="s">
        <v>328</v>
      </c>
      <c r="E265" s="776" t="s">
        <v>256</v>
      </c>
      <c r="F265" s="671" t="s">
        <v>1217</v>
      </c>
      <c r="G265" s="776" t="s">
        <v>1239</v>
      </c>
      <c r="H265" s="670" t="s">
        <v>124</v>
      </c>
      <c r="I265" s="673">
        <v>1</v>
      </c>
      <c r="J265" s="671" t="s">
        <v>1218</v>
      </c>
      <c r="K265" s="776" t="s">
        <v>1238</v>
      </c>
      <c r="L265" s="583">
        <v>0</v>
      </c>
      <c r="M265" s="785">
        <v>1</v>
      </c>
      <c r="N265" s="776" t="s">
        <v>48</v>
      </c>
      <c r="O265" s="776" t="s">
        <v>62</v>
      </c>
      <c r="P265" s="776" t="s">
        <v>21</v>
      </c>
      <c r="Q265" s="776" t="s">
        <v>23</v>
      </c>
      <c r="R265" s="543" t="s">
        <v>220</v>
      </c>
      <c r="S265" s="776" t="s">
        <v>1308</v>
      </c>
      <c r="T265" s="776" t="s">
        <v>98</v>
      </c>
      <c r="U265" s="673">
        <v>1</v>
      </c>
      <c r="V265" s="782" t="str">
        <f t="shared" si="1320"/>
        <v>Verificar principio de gratuidad y costos de reproducción de información solicitada, de acuerdo con los artículos 20 y 21 del Decreto 103 de 2015</v>
      </c>
      <c r="W265" s="722">
        <f t="shared" si="1321"/>
        <v>0</v>
      </c>
      <c r="X265" s="780" t="s">
        <v>117</v>
      </c>
      <c r="Y265" s="678">
        <v>1</v>
      </c>
      <c r="Z265" s="781" t="str">
        <f t="shared" si="1322"/>
        <v>Verificar principio de gratuidad y costos de reproducción de información solicitada, de acuerdo con los artículos 20 y 21 del Decreto 103 de 2015</v>
      </c>
      <c r="AA265" s="583">
        <v>0</v>
      </c>
      <c r="AB265" s="725"/>
      <c r="AC265" s="583"/>
      <c r="AD265" s="784">
        <f t="shared" si="1323"/>
        <v>0</v>
      </c>
      <c r="AE265" s="784" t="e">
        <f t="shared" si="1324"/>
        <v>#DIV/0!</v>
      </c>
      <c r="AF265" s="784">
        <f t="shared" si="1325"/>
        <v>0</v>
      </c>
      <c r="AG265" s="784" t="e">
        <f t="shared" si="1326"/>
        <v>#DIV/0!</v>
      </c>
      <c r="AH265" s="727"/>
      <c r="AI265" s="673">
        <v>0</v>
      </c>
      <c r="AJ265" s="781" t="str">
        <f t="shared" si="1327"/>
        <v>Verificar principio de gratuidad y costos de reproducción de información solicitada, de acuerdo con los artículos 20 y 21 del Decreto 103 de 2015</v>
      </c>
      <c r="AK265" s="583">
        <v>0</v>
      </c>
      <c r="AL265" s="728"/>
      <c r="AM265" s="728"/>
      <c r="AN265" s="784" t="e">
        <f t="shared" si="1328"/>
        <v>#DIV/0!</v>
      </c>
      <c r="AO265" s="784" t="e">
        <f t="shared" si="1329"/>
        <v>#DIV/0!</v>
      </c>
      <c r="AP265" s="784">
        <f t="shared" si="1330"/>
        <v>0</v>
      </c>
      <c r="AQ265" s="784" t="e">
        <f t="shared" si="1331"/>
        <v>#DIV/0!</v>
      </c>
      <c r="AR265" s="784"/>
      <c r="AS265" s="673">
        <v>0</v>
      </c>
      <c r="AT265" s="781" t="str">
        <f t="shared" si="1332"/>
        <v>Verificar principio de gratuidad y costos de reproducción de información solicitada, de acuerdo con los artículos 20 y 21 del Decreto 103 de 2015</v>
      </c>
      <c r="AU265" s="583">
        <v>0</v>
      </c>
      <c r="AV265" s="728"/>
      <c r="AW265" s="728"/>
      <c r="AX265" s="784" t="e">
        <f t="shared" si="1333"/>
        <v>#DIV/0!</v>
      </c>
      <c r="AY265" s="784" t="e">
        <f t="shared" si="1334"/>
        <v>#DIV/0!</v>
      </c>
      <c r="AZ265" s="784">
        <f t="shared" si="1335"/>
        <v>0</v>
      </c>
      <c r="BA265" s="784" t="e">
        <f t="shared" si="1336"/>
        <v>#DIV/0!</v>
      </c>
      <c r="BB265" s="784"/>
      <c r="BC265" s="678">
        <v>0</v>
      </c>
      <c r="BD265" s="781" t="str">
        <f t="shared" si="1337"/>
        <v>Verificar principio de gratuidad y costos de reproducción de información solicitada, de acuerdo con los artículos 20 y 21 del Decreto 103 de 2015</v>
      </c>
      <c r="BE265" s="583">
        <v>0</v>
      </c>
      <c r="BF265" s="728"/>
      <c r="BG265" s="728"/>
      <c r="BH265" s="783" t="e">
        <f t="shared" si="1338"/>
        <v>#DIV/0!</v>
      </c>
      <c r="BI265" s="783" t="e">
        <f t="shared" si="1339"/>
        <v>#DIV/0!</v>
      </c>
      <c r="BJ265" s="783">
        <f t="shared" si="1340"/>
        <v>0</v>
      </c>
      <c r="BK265" s="783" t="e">
        <f t="shared" si="1341"/>
        <v>#DIV/0!</v>
      </c>
      <c r="BL265" s="783"/>
      <c r="BM265" s="786">
        <f t="shared" si="1342"/>
        <v>0</v>
      </c>
      <c r="BN265" s="786" t="str">
        <f t="shared" si="1343"/>
        <v>No Prog ni Ejec</v>
      </c>
      <c r="BO265" s="786" t="str">
        <f t="shared" si="1344"/>
        <v>No Prog ni Ejec</v>
      </c>
      <c r="BP265" s="786" t="str">
        <f t="shared" si="1345"/>
        <v>No Prog ni Ejec</v>
      </c>
      <c r="BQ265" s="786" t="str">
        <f t="shared" si="1346"/>
        <v>No Prog ni Ejec</v>
      </c>
      <c r="BR265" s="786" t="str">
        <f t="shared" si="1347"/>
        <v>No Prog ni Ejec</v>
      </c>
      <c r="BS265" s="786" t="str">
        <f t="shared" si="1348"/>
        <v>No Prog ni Ejec</v>
      </c>
      <c r="BT265" s="786" t="str">
        <f t="shared" si="1349"/>
        <v>No Prog ni Ejec</v>
      </c>
      <c r="BU265" s="674">
        <f t="shared" si="1350"/>
        <v>1</v>
      </c>
      <c r="BV265" s="732" t="str">
        <f t="shared" si="1351"/>
        <v>Verificar principio de gratuidad y costos de reproducción de información solicitada, de acuerdo con los artículos 20 y 21 del Decreto 103 de 2015</v>
      </c>
      <c r="BW265" s="733">
        <f t="shared" si="1352"/>
        <v>0</v>
      </c>
      <c r="BX265" s="728"/>
      <c r="BY265" s="728"/>
      <c r="BZ265" s="728"/>
      <c r="CA265" s="728"/>
      <c r="CB265" s="728"/>
      <c r="CC265" s="728"/>
      <c r="CD265" s="728"/>
    </row>
    <row r="266" spans="1:82" s="58" customFormat="1" ht="88.2" x14ac:dyDescent="0.3">
      <c r="A266" s="730">
        <v>11200</v>
      </c>
      <c r="B266" s="862" t="s">
        <v>3</v>
      </c>
      <c r="C266" s="862" t="s">
        <v>971</v>
      </c>
      <c r="D266" s="863" t="s">
        <v>152</v>
      </c>
      <c r="E266" s="862" t="s">
        <v>256</v>
      </c>
      <c r="F266" s="671" t="s">
        <v>1118</v>
      </c>
      <c r="G266" s="862" t="s">
        <v>1248</v>
      </c>
      <c r="H266" s="670" t="s">
        <v>124</v>
      </c>
      <c r="I266" s="671">
        <v>1</v>
      </c>
      <c r="J266" s="671" t="s">
        <v>1244</v>
      </c>
      <c r="K266" s="862" t="s">
        <v>1247</v>
      </c>
      <c r="L266" s="583">
        <v>0</v>
      </c>
      <c r="M266" s="857">
        <v>1</v>
      </c>
      <c r="N266" s="862" t="s">
        <v>48</v>
      </c>
      <c r="O266" s="862" t="s">
        <v>62</v>
      </c>
      <c r="P266" s="862" t="s">
        <v>21</v>
      </c>
      <c r="Q266" s="862" t="s">
        <v>23</v>
      </c>
      <c r="R266" s="862" t="s">
        <v>792</v>
      </c>
      <c r="S266" s="862" t="s">
        <v>1381</v>
      </c>
      <c r="T266" s="862" t="s">
        <v>98</v>
      </c>
      <c r="U266" s="671">
        <v>1</v>
      </c>
      <c r="V266" s="860" t="str">
        <f t="shared" si="1320"/>
        <v>Estructurar un Esquema de Publicación para ADRES.</v>
      </c>
      <c r="W266" s="722">
        <f t="shared" si="1321"/>
        <v>0</v>
      </c>
      <c r="X266" s="855" t="s">
        <v>117</v>
      </c>
      <c r="Y266" s="678">
        <v>0</v>
      </c>
      <c r="Z266" s="858" t="str">
        <f t="shared" si="1322"/>
        <v>Estructurar un Esquema de Publicación para ADRES.</v>
      </c>
      <c r="AA266" s="583">
        <v>0</v>
      </c>
      <c r="AB266" s="725"/>
      <c r="AC266" s="583"/>
      <c r="AD266" s="861" t="e">
        <f t="shared" si="1323"/>
        <v>#DIV/0!</v>
      </c>
      <c r="AE266" s="861" t="e">
        <f t="shared" si="1324"/>
        <v>#DIV/0!</v>
      </c>
      <c r="AF266" s="861">
        <f t="shared" si="1325"/>
        <v>0</v>
      </c>
      <c r="AG266" s="861" t="e">
        <f t="shared" si="1326"/>
        <v>#DIV/0!</v>
      </c>
      <c r="AH266" s="727"/>
      <c r="AI266" s="673">
        <v>0</v>
      </c>
      <c r="AJ266" s="858" t="str">
        <f t="shared" si="1327"/>
        <v>Estructurar un Esquema de Publicación para ADRES.</v>
      </c>
      <c r="AK266" s="583">
        <v>0</v>
      </c>
      <c r="AL266" s="728"/>
      <c r="AM266" s="728"/>
      <c r="AN266" s="861" t="e">
        <f t="shared" si="1328"/>
        <v>#DIV/0!</v>
      </c>
      <c r="AO266" s="861" t="e">
        <f t="shared" si="1329"/>
        <v>#DIV/0!</v>
      </c>
      <c r="AP266" s="861">
        <f t="shared" si="1330"/>
        <v>0</v>
      </c>
      <c r="AQ266" s="861" t="e">
        <f t="shared" si="1331"/>
        <v>#DIV/0!</v>
      </c>
      <c r="AR266" s="861"/>
      <c r="AS266" s="673">
        <v>0</v>
      </c>
      <c r="AT266" s="858" t="str">
        <f t="shared" si="1332"/>
        <v>Estructurar un Esquema de Publicación para ADRES.</v>
      </c>
      <c r="AU266" s="583">
        <v>0</v>
      </c>
      <c r="AV266" s="728"/>
      <c r="AW266" s="728"/>
      <c r="AX266" s="861" t="e">
        <f t="shared" si="1333"/>
        <v>#DIV/0!</v>
      </c>
      <c r="AY266" s="861" t="e">
        <f t="shared" si="1334"/>
        <v>#DIV/0!</v>
      </c>
      <c r="AZ266" s="861">
        <f t="shared" si="1335"/>
        <v>0</v>
      </c>
      <c r="BA266" s="861" t="e">
        <f t="shared" si="1336"/>
        <v>#DIV/0!</v>
      </c>
      <c r="BB266" s="861"/>
      <c r="BC266" s="673">
        <v>1</v>
      </c>
      <c r="BD266" s="858" t="str">
        <f t="shared" si="1337"/>
        <v>Estructurar un Esquema de Publicación para ADRES.</v>
      </c>
      <c r="BE266" s="583">
        <v>0</v>
      </c>
      <c r="BF266" s="728"/>
      <c r="BG266" s="728"/>
      <c r="BH266" s="859">
        <f t="shared" si="1338"/>
        <v>0</v>
      </c>
      <c r="BI266" s="859" t="e">
        <f t="shared" si="1339"/>
        <v>#DIV/0!</v>
      </c>
      <c r="BJ266" s="859">
        <f t="shared" si="1340"/>
        <v>0</v>
      </c>
      <c r="BK266" s="859" t="e">
        <f t="shared" si="1341"/>
        <v>#DIV/0!</v>
      </c>
      <c r="BL266" s="859"/>
      <c r="BM266" s="856" t="str">
        <f t="shared" si="1342"/>
        <v>No Prog ni Ejec</v>
      </c>
      <c r="BN266" s="856" t="str">
        <f t="shared" si="1343"/>
        <v>No Prog ni Ejec</v>
      </c>
      <c r="BO266" s="856" t="str">
        <f t="shared" si="1344"/>
        <v>No Prog ni Ejec</v>
      </c>
      <c r="BP266" s="856" t="str">
        <f t="shared" si="1345"/>
        <v>No Prog ni Ejec</v>
      </c>
      <c r="BQ266" s="856" t="str">
        <f t="shared" si="1346"/>
        <v>No Prog ni Ejec</v>
      </c>
      <c r="BR266" s="856" t="str">
        <f t="shared" si="1347"/>
        <v>No Prog ni Ejec</v>
      </c>
      <c r="BS266" s="856">
        <f t="shared" si="1348"/>
        <v>0</v>
      </c>
      <c r="BT266" s="856" t="str">
        <f t="shared" si="1349"/>
        <v>No Prog ni Ejec</v>
      </c>
      <c r="BU266" s="674">
        <f t="shared" si="1350"/>
        <v>0</v>
      </c>
      <c r="BV266" s="732" t="str">
        <f t="shared" si="1351"/>
        <v>Estructurar un Esquema de Publicación para ADRES.</v>
      </c>
      <c r="BW266" s="733">
        <f t="shared" si="1352"/>
        <v>0</v>
      </c>
      <c r="BX266" s="728"/>
      <c r="BY266" s="728"/>
      <c r="BZ266" s="728"/>
      <c r="CA266" s="728"/>
      <c r="CB266" s="728"/>
      <c r="CC266" s="728"/>
      <c r="CD266" s="728"/>
    </row>
    <row r="267" spans="1:82" s="58" customFormat="1" ht="88.2" x14ac:dyDescent="0.3">
      <c r="A267" s="777">
        <v>11700</v>
      </c>
      <c r="B267" s="778" t="s">
        <v>29</v>
      </c>
      <c r="C267" s="776" t="s">
        <v>971</v>
      </c>
      <c r="D267" s="777" t="s">
        <v>328</v>
      </c>
      <c r="E267" s="776" t="s">
        <v>256</v>
      </c>
      <c r="F267" s="671" t="s">
        <v>1224</v>
      </c>
      <c r="G267" s="776" t="s">
        <v>1254</v>
      </c>
      <c r="H267" s="670" t="s">
        <v>124</v>
      </c>
      <c r="I267" s="673">
        <v>1</v>
      </c>
      <c r="J267" s="671" t="s">
        <v>1225</v>
      </c>
      <c r="K267" s="776" t="s">
        <v>1253</v>
      </c>
      <c r="L267" s="583">
        <v>0</v>
      </c>
      <c r="M267" s="785">
        <v>1</v>
      </c>
      <c r="N267" s="776" t="s">
        <v>48</v>
      </c>
      <c r="O267" s="776" t="s">
        <v>62</v>
      </c>
      <c r="P267" s="776" t="s">
        <v>21</v>
      </c>
      <c r="Q267" s="776" t="s">
        <v>23</v>
      </c>
      <c r="R267" s="543" t="s">
        <v>221</v>
      </c>
      <c r="S267" s="776" t="s">
        <v>1364</v>
      </c>
      <c r="T267" s="776" t="s">
        <v>98</v>
      </c>
      <c r="U267" s="673">
        <v>1</v>
      </c>
      <c r="V267" s="782" t="str">
        <f t="shared" ref="V267:V269" si="1353">+K267</f>
        <v>Elaborar y publicar en página web el Programa de Gestión Documental de acuerdo con el Capítulo IV del Decreto 103 de 2015</v>
      </c>
      <c r="W267" s="722">
        <f t="shared" ref="W267:W269" si="1354">+L267</f>
        <v>0</v>
      </c>
      <c r="X267" s="780" t="s">
        <v>117</v>
      </c>
      <c r="Y267" s="678">
        <v>0</v>
      </c>
      <c r="Z267" s="781" t="str">
        <f t="shared" ref="Z267:Z269" si="1355">+V267</f>
        <v>Elaborar y publicar en página web el Programa de Gestión Documental de acuerdo con el Capítulo IV del Decreto 103 de 2015</v>
      </c>
      <c r="AA267" s="583">
        <v>0</v>
      </c>
      <c r="AB267" s="725"/>
      <c r="AC267" s="583"/>
      <c r="AD267" s="784" t="e">
        <f t="shared" ref="AD267:AD269" si="1356">+(AB267/Y267)</f>
        <v>#DIV/0!</v>
      </c>
      <c r="AE267" s="784" t="e">
        <f t="shared" ref="AE267:AE269" si="1357">+(AC267/AA267)</f>
        <v>#DIV/0!</v>
      </c>
      <c r="AF267" s="784">
        <f t="shared" ref="AF267:AF269" si="1358">+(AB267/U267)</f>
        <v>0</v>
      </c>
      <c r="AG267" s="784" t="e">
        <f t="shared" ref="AG267:AG269" si="1359">+(AC267/W267)</f>
        <v>#DIV/0!</v>
      </c>
      <c r="AH267" s="727"/>
      <c r="AI267" s="673">
        <v>0</v>
      </c>
      <c r="AJ267" s="781" t="str">
        <f t="shared" ref="AJ267:AJ269" si="1360">+V267</f>
        <v>Elaborar y publicar en página web el Programa de Gestión Documental de acuerdo con el Capítulo IV del Decreto 103 de 2015</v>
      </c>
      <c r="AK267" s="583">
        <v>0</v>
      </c>
      <c r="AL267" s="728"/>
      <c r="AM267" s="728"/>
      <c r="AN267" s="784" t="e">
        <f t="shared" ref="AN267:AN269" si="1361">+(AL267/AI267)</f>
        <v>#DIV/0!</v>
      </c>
      <c r="AO267" s="784" t="e">
        <f t="shared" ref="AO267:AO269" si="1362">+(AM267/AK267)</f>
        <v>#DIV/0!</v>
      </c>
      <c r="AP267" s="784">
        <f t="shared" ref="AP267:AP269" si="1363">+(AL267+AB267)/U267</f>
        <v>0</v>
      </c>
      <c r="AQ267" s="784" t="e">
        <f t="shared" ref="AQ267:AQ269" si="1364">+(AM267+AC267)/W267</f>
        <v>#DIV/0!</v>
      </c>
      <c r="AR267" s="784"/>
      <c r="AS267" s="673">
        <v>1</v>
      </c>
      <c r="AT267" s="781" t="str">
        <f t="shared" ref="AT267:AT269" si="1365">+V267</f>
        <v>Elaborar y publicar en página web el Programa de Gestión Documental de acuerdo con el Capítulo IV del Decreto 103 de 2015</v>
      </c>
      <c r="AU267" s="583">
        <v>0</v>
      </c>
      <c r="AV267" s="728"/>
      <c r="AW267" s="728"/>
      <c r="AX267" s="784">
        <f t="shared" ref="AX267:AX269" si="1366">+(AV267/AS267)</f>
        <v>0</v>
      </c>
      <c r="AY267" s="784" t="e">
        <f t="shared" ref="AY267:AY269" si="1367">+(AW267/AU267)</f>
        <v>#DIV/0!</v>
      </c>
      <c r="AZ267" s="784">
        <f t="shared" ref="AZ267:AZ269" si="1368">+(AL267+AB267+AV267)/U267</f>
        <v>0</v>
      </c>
      <c r="BA267" s="784" t="e">
        <f t="shared" ref="BA267:BA269" si="1369">+(AM267+AC267+AW267)/W267</f>
        <v>#DIV/0!</v>
      </c>
      <c r="BB267" s="784"/>
      <c r="BC267" s="678">
        <v>0</v>
      </c>
      <c r="BD267" s="781" t="str">
        <f t="shared" ref="BD267:BD269" si="1370">+V267</f>
        <v>Elaborar y publicar en página web el Programa de Gestión Documental de acuerdo con el Capítulo IV del Decreto 103 de 2015</v>
      </c>
      <c r="BE267" s="583">
        <v>0</v>
      </c>
      <c r="BF267" s="728"/>
      <c r="BG267" s="728"/>
      <c r="BH267" s="783" t="e">
        <f t="shared" ref="BH267:BH269" si="1371">+(BF267/BC267)</f>
        <v>#DIV/0!</v>
      </c>
      <c r="BI267" s="783" t="e">
        <f t="shared" ref="BI267:BI269" si="1372">+(BG267/BE267)</f>
        <v>#DIV/0!</v>
      </c>
      <c r="BJ267" s="783">
        <f t="shared" ref="BJ267:BJ269" si="1373">+(AL267+AB267+AV267+BF267)/U267</f>
        <v>0</v>
      </c>
      <c r="BK267" s="783" t="e">
        <f t="shared" ref="BK267:BK269" si="1374">+(AM267+AC267+AW267+BG267)/W267</f>
        <v>#DIV/0!</v>
      </c>
      <c r="BL267" s="783"/>
      <c r="BM267" s="786" t="str">
        <f t="shared" ref="BM267:BM269" si="1375">IF(AND(Y267=0,AB267=0),"No Prog ni Ejec",IF(Y267=0,CONCATENATE("No Prog, Ejec=  ",AB267),AB267/Y267))</f>
        <v>No Prog ni Ejec</v>
      </c>
      <c r="BN267" s="786" t="str">
        <f t="shared" ref="BN267:BN269" si="1376">IF(AND(AA267=0,AC267=0),"No Prog ni Ejec",IF(AA267=0,CONCATENATE("No Prog, Ejec=  ",AC267),AC267/AA267))</f>
        <v>No Prog ni Ejec</v>
      </c>
      <c r="BO267" s="786" t="str">
        <f t="shared" ref="BO267:BO269" si="1377">IF(AND(AI267=0,AL267=0),"No Prog ni Ejec",IF(AI267=0,CONCATENATE("No Prog, Ejec=  ",AL267),AL267/AI267))</f>
        <v>No Prog ni Ejec</v>
      </c>
      <c r="BP267" s="786" t="str">
        <f t="shared" ref="BP267:BP269" si="1378">IF(AND(AK267=0,AM267=0),"No Prog ni Ejec",IF(AK267=0,CONCATENATE("No Prog, Ejec=  ",AM267),AM267/AK267))</f>
        <v>No Prog ni Ejec</v>
      </c>
      <c r="BQ267" s="786">
        <f t="shared" ref="BQ267:BQ269" si="1379">IF(AND(AS267=0,AV267=0),"No Prog ni Ejec",IF(AS267=0,CONCATENATE("No Prog, Ejec=  ",AV267),AV267/AS267))</f>
        <v>0</v>
      </c>
      <c r="BR267" s="786" t="str">
        <f t="shared" ref="BR267:BR269" si="1380">IF(AND(AU267=0,AW267=0),"No Prog ni Ejec",IF(AU267=0,CONCATENATE("No Prog, Ejec=  ",AW267),AW267/AU267))</f>
        <v>No Prog ni Ejec</v>
      </c>
      <c r="BS267" s="786" t="str">
        <f t="shared" ref="BS267:BS269" si="1381">IF(AND(BC267=0,BF267=0),"No Prog ni Ejec",IF(BC267=0,CONCATENATE("No Prog, Ejec=  ",BF267),BF267/BC267))</f>
        <v>No Prog ni Ejec</v>
      </c>
      <c r="BT267" s="786" t="str">
        <f t="shared" ref="BT267:BT269" si="1382">IF(AND(BE267=0,BG267=0),"No Prog ni Ejec",IF(BE267=0,CONCATENATE("No Prog, Ejec=  ",BG267),BG267/BE267))</f>
        <v>No Prog ni Ejec</v>
      </c>
      <c r="BU267" s="674">
        <f t="shared" ref="BU267:BU269" si="1383">+(Y267+AI267+(AS267/3))</f>
        <v>0.33333333333333331</v>
      </c>
      <c r="BV267" s="732" t="str">
        <f t="shared" ref="BV267:BV269" si="1384">+V267</f>
        <v>Elaborar y publicar en página web el Programa de Gestión Documental de acuerdo con el Capítulo IV del Decreto 103 de 2015</v>
      </c>
      <c r="BW267" s="733">
        <f t="shared" ref="BW267:BW269" si="1385">+(AA267+AK267+(AU267/3))</f>
        <v>0</v>
      </c>
      <c r="BX267" s="728"/>
      <c r="BY267" s="728"/>
      <c r="BZ267" s="728"/>
      <c r="CA267" s="728"/>
      <c r="CB267" s="728"/>
      <c r="CC267" s="728"/>
      <c r="CD267" s="728"/>
    </row>
    <row r="268" spans="1:82" s="58" customFormat="1" ht="88.2" x14ac:dyDescent="0.3">
      <c r="A268" s="777">
        <v>11700</v>
      </c>
      <c r="B268" s="778" t="s">
        <v>29</v>
      </c>
      <c r="C268" s="776" t="s">
        <v>971</v>
      </c>
      <c r="D268" s="777" t="s">
        <v>328</v>
      </c>
      <c r="E268" s="776" t="s">
        <v>256</v>
      </c>
      <c r="F268" s="671" t="s">
        <v>1226</v>
      </c>
      <c r="G268" s="776" t="s">
        <v>1258</v>
      </c>
      <c r="H268" s="670" t="s">
        <v>124</v>
      </c>
      <c r="I268" s="673">
        <v>1</v>
      </c>
      <c r="J268" s="671" t="s">
        <v>1235</v>
      </c>
      <c r="K268" s="776" t="s">
        <v>1255</v>
      </c>
      <c r="L268" s="583">
        <v>0</v>
      </c>
      <c r="M268" s="785">
        <v>1</v>
      </c>
      <c r="N268" s="776" t="s">
        <v>48</v>
      </c>
      <c r="O268" s="776" t="s">
        <v>62</v>
      </c>
      <c r="P268" s="776" t="s">
        <v>21</v>
      </c>
      <c r="Q268" s="776" t="s">
        <v>23</v>
      </c>
      <c r="R268" s="543" t="s">
        <v>220</v>
      </c>
      <c r="S268" s="776" t="s">
        <v>1309</v>
      </c>
      <c r="T268" s="776" t="s">
        <v>98</v>
      </c>
      <c r="U268" s="673">
        <v>1</v>
      </c>
      <c r="V268" s="782" t="str">
        <f t="shared" si="1353"/>
        <v>Verificación de accesibilidad en punto de atención a personas en condición de discapacidad</v>
      </c>
      <c r="W268" s="722">
        <f t="shared" si="1354"/>
        <v>0</v>
      </c>
      <c r="X268" s="780" t="s">
        <v>117</v>
      </c>
      <c r="Y268" s="678">
        <v>1</v>
      </c>
      <c r="Z268" s="781" t="str">
        <f t="shared" si="1355"/>
        <v>Verificación de accesibilidad en punto de atención a personas en condición de discapacidad</v>
      </c>
      <c r="AA268" s="583">
        <v>0</v>
      </c>
      <c r="AB268" s="725"/>
      <c r="AC268" s="583"/>
      <c r="AD268" s="784">
        <f t="shared" si="1356"/>
        <v>0</v>
      </c>
      <c r="AE268" s="784" t="e">
        <f t="shared" si="1357"/>
        <v>#DIV/0!</v>
      </c>
      <c r="AF268" s="784">
        <f t="shared" si="1358"/>
        <v>0</v>
      </c>
      <c r="AG268" s="784" t="e">
        <f t="shared" si="1359"/>
        <v>#DIV/0!</v>
      </c>
      <c r="AH268" s="727"/>
      <c r="AI268" s="673">
        <v>0</v>
      </c>
      <c r="AJ268" s="781" t="str">
        <f t="shared" si="1360"/>
        <v>Verificación de accesibilidad en punto de atención a personas en condición de discapacidad</v>
      </c>
      <c r="AK268" s="583">
        <v>0</v>
      </c>
      <c r="AL268" s="728"/>
      <c r="AM268" s="728"/>
      <c r="AN268" s="784" t="e">
        <f t="shared" si="1361"/>
        <v>#DIV/0!</v>
      </c>
      <c r="AO268" s="784" t="e">
        <f t="shared" si="1362"/>
        <v>#DIV/0!</v>
      </c>
      <c r="AP268" s="784">
        <f t="shared" si="1363"/>
        <v>0</v>
      </c>
      <c r="AQ268" s="784" t="e">
        <f t="shared" si="1364"/>
        <v>#DIV/0!</v>
      </c>
      <c r="AR268" s="784"/>
      <c r="AS268" s="673">
        <v>0</v>
      </c>
      <c r="AT268" s="781" t="str">
        <f t="shared" si="1365"/>
        <v>Verificación de accesibilidad en punto de atención a personas en condición de discapacidad</v>
      </c>
      <c r="AU268" s="583">
        <v>0</v>
      </c>
      <c r="AV268" s="728"/>
      <c r="AW268" s="728"/>
      <c r="AX268" s="784" t="e">
        <f t="shared" si="1366"/>
        <v>#DIV/0!</v>
      </c>
      <c r="AY268" s="784" t="e">
        <f t="shared" si="1367"/>
        <v>#DIV/0!</v>
      </c>
      <c r="AZ268" s="784">
        <f t="shared" si="1368"/>
        <v>0</v>
      </c>
      <c r="BA268" s="784" t="e">
        <f t="shared" si="1369"/>
        <v>#DIV/0!</v>
      </c>
      <c r="BB268" s="784"/>
      <c r="BC268" s="678">
        <v>0</v>
      </c>
      <c r="BD268" s="781" t="str">
        <f t="shared" si="1370"/>
        <v>Verificación de accesibilidad en punto de atención a personas en condición de discapacidad</v>
      </c>
      <c r="BE268" s="583">
        <v>0</v>
      </c>
      <c r="BF268" s="728"/>
      <c r="BG268" s="728"/>
      <c r="BH268" s="783" t="e">
        <f t="shared" si="1371"/>
        <v>#DIV/0!</v>
      </c>
      <c r="BI268" s="783" t="e">
        <f t="shared" si="1372"/>
        <v>#DIV/0!</v>
      </c>
      <c r="BJ268" s="783">
        <f t="shared" si="1373"/>
        <v>0</v>
      </c>
      <c r="BK268" s="783" t="e">
        <f t="shared" si="1374"/>
        <v>#DIV/0!</v>
      </c>
      <c r="BL268" s="783"/>
      <c r="BM268" s="786">
        <f t="shared" si="1375"/>
        <v>0</v>
      </c>
      <c r="BN268" s="786" t="str">
        <f t="shared" si="1376"/>
        <v>No Prog ni Ejec</v>
      </c>
      <c r="BO268" s="786" t="str">
        <f t="shared" si="1377"/>
        <v>No Prog ni Ejec</v>
      </c>
      <c r="BP268" s="786" t="str">
        <f t="shared" si="1378"/>
        <v>No Prog ni Ejec</v>
      </c>
      <c r="BQ268" s="786" t="str">
        <f t="shared" si="1379"/>
        <v>No Prog ni Ejec</v>
      </c>
      <c r="BR268" s="786" t="str">
        <f t="shared" si="1380"/>
        <v>No Prog ni Ejec</v>
      </c>
      <c r="BS268" s="786" t="str">
        <f t="shared" si="1381"/>
        <v>No Prog ni Ejec</v>
      </c>
      <c r="BT268" s="786" t="str">
        <f t="shared" si="1382"/>
        <v>No Prog ni Ejec</v>
      </c>
      <c r="BU268" s="674">
        <f t="shared" si="1383"/>
        <v>1</v>
      </c>
      <c r="BV268" s="732" t="str">
        <f t="shared" si="1384"/>
        <v>Verificación de accesibilidad en punto de atención a personas en condición de discapacidad</v>
      </c>
      <c r="BW268" s="733">
        <f t="shared" si="1385"/>
        <v>0</v>
      </c>
      <c r="BX268" s="728"/>
      <c r="BY268" s="728"/>
      <c r="BZ268" s="728"/>
      <c r="CA268" s="728"/>
      <c r="CB268" s="728"/>
      <c r="CC268" s="728"/>
      <c r="CD268" s="728"/>
    </row>
    <row r="269" spans="1:82" s="58" customFormat="1" ht="138.6" x14ac:dyDescent="0.3">
      <c r="A269" s="777">
        <v>11700</v>
      </c>
      <c r="B269" s="778" t="s">
        <v>29</v>
      </c>
      <c r="C269" s="776" t="s">
        <v>971</v>
      </c>
      <c r="D269" s="777" t="s">
        <v>328</v>
      </c>
      <c r="E269" s="776" t="s">
        <v>256</v>
      </c>
      <c r="F269" s="671" t="s">
        <v>1236</v>
      </c>
      <c r="G269" s="776" t="s">
        <v>1262</v>
      </c>
      <c r="H269" s="670" t="s">
        <v>124</v>
      </c>
      <c r="I269" s="673">
        <v>2</v>
      </c>
      <c r="J269" s="671" t="s">
        <v>1237</v>
      </c>
      <c r="K269" s="776" t="s">
        <v>1259</v>
      </c>
      <c r="L269" s="583">
        <v>0</v>
      </c>
      <c r="M269" s="785">
        <v>1</v>
      </c>
      <c r="N269" s="776" t="s">
        <v>48</v>
      </c>
      <c r="O269" s="776" t="s">
        <v>62</v>
      </c>
      <c r="P269" s="776" t="s">
        <v>21</v>
      </c>
      <c r="Q269" s="776" t="s">
        <v>23</v>
      </c>
      <c r="R269" s="543" t="s">
        <v>220</v>
      </c>
      <c r="S269" s="776" t="s">
        <v>1311</v>
      </c>
      <c r="T269" s="776" t="s">
        <v>98</v>
      </c>
      <c r="U269" s="673">
        <v>2</v>
      </c>
      <c r="V269" s="782" t="str">
        <f t="shared" si="1353"/>
        <v>Elaborar reporte de seguimiento al acceso de la información pública (informe PQRS) en el que se especifique: (i) Número de solicitudes recibidas. (ii) Número de solicitudes que fueron trasladadas a otra entidad. (iii) Tiempo de respuesta a cada solicitud. (iv) Número de solicitudes en las que se negó el acceso a la información pública.</v>
      </c>
      <c r="W269" s="722">
        <f t="shared" si="1354"/>
        <v>0</v>
      </c>
      <c r="X269" s="780" t="s">
        <v>117</v>
      </c>
      <c r="Y269" s="678">
        <v>1</v>
      </c>
      <c r="Z269" s="781" t="str">
        <f t="shared" si="1355"/>
        <v>Elaborar reporte de seguimiento al acceso de la información pública (informe PQRS) en el que se especifique: (i) Número de solicitudes recibidas. (ii) Número de solicitudes que fueron trasladadas a otra entidad. (iii) Tiempo de respuesta a cada solicitud. (iv) Número de solicitudes en las que se negó el acceso a la información pública.</v>
      </c>
      <c r="AA269" s="583">
        <v>0</v>
      </c>
      <c r="AB269" s="725"/>
      <c r="AC269" s="583"/>
      <c r="AD269" s="784">
        <f t="shared" si="1356"/>
        <v>0</v>
      </c>
      <c r="AE269" s="784" t="e">
        <f t="shared" si="1357"/>
        <v>#DIV/0!</v>
      </c>
      <c r="AF269" s="784">
        <f t="shared" si="1358"/>
        <v>0</v>
      </c>
      <c r="AG269" s="784" t="e">
        <f t="shared" si="1359"/>
        <v>#DIV/0!</v>
      </c>
      <c r="AH269" s="727"/>
      <c r="AI269" s="673">
        <v>0</v>
      </c>
      <c r="AJ269" s="781" t="str">
        <f t="shared" si="1360"/>
        <v>Elaborar reporte de seguimiento al acceso de la información pública (informe PQRS) en el que se especifique: (i) Número de solicitudes recibidas. (ii) Número de solicitudes que fueron trasladadas a otra entidad. (iii) Tiempo de respuesta a cada solicitud. (iv) Número de solicitudes en las que se negó el acceso a la información pública.</v>
      </c>
      <c r="AK269" s="583">
        <v>0</v>
      </c>
      <c r="AL269" s="728"/>
      <c r="AM269" s="728"/>
      <c r="AN269" s="784" t="e">
        <f t="shared" si="1361"/>
        <v>#DIV/0!</v>
      </c>
      <c r="AO269" s="784" t="e">
        <f t="shared" si="1362"/>
        <v>#DIV/0!</v>
      </c>
      <c r="AP269" s="784">
        <f t="shared" si="1363"/>
        <v>0</v>
      </c>
      <c r="AQ269" s="784" t="e">
        <f t="shared" si="1364"/>
        <v>#DIV/0!</v>
      </c>
      <c r="AR269" s="784"/>
      <c r="AS269" s="673">
        <v>1</v>
      </c>
      <c r="AT269" s="781" t="str">
        <f t="shared" si="1365"/>
        <v>Elaborar reporte de seguimiento al acceso de la información pública (informe PQRS) en el que se especifique: (i) Número de solicitudes recibidas. (ii) Número de solicitudes que fueron trasladadas a otra entidad. (iii) Tiempo de respuesta a cada solicitud. (iv) Número de solicitudes en las que se negó el acceso a la información pública.</v>
      </c>
      <c r="AU269" s="583">
        <v>0</v>
      </c>
      <c r="AV269" s="728"/>
      <c r="AW269" s="728"/>
      <c r="AX269" s="784">
        <f t="shared" si="1366"/>
        <v>0</v>
      </c>
      <c r="AY269" s="784" t="e">
        <f t="shared" si="1367"/>
        <v>#DIV/0!</v>
      </c>
      <c r="AZ269" s="784">
        <f t="shared" si="1368"/>
        <v>0</v>
      </c>
      <c r="BA269" s="784" t="e">
        <f t="shared" si="1369"/>
        <v>#DIV/0!</v>
      </c>
      <c r="BB269" s="784"/>
      <c r="BC269" s="678">
        <v>0</v>
      </c>
      <c r="BD269" s="781" t="str">
        <f t="shared" si="1370"/>
        <v>Elaborar reporte de seguimiento al acceso de la información pública (informe PQRS) en el que se especifique: (i) Número de solicitudes recibidas. (ii) Número de solicitudes que fueron trasladadas a otra entidad. (iii) Tiempo de respuesta a cada solicitud. (iv) Número de solicitudes en las que se negó el acceso a la información pública.</v>
      </c>
      <c r="BE269" s="583">
        <v>0</v>
      </c>
      <c r="BF269" s="728"/>
      <c r="BG269" s="728"/>
      <c r="BH269" s="783" t="e">
        <f t="shared" si="1371"/>
        <v>#DIV/0!</v>
      </c>
      <c r="BI269" s="783" t="e">
        <f t="shared" si="1372"/>
        <v>#DIV/0!</v>
      </c>
      <c r="BJ269" s="783">
        <f t="shared" si="1373"/>
        <v>0</v>
      </c>
      <c r="BK269" s="783" t="e">
        <f t="shared" si="1374"/>
        <v>#DIV/0!</v>
      </c>
      <c r="BL269" s="783"/>
      <c r="BM269" s="786">
        <f t="shared" si="1375"/>
        <v>0</v>
      </c>
      <c r="BN269" s="786" t="str">
        <f t="shared" si="1376"/>
        <v>No Prog ni Ejec</v>
      </c>
      <c r="BO269" s="786" t="str">
        <f t="shared" si="1377"/>
        <v>No Prog ni Ejec</v>
      </c>
      <c r="BP269" s="786" t="str">
        <f t="shared" si="1378"/>
        <v>No Prog ni Ejec</v>
      </c>
      <c r="BQ269" s="786">
        <f t="shared" si="1379"/>
        <v>0</v>
      </c>
      <c r="BR269" s="786" t="str">
        <f t="shared" si="1380"/>
        <v>No Prog ni Ejec</v>
      </c>
      <c r="BS269" s="786" t="str">
        <f t="shared" si="1381"/>
        <v>No Prog ni Ejec</v>
      </c>
      <c r="BT269" s="786" t="str">
        <f t="shared" si="1382"/>
        <v>No Prog ni Ejec</v>
      </c>
      <c r="BU269" s="674">
        <f t="shared" si="1383"/>
        <v>1.3333333333333333</v>
      </c>
      <c r="BV269" s="732" t="str">
        <f t="shared" si="1384"/>
        <v>Elaborar reporte de seguimiento al acceso de la información pública (informe PQRS) en el que se especifique: (i) Número de solicitudes recibidas. (ii) Número de solicitudes que fueron trasladadas a otra entidad. (iii) Tiempo de respuesta a cada solicitud. (iv) Número de solicitudes en las que se negó el acceso a la información pública.</v>
      </c>
      <c r="BW269" s="733">
        <f t="shared" si="1385"/>
        <v>0</v>
      </c>
      <c r="BX269" s="728"/>
      <c r="BY269" s="728"/>
      <c r="BZ269" s="728"/>
      <c r="CA269" s="728"/>
      <c r="CB269" s="728"/>
      <c r="CC269" s="728"/>
      <c r="CD269" s="728"/>
    </row>
    <row r="270" spans="1:82" s="58" customFormat="1" ht="88.2" x14ac:dyDescent="0.3">
      <c r="A270" s="730">
        <v>11200</v>
      </c>
      <c r="B270" s="862" t="s">
        <v>1265</v>
      </c>
      <c r="C270" s="862" t="s">
        <v>971</v>
      </c>
      <c r="D270" s="863" t="s">
        <v>152</v>
      </c>
      <c r="E270" s="862" t="s">
        <v>256</v>
      </c>
      <c r="F270" s="671" t="s">
        <v>1119</v>
      </c>
      <c r="G270" s="862" t="s">
        <v>1264</v>
      </c>
      <c r="H270" s="670" t="s">
        <v>123</v>
      </c>
      <c r="I270" s="859">
        <v>1</v>
      </c>
      <c r="J270" s="671" t="s">
        <v>1245</v>
      </c>
      <c r="K270" s="862" t="s">
        <v>1263</v>
      </c>
      <c r="L270" s="900">
        <v>30821034</v>
      </c>
      <c r="M270" s="857">
        <v>1</v>
      </c>
      <c r="N270" s="862" t="s">
        <v>48</v>
      </c>
      <c r="O270" s="862" t="s">
        <v>62</v>
      </c>
      <c r="P270" s="862" t="s">
        <v>21</v>
      </c>
      <c r="Q270" s="862" t="s">
        <v>23</v>
      </c>
      <c r="R270" s="862" t="s">
        <v>792</v>
      </c>
      <c r="S270" s="862" t="s">
        <v>1382</v>
      </c>
      <c r="T270" s="862" t="s">
        <v>98</v>
      </c>
      <c r="U270" s="857">
        <v>1</v>
      </c>
      <c r="V270" s="860" t="str">
        <f t="shared" ref="V270" si="1386">+K270</f>
        <v>Página web de la entidad adaptada de acuerdo con la NTC 5854, que establece los requisitos de accesibilidad que son aplicables a las páginas web</v>
      </c>
      <c r="W270" s="722">
        <f t="shared" ref="W270" si="1387">+L270</f>
        <v>30821034</v>
      </c>
      <c r="X270" s="855" t="s">
        <v>114</v>
      </c>
      <c r="Y270" s="857">
        <v>0</v>
      </c>
      <c r="Z270" s="858" t="str">
        <f t="shared" ref="Z270" si="1388">+V270</f>
        <v>Página web de la entidad adaptada de acuerdo con la NTC 5854, que establece los requisitos de accesibilidad que son aplicables a las páginas web</v>
      </c>
      <c r="AA270" s="583">
        <v>0</v>
      </c>
      <c r="AB270" s="725"/>
      <c r="AC270" s="583"/>
      <c r="AD270" s="861" t="e">
        <f t="shared" ref="AD270" si="1389">+(AB270/Y270)</f>
        <v>#DIV/0!</v>
      </c>
      <c r="AE270" s="861" t="e">
        <f t="shared" ref="AE270" si="1390">+(AC270/AA270)</f>
        <v>#DIV/0!</v>
      </c>
      <c r="AF270" s="861">
        <f t="shared" ref="AF270" si="1391">+(AB270/U270)</f>
        <v>0</v>
      </c>
      <c r="AG270" s="861">
        <f t="shared" ref="AG270" si="1392">+(AC270/W270)</f>
        <v>0</v>
      </c>
      <c r="AH270" s="727"/>
      <c r="AI270" s="857">
        <v>0</v>
      </c>
      <c r="AJ270" s="858" t="str">
        <f t="shared" ref="AJ270" si="1393">+V270</f>
        <v>Página web de la entidad adaptada de acuerdo con la NTC 5854, que establece los requisitos de accesibilidad que son aplicables a las páginas web</v>
      </c>
      <c r="AK270" s="583">
        <v>0</v>
      </c>
      <c r="AL270" s="728"/>
      <c r="AM270" s="728"/>
      <c r="AN270" s="861" t="e">
        <f t="shared" ref="AN270" si="1394">+(AL270/AI270)</f>
        <v>#DIV/0!</v>
      </c>
      <c r="AO270" s="861" t="e">
        <f t="shared" ref="AO270" si="1395">+(AM270/AK270)</f>
        <v>#DIV/0!</v>
      </c>
      <c r="AP270" s="861">
        <f t="shared" ref="AP270" si="1396">+(AL270+AB270)/U270</f>
        <v>0</v>
      </c>
      <c r="AQ270" s="861">
        <f t="shared" ref="AQ270" si="1397">+(AM270+AC270)/W270</f>
        <v>0</v>
      </c>
      <c r="AR270" s="861"/>
      <c r="AS270" s="857">
        <v>0</v>
      </c>
      <c r="AT270" s="858" t="str">
        <f t="shared" ref="AT270" si="1398">+V270</f>
        <v>Página web de la entidad adaptada de acuerdo con la NTC 5854, que establece los requisitos de accesibilidad que son aplicables a las páginas web</v>
      </c>
      <c r="AU270" s="583">
        <f>+W270*0.5</f>
        <v>15410517</v>
      </c>
      <c r="AV270" s="728"/>
      <c r="AW270" s="728"/>
      <c r="AX270" s="861" t="e">
        <f t="shared" ref="AX270" si="1399">+(AV270/AS270)</f>
        <v>#DIV/0!</v>
      </c>
      <c r="AY270" s="861">
        <f t="shared" ref="AY270" si="1400">+(AW270/AU270)</f>
        <v>0</v>
      </c>
      <c r="AZ270" s="861">
        <f t="shared" ref="AZ270" si="1401">+(AL270+AB270+AV270)/U270</f>
        <v>0</v>
      </c>
      <c r="BA270" s="861">
        <f t="shared" ref="BA270" si="1402">+(AM270+AC270+AW270)/W270</f>
        <v>0</v>
      </c>
      <c r="BB270" s="861"/>
      <c r="BC270" s="857">
        <v>1</v>
      </c>
      <c r="BD270" s="858" t="str">
        <f t="shared" ref="BD270" si="1403">+V270</f>
        <v>Página web de la entidad adaptada de acuerdo con la NTC 5854, que establece los requisitos de accesibilidad que son aplicables a las páginas web</v>
      </c>
      <c r="BE270" s="583">
        <f>+W270*0.5</f>
        <v>15410517</v>
      </c>
      <c r="BF270" s="728"/>
      <c r="BG270" s="728"/>
      <c r="BH270" s="859">
        <f t="shared" ref="BH270" si="1404">+(BF270/BC270)</f>
        <v>0</v>
      </c>
      <c r="BI270" s="859">
        <f t="shared" ref="BI270" si="1405">+(BG270/BE270)</f>
        <v>0</v>
      </c>
      <c r="BJ270" s="859">
        <f t="shared" ref="BJ270" si="1406">+(AL270+AB270+AV270+BF270)/U270</f>
        <v>0</v>
      </c>
      <c r="BK270" s="859">
        <f t="shared" ref="BK270" si="1407">+(AM270+AC270+AW270+BG270)/W270</f>
        <v>0</v>
      </c>
      <c r="BL270" s="859"/>
      <c r="BM270" s="856" t="str">
        <f t="shared" ref="BM270" si="1408">IF(AND(Y270=0,AB270=0),"No Prog ni Ejec",IF(Y270=0,CONCATENATE("No Prog, Ejec=  ",AB270),AB270/Y270))</f>
        <v>No Prog ni Ejec</v>
      </c>
      <c r="BN270" s="856" t="str">
        <f t="shared" ref="BN270" si="1409">IF(AND(AA270=0,AC270=0),"No Prog ni Ejec",IF(AA270=0,CONCATENATE("No Prog, Ejec=  ",AC270),AC270/AA270))</f>
        <v>No Prog ni Ejec</v>
      </c>
      <c r="BO270" s="856" t="str">
        <f t="shared" ref="BO270" si="1410">IF(AND(AI270=0,AL270=0),"No Prog ni Ejec",IF(AI270=0,CONCATENATE("No Prog, Ejec=  ",AL270),AL270/AI270))</f>
        <v>No Prog ni Ejec</v>
      </c>
      <c r="BP270" s="856" t="str">
        <f t="shared" ref="BP270" si="1411">IF(AND(AK270=0,AM270=0),"No Prog ni Ejec",IF(AK270=0,CONCATENATE("No Prog, Ejec=  ",AM270),AM270/AK270))</f>
        <v>No Prog ni Ejec</v>
      </c>
      <c r="BQ270" s="856" t="str">
        <f t="shared" ref="BQ270" si="1412">IF(AND(AS270=0,AV270=0),"No Prog ni Ejec",IF(AS270=0,CONCATENATE("No Prog, Ejec=  ",AV270),AV270/AS270))</f>
        <v>No Prog ni Ejec</v>
      </c>
      <c r="BR270" s="856">
        <f t="shared" ref="BR270" si="1413">IF(AND(AU270=0,AW270=0),"No Prog ni Ejec",IF(AU270=0,CONCATENATE("No Prog, Ejec=  ",AW270),AW270/AU270))</f>
        <v>0</v>
      </c>
      <c r="BS270" s="856">
        <f t="shared" ref="BS270" si="1414">IF(AND(BC270=0,BF270=0),"No Prog ni Ejec",IF(BC270=0,CONCATENATE("No Prog, Ejec=  ",BF270),BF270/BC270))</f>
        <v>0</v>
      </c>
      <c r="BT270" s="856">
        <f t="shared" ref="BT270" si="1415">IF(AND(BE270=0,BG270=0),"No Prog ni Ejec",IF(BE270=0,CONCATENATE("No Prog, Ejec=  ",BG270),BG270/BE270))</f>
        <v>0</v>
      </c>
      <c r="BU270" s="674">
        <f t="shared" ref="BU270" si="1416">+(Y270+AI270+(AS270/3))</f>
        <v>0</v>
      </c>
      <c r="BV270" s="732" t="str">
        <f t="shared" ref="BV270" si="1417">+V270</f>
        <v>Página web de la entidad adaptada de acuerdo con la NTC 5854, que establece los requisitos de accesibilidad que son aplicables a las páginas web</v>
      </c>
      <c r="BW270" s="733">
        <f t="shared" ref="BW270" si="1418">+(AA270+AK270+(AU270/3))</f>
        <v>5136839</v>
      </c>
      <c r="BX270" s="728"/>
      <c r="BY270" s="728"/>
      <c r="BZ270" s="728"/>
      <c r="CA270" s="728"/>
      <c r="CB270" s="728"/>
      <c r="CC270" s="728"/>
      <c r="CD270" s="728"/>
    </row>
    <row r="271" spans="1:82" s="58" customFormat="1" ht="88.2" x14ac:dyDescent="0.3">
      <c r="A271" s="730">
        <v>11900</v>
      </c>
      <c r="B271" s="758" t="s">
        <v>349</v>
      </c>
      <c r="C271" s="758" t="s">
        <v>971</v>
      </c>
      <c r="D271" s="766" t="s">
        <v>351</v>
      </c>
      <c r="E271" s="758" t="s">
        <v>256</v>
      </c>
      <c r="F271" s="671" t="s">
        <v>1188</v>
      </c>
      <c r="G271" s="758" t="s">
        <v>1250</v>
      </c>
      <c r="H271" s="670" t="s">
        <v>124</v>
      </c>
      <c r="I271" s="671">
        <v>1</v>
      </c>
      <c r="J271" s="671" t="s">
        <v>1190</v>
      </c>
      <c r="K271" s="758" t="s">
        <v>1249</v>
      </c>
      <c r="L271" s="583">
        <v>0</v>
      </c>
      <c r="M271" s="764">
        <v>1</v>
      </c>
      <c r="N271" s="758" t="s">
        <v>48</v>
      </c>
      <c r="O271" s="758" t="s">
        <v>62</v>
      </c>
      <c r="P271" s="758" t="s">
        <v>21</v>
      </c>
      <c r="Q271" s="758" t="s">
        <v>23</v>
      </c>
      <c r="R271" s="758" t="s">
        <v>792</v>
      </c>
      <c r="S271" s="758" t="s">
        <v>1324</v>
      </c>
      <c r="T271" s="758" t="s">
        <v>98</v>
      </c>
      <c r="U271" s="671">
        <v>1</v>
      </c>
      <c r="V271" s="761" t="str">
        <f>+K271</f>
        <v>Definir el Índice de Información Reservada y Confidencial para ADRES.</v>
      </c>
      <c r="W271" s="722">
        <f>+L271</f>
        <v>0</v>
      </c>
      <c r="X271" s="759" t="s">
        <v>117</v>
      </c>
      <c r="Y271" s="678">
        <v>0</v>
      </c>
      <c r="Z271" s="760" t="str">
        <f>+V271</f>
        <v>Definir el Índice de Información Reservada y Confidencial para ADRES.</v>
      </c>
      <c r="AA271" s="583">
        <v>0</v>
      </c>
      <c r="AB271" s="725"/>
      <c r="AC271" s="583"/>
      <c r="AD271" s="763" t="e">
        <f>+(AB271/Y271)</f>
        <v>#DIV/0!</v>
      </c>
      <c r="AE271" s="763" t="e">
        <f>+(AC271/AA271)</f>
        <v>#DIV/0!</v>
      </c>
      <c r="AF271" s="763">
        <f>+(AB271/U271)</f>
        <v>0</v>
      </c>
      <c r="AG271" s="763" t="e">
        <f>+(AC271/W271)</f>
        <v>#DIV/0!</v>
      </c>
      <c r="AH271" s="727"/>
      <c r="AI271" s="673">
        <v>0</v>
      </c>
      <c r="AJ271" s="760" t="str">
        <f>+V271</f>
        <v>Definir el Índice de Información Reservada y Confidencial para ADRES.</v>
      </c>
      <c r="AK271" s="583">
        <v>0</v>
      </c>
      <c r="AL271" s="728"/>
      <c r="AM271" s="728"/>
      <c r="AN271" s="763" t="e">
        <f>+(AL271/AI271)</f>
        <v>#DIV/0!</v>
      </c>
      <c r="AO271" s="763" t="e">
        <f>+(AM271/AK271)</f>
        <v>#DIV/0!</v>
      </c>
      <c r="AP271" s="763">
        <f>+(AL271+AB271)/U271</f>
        <v>0</v>
      </c>
      <c r="AQ271" s="763" t="e">
        <f>+(AM271+AC271)/W271</f>
        <v>#DIV/0!</v>
      </c>
      <c r="AR271" s="763"/>
      <c r="AS271" s="673">
        <v>1</v>
      </c>
      <c r="AT271" s="760" t="str">
        <f>+V271</f>
        <v>Definir el Índice de Información Reservada y Confidencial para ADRES.</v>
      </c>
      <c r="AU271" s="583">
        <v>0</v>
      </c>
      <c r="AV271" s="728"/>
      <c r="AW271" s="728"/>
      <c r="AX271" s="763">
        <f>+(AV271/AS271)</f>
        <v>0</v>
      </c>
      <c r="AY271" s="763" t="e">
        <f>+(AW271/AU271)</f>
        <v>#DIV/0!</v>
      </c>
      <c r="AZ271" s="763">
        <f>+(AL271+AB271+AV271)/U271</f>
        <v>0</v>
      </c>
      <c r="BA271" s="763" t="e">
        <f>+(AM271+AC271+AW271)/W271</f>
        <v>#DIV/0!</v>
      </c>
      <c r="BB271" s="763"/>
      <c r="BC271" s="673">
        <v>0</v>
      </c>
      <c r="BD271" s="760" t="str">
        <f>+V271</f>
        <v>Definir el Índice de Información Reservada y Confidencial para ADRES.</v>
      </c>
      <c r="BE271" s="583">
        <v>0</v>
      </c>
      <c r="BF271" s="728"/>
      <c r="BG271" s="728"/>
      <c r="BH271" s="762" t="e">
        <f>+(BF271/BC271)</f>
        <v>#DIV/0!</v>
      </c>
      <c r="BI271" s="762" t="e">
        <f>+(BG271/BE271)</f>
        <v>#DIV/0!</v>
      </c>
      <c r="BJ271" s="762">
        <f>+(AL271+AB271+AV271+BF271)/U271</f>
        <v>0</v>
      </c>
      <c r="BK271" s="762" t="e">
        <f>+(AM271+AC271+AW271+BG271)/W271</f>
        <v>#DIV/0!</v>
      </c>
      <c r="BL271" s="762"/>
      <c r="BM271" s="765" t="str">
        <f>IF(AND(Y271=0,AB271=0),"No Prog ni Ejec",IF(Y271=0,CONCATENATE("No Prog, Ejec=  ",AB271),AB271/Y271))</f>
        <v>No Prog ni Ejec</v>
      </c>
      <c r="BN271" s="765" t="str">
        <f>IF(AND(AA271=0,AC271=0),"No Prog ni Ejec",IF(AA271=0,CONCATENATE("No Prog, Ejec=  ",AC271),AC271/AA271))</f>
        <v>No Prog ni Ejec</v>
      </c>
      <c r="BO271" s="765" t="str">
        <f>IF(AND(AI271=0,AL271=0),"No Prog ni Ejec",IF(AI271=0,CONCATENATE("No Prog, Ejec=  ",AL271),AL271/AI271))</f>
        <v>No Prog ni Ejec</v>
      </c>
      <c r="BP271" s="765" t="str">
        <f>IF(AND(AK271=0,AM271=0),"No Prog ni Ejec",IF(AK271=0,CONCATENATE("No Prog, Ejec=  ",AM271),AM271/AK271))</f>
        <v>No Prog ni Ejec</v>
      </c>
      <c r="BQ271" s="765">
        <f>IF(AND(AS271=0,AV271=0),"No Prog ni Ejec",IF(AS271=0,CONCATENATE("No Prog, Ejec=  ",AV271),AV271/AS271))</f>
        <v>0</v>
      </c>
      <c r="BR271" s="765" t="str">
        <f>IF(AND(AU271=0,AW271=0),"No Prog ni Ejec",IF(AU271=0,CONCATENATE("No Prog, Ejec=  ",AW271),AW271/AU271))</f>
        <v>No Prog ni Ejec</v>
      </c>
      <c r="BS271" s="765" t="str">
        <f>IF(AND(BC271=0,BF271=0),"No Prog ni Ejec",IF(BC271=0,CONCATENATE("No Prog, Ejec=  ",BF271),BF271/BC271))</f>
        <v>No Prog ni Ejec</v>
      </c>
      <c r="BT271" s="765" t="str">
        <f>IF(AND(BE271=0,BG271=0),"No Prog ni Ejec",IF(BE271=0,CONCATENATE("No Prog, Ejec=  ",BG271),BG271/BE271))</f>
        <v>No Prog ni Ejec</v>
      </c>
      <c r="BU271" s="674">
        <f>+(Y271+AI271+(AS271/3))</f>
        <v>0.33333333333333331</v>
      </c>
      <c r="BV271" s="732" t="str">
        <f>+V271</f>
        <v>Definir el Índice de Información Reservada y Confidencial para ADRES.</v>
      </c>
      <c r="BW271" s="733">
        <f>+(AA271+AK271+(AU271/3))</f>
        <v>0</v>
      </c>
      <c r="BX271" s="728"/>
      <c r="BY271" s="728"/>
      <c r="BZ271" s="728"/>
      <c r="CA271" s="728"/>
      <c r="CB271" s="728"/>
      <c r="CC271" s="728"/>
      <c r="CD271" s="728"/>
    </row>
    <row r="272" spans="1:82" s="58" customFormat="1" ht="88.2" x14ac:dyDescent="0.3">
      <c r="A272" s="777">
        <v>11700</v>
      </c>
      <c r="B272" s="778" t="s">
        <v>29</v>
      </c>
      <c r="C272" s="776" t="s">
        <v>971</v>
      </c>
      <c r="D272" s="777" t="s">
        <v>328</v>
      </c>
      <c r="E272" s="776" t="s">
        <v>256</v>
      </c>
      <c r="F272" s="671" t="s">
        <v>1251</v>
      </c>
      <c r="G272" s="776" t="s">
        <v>1269</v>
      </c>
      <c r="H272" s="670" t="s">
        <v>123</v>
      </c>
      <c r="I272" s="783">
        <v>1</v>
      </c>
      <c r="J272" s="671" t="s">
        <v>1252</v>
      </c>
      <c r="K272" s="776" t="s">
        <v>1268</v>
      </c>
      <c r="L272" s="583">
        <v>0</v>
      </c>
      <c r="M272" s="785">
        <v>1</v>
      </c>
      <c r="N272" s="776" t="s">
        <v>45</v>
      </c>
      <c r="O272" s="776" t="s">
        <v>54</v>
      </c>
      <c r="P272" s="776" t="s">
        <v>37</v>
      </c>
      <c r="Q272" s="776" t="s">
        <v>38</v>
      </c>
      <c r="R272" s="776" t="s">
        <v>218</v>
      </c>
      <c r="S272" s="776" t="s">
        <v>1338</v>
      </c>
      <c r="T272" s="776" t="s">
        <v>104</v>
      </c>
      <c r="U272" s="785">
        <v>1</v>
      </c>
      <c r="V272" s="782" t="str">
        <f t="shared" ref="V272" si="1419">+K272</f>
        <v>Capacitar a servidores en relación con sus funciones y las herramientas existentes para el fortalecimiento de la cultura ética y el cambio comportamental, con el fin de que se apropie el concepto del cuidado de lo público.</v>
      </c>
      <c r="W272" s="722">
        <f t="shared" ref="W272" si="1420">+L272</f>
        <v>0</v>
      </c>
      <c r="X272" s="780" t="s">
        <v>117</v>
      </c>
      <c r="Y272" s="785">
        <v>0</v>
      </c>
      <c r="Z272" s="781" t="str">
        <f t="shared" ref="Z272" si="1421">+V272</f>
        <v>Capacitar a servidores en relación con sus funciones y las herramientas existentes para el fortalecimiento de la cultura ética y el cambio comportamental, con el fin de que se apropie el concepto del cuidado de lo público.</v>
      </c>
      <c r="AA272" s="583">
        <v>0</v>
      </c>
      <c r="AB272" s="725"/>
      <c r="AC272" s="583"/>
      <c r="AD272" s="784" t="e">
        <f t="shared" ref="AD272" si="1422">+(AB272/Y272)</f>
        <v>#DIV/0!</v>
      </c>
      <c r="AE272" s="784" t="e">
        <f t="shared" ref="AE272" si="1423">+(AC272/AA272)</f>
        <v>#DIV/0!</v>
      </c>
      <c r="AF272" s="784">
        <f t="shared" ref="AF272" si="1424">+(AB272/U272)</f>
        <v>0</v>
      </c>
      <c r="AG272" s="784" t="e">
        <f t="shared" ref="AG272" si="1425">+(AC272/W272)</f>
        <v>#DIV/0!</v>
      </c>
      <c r="AH272" s="727"/>
      <c r="AI272" s="785">
        <v>1</v>
      </c>
      <c r="AJ272" s="781" t="str">
        <f t="shared" ref="AJ272" si="1426">+V272</f>
        <v>Capacitar a servidores en relación con sus funciones y las herramientas existentes para el fortalecimiento de la cultura ética y el cambio comportamental, con el fin de que se apropie el concepto del cuidado de lo público.</v>
      </c>
      <c r="AK272" s="583">
        <v>0</v>
      </c>
      <c r="AL272" s="728"/>
      <c r="AM272" s="728"/>
      <c r="AN272" s="784">
        <f t="shared" ref="AN272" si="1427">+(AL272/AI272)</f>
        <v>0</v>
      </c>
      <c r="AO272" s="784" t="e">
        <f t="shared" ref="AO272" si="1428">+(AM272/AK272)</f>
        <v>#DIV/0!</v>
      </c>
      <c r="AP272" s="784">
        <f t="shared" ref="AP272" si="1429">+(AL272+AB272)/U272</f>
        <v>0</v>
      </c>
      <c r="AQ272" s="784" t="e">
        <f t="shared" ref="AQ272" si="1430">+(AM272+AC272)/W272</f>
        <v>#DIV/0!</v>
      </c>
      <c r="AR272" s="784"/>
      <c r="AS272" s="785">
        <v>0</v>
      </c>
      <c r="AT272" s="781" t="str">
        <f t="shared" ref="AT272" si="1431">+V272</f>
        <v>Capacitar a servidores en relación con sus funciones y las herramientas existentes para el fortalecimiento de la cultura ética y el cambio comportamental, con el fin de que se apropie el concepto del cuidado de lo público.</v>
      </c>
      <c r="AU272" s="583">
        <v>0</v>
      </c>
      <c r="AV272" s="728"/>
      <c r="AW272" s="728"/>
      <c r="AX272" s="784" t="e">
        <f t="shared" ref="AX272" si="1432">+(AV272/AS272)</f>
        <v>#DIV/0!</v>
      </c>
      <c r="AY272" s="784" t="e">
        <f t="shared" ref="AY272" si="1433">+(AW272/AU272)</f>
        <v>#DIV/0!</v>
      </c>
      <c r="AZ272" s="784">
        <f t="shared" ref="AZ272" si="1434">+(AL272+AB272+AV272)/U272</f>
        <v>0</v>
      </c>
      <c r="BA272" s="784" t="e">
        <f t="shared" ref="BA272" si="1435">+(AM272+AC272+AW272)/W272</f>
        <v>#DIV/0!</v>
      </c>
      <c r="BB272" s="784"/>
      <c r="BC272" s="785">
        <v>0</v>
      </c>
      <c r="BD272" s="781" t="str">
        <f t="shared" ref="BD272" si="1436">+V272</f>
        <v>Capacitar a servidores en relación con sus funciones y las herramientas existentes para el fortalecimiento de la cultura ética y el cambio comportamental, con el fin de que se apropie el concepto del cuidado de lo público.</v>
      </c>
      <c r="BE272" s="583">
        <v>0</v>
      </c>
      <c r="BF272" s="728"/>
      <c r="BG272" s="728"/>
      <c r="BH272" s="783" t="e">
        <f t="shared" ref="BH272" si="1437">+(BF272/BC272)</f>
        <v>#DIV/0!</v>
      </c>
      <c r="BI272" s="783" t="e">
        <f t="shared" ref="BI272" si="1438">+(BG272/BE272)</f>
        <v>#DIV/0!</v>
      </c>
      <c r="BJ272" s="783">
        <f t="shared" ref="BJ272" si="1439">+(AL272+AB272+AV272+BF272)/U272</f>
        <v>0</v>
      </c>
      <c r="BK272" s="783" t="e">
        <f t="shared" ref="BK272" si="1440">+(AM272+AC272+AW272+BG272)/W272</f>
        <v>#DIV/0!</v>
      </c>
      <c r="BL272" s="783"/>
      <c r="BM272" s="786" t="str">
        <f t="shared" ref="BM272" si="1441">IF(AND(Y272=0,AB272=0),"No Prog ni Ejec",IF(Y272=0,CONCATENATE("No Prog, Ejec=  ",AB272),AB272/Y272))</f>
        <v>No Prog ni Ejec</v>
      </c>
      <c r="BN272" s="786" t="str">
        <f t="shared" ref="BN272" si="1442">IF(AND(AA272=0,AC272=0),"No Prog ni Ejec",IF(AA272=0,CONCATENATE("No Prog, Ejec=  ",AC272),AC272/AA272))</f>
        <v>No Prog ni Ejec</v>
      </c>
      <c r="BO272" s="786">
        <f t="shared" ref="BO272" si="1443">IF(AND(AI272=0,AL272=0),"No Prog ni Ejec",IF(AI272=0,CONCATENATE("No Prog, Ejec=  ",AL272),AL272/AI272))</f>
        <v>0</v>
      </c>
      <c r="BP272" s="786" t="str">
        <f t="shared" ref="BP272" si="1444">IF(AND(AK272=0,AM272=0),"No Prog ni Ejec",IF(AK272=0,CONCATENATE("No Prog, Ejec=  ",AM272),AM272/AK272))</f>
        <v>No Prog ni Ejec</v>
      </c>
      <c r="BQ272" s="786" t="str">
        <f t="shared" ref="BQ272" si="1445">IF(AND(AS272=0,AV272=0),"No Prog ni Ejec",IF(AS272=0,CONCATENATE("No Prog, Ejec=  ",AV272),AV272/AS272))</f>
        <v>No Prog ni Ejec</v>
      </c>
      <c r="BR272" s="786" t="str">
        <f t="shared" ref="BR272" si="1446">IF(AND(AU272=0,AW272=0),"No Prog ni Ejec",IF(AU272=0,CONCATENATE("No Prog, Ejec=  ",AW272),AW272/AU272))</f>
        <v>No Prog ni Ejec</v>
      </c>
      <c r="BS272" s="786" t="str">
        <f t="shared" ref="BS272" si="1447">IF(AND(BC272=0,BF272=0),"No Prog ni Ejec",IF(BC272=0,CONCATENATE("No Prog, Ejec=  ",BF272),BF272/BC272))</f>
        <v>No Prog ni Ejec</v>
      </c>
      <c r="BT272" s="786" t="str">
        <f t="shared" ref="BT272" si="1448">IF(AND(BE272=0,BG272=0),"No Prog ni Ejec",IF(BE272=0,CONCATENATE("No Prog, Ejec=  ",BG272),BG272/BE272))</f>
        <v>No Prog ni Ejec</v>
      </c>
      <c r="BU272" s="674">
        <f t="shared" ref="BU272" si="1449">+(Y272+AI272+(AS272/3))</f>
        <v>1</v>
      </c>
      <c r="BV272" s="732" t="str">
        <f t="shared" ref="BV272" si="1450">+V272</f>
        <v>Capacitar a servidores en relación con sus funciones y las herramientas existentes para el fortalecimiento de la cultura ética y el cambio comportamental, con el fin de que se apropie el concepto del cuidado de lo público.</v>
      </c>
      <c r="BW272" s="733">
        <f t="shared" ref="BW272" si="1451">+(AA272+AK272+(AU272/3))</f>
        <v>0</v>
      </c>
      <c r="BX272" s="728"/>
      <c r="BY272" s="728"/>
      <c r="BZ272" s="728"/>
      <c r="CA272" s="728"/>
      <c r="CB272" s="728"/>
      <c r="CC272" s="728"/>
      <c r="CD272" s="728"/>
    </row>
    <row r="273" spans="1:82" s="58" customFormat="1" ht="88.2" x14ac:dyDescent="0.3">
      <c r="A273" s="777">
        <v>11700</v>
      </c>
      <c r="B273" s="778" t="s">
        <v>29</v>
      </c>
      <c r="C273" s="776" t="s">
        <v>971</v>
      </c>
      <c r="D273" s="777" t="s">
        <v>328</v>
      </c>
      <c r="E273" s="776" t="s">
        <v>256</v>
      </c>
      <c r="F273" s="671" t="s">
        <v>1256</v>
      </c>
      <c r="G273" s="776" t="s">
        <v>1273</v>
      </c>
      <c r="H273" s="670" t="s">
        <v>124</v>
      </c>
      <c r="I273" s="673">
        <v>1</v>
      </c>
      <c r="J273" s="671" t="s">
        <v>1257</v>
      </c>
      <c r="K273" s="776" t="s">
        <v>1272</v>
      </c>
      <c r="L273" s="583">
        <v>0</v>
      </c>
      <c r="M273" s="785">
        <v>1</v>
      </c>
      <c r="N273" s="776" t="s">
        <v>45</v>
      </c>
      <c r="O273" s="776" t="s">
        <v>54</v>
      </c>
      <c r="P273" s="776" t="s">
        <v>37</v>
      </c>
      <c r="Q273" s="776" t="s">
        <v>38</v>
      </c>
      <c r="R273" s="776" t="s">
        <v>218</v>
      </c>
      <c r="S273" s="776" t="s">
        <v>1331</v>
      </c>
      <c r="T273" s="776" t="s">
        <v>104</v>
      </c>
      <c r="U273" s="673">
        <v>1</v>
      </c>
      <c r="V273" s="782" t="str">
        <f t="shared" ref="V273:V275" si="1452">+K273</f>
        <v>Capacitar a la Alta Dirección de ADRES en relación con el fortalecimiento de la cultura ética de la entidad.</v>
      </c>
      <c r="W273" s="722">
        <f t="shared" ref="W273:W275" si="1453">+L273</f>
        <v>0</v>
      </c>
      <c r="X273" s="780" t="s">
        <v>117</v>
      </c>
      <c r="Y273" s="678">
        <v>0</v>
      </c>
      <c r="Z273" s="781" t="str">
        <f t="shared" ref="Z273:Z275" si="1454">+V273</f>
        <v>Capacitar a la Alta Dirección de ADRES en relación con el fortalecimiento de la cultura ética de la entidad.</v>
      </c>
      <c r="AA273" s="583">
        <v>0</v>
      </c>
      <c r="AB273" s="725"/>
      <c r="AC273" s="583"/>
      <c r="AD273" s="784" t="e">
        <f t="shared" ref="AD273:AD279" si="1455">+(AB273/Y273)</f>
        <v>#DIV/0!</v>
      </c>
      <c r="AE273" s="784" t="e">
        <f t="shared" ref="AE273:AE275" si="1456">+(AC273/AA273)</f>
        <v>#DIV/0!</v>
      </c>
      <c r="AF273" s="784">
        <f t="shared" ref="AF273:AF279" si="1457">+(AB273/U273)</f>
        <v>0</v>
      </c>
      <c r="AG273" s="784" t="e">
        <f t="shared" ref="AG273:AG275" si="1458">+(AC273/W273)</f>
        <v>#DIV/0!</v>
      </c>
      <c r="AH273" s="727"/>
      <c r="AI273" s="673">
        <v>0</v>
      </c>
      <c r="AJ273" s="781" t="str">
        <f t="shared" ref="AJ273:AJ275" si="1459">+V273</f>
        <v>Capacitar a la Alta Dirección de ADRES en relación con el fortalecimiento de la cultura ética de la entidad.</v>
      </c>
      <c r="AK273" s="583">
        <v>0</v>
      </c>
      <c r="AL273" s="728"/>
      <c r="AM273" s="728"/>
      <c r="AN273" s="784" t="e">
        <f t="shared" ref="AN273:AN279" si="1460">+(AL273/AI273)</f>
        <v>#DIV/0!</v>
      </c>
      <c r="AO273" s="784" t="e">
        <f t="shared" ref="AO273:AO275" si="1461">+(AM273/AK273)</f>
        <v>#DIV/0!</v>
      </c>
      <c r="AP273" s="784">
        <f t="shared" ref="AP273:AP279" si="1462">+(AL273+AB273)/U273</f>
        <v>0</v>
      </c>
      <c r="AQ273" s="784" t="e">
        <f t="shared" ref="AQ273:AQ275" si="1463">+(AM273+AC273)/W273</f>
        <v>#DIV/0!</v>
      </c>
      <c r="AR273" s="784"/>
      <c r="AS273" s="673">
        <v>0</v>
      </c>
      <c r="AT273" s="781" t="str">
        <f t="shared" ref="AT273:AT275" si="1464">+V273</f>
        <v>Capacitar a la Alta Dirección de ADRES en relación con el fortalecimiento de la cultura ética de la entidad.</v>
      </c>
      <c r="AU273" s="583">
        <v>0</v>
      </c>
      <c r="AV273" s="728"/>
      <c r="AW273" s="728"/>
      <c r="AX273" s="784" t="e">
        <f t="shared" ref="AX273:AX279" si="1465">+(AV273/AS273)</f>
        <v>#DIV/0!</v>
      </c>
      <c r="AY273" s="784" t="e">
        <f t="shared" ref="AY273:AY275" si="1466">+(AW273/AU273)</f>
        <v>#DIV/0!</v>
      </c>
      <c r="AZ273" s="784">
        <f t="shared" ref="AZ273:AZ279" si="1467">+(AL273+AB273+AV273)/U273</f>
        <v>0</v>
      </c>
      <c r="BA273" s="784" t="e">
        <f t="shared" ref="BA273:BA275" si="1468">+(AM273+AC273+AW273)/W273</f>
        <v>#DIV/0!</v>
      </c>
      <c r="BB273" s="784"/>
      <c r="BC273" s="678">
        <v>1</v>
      </c>
      <c r="BD273" s="781" t="str">
        <f t="shared" ref="BD273:BD275" si="1469">+V273</f>
        <v>Capacitar a la Alta Dirección de ADRES en relación con el fortalecimiento de la cultura ética de la entidad.</v>
      </c>
      <c r="BE273" s="583">
        <v>0</v>
      </c>
      <c r="BF273" s="728"/>
      <c r="BG273" s="728"/>
      <c r="BH273" s="783">
        <f t="shared" ref="BH273:BH279" si="1470">+(BF273/BC273)</f>
        <v>0</v>
      </c>
      <c r="BI273" s="783" t="e">
        <f t="shared" ref="BI273:BI275" si="1471">+(BG273/BE273)</f>
        <v>#DIV/0!</v>
      </c>
      <c r="BJ273" s="783">
        <f t="shared" ref="BJ273:BJ279" si="1472">+(AL273+AB273+AV273+BF273)/U273</f>
        <v>0</v>
      </c>
      <c r="BK273" s="783" t="e">
        <f t="shared" ref="BK273:BK275" si="1473">+(AM273+AC273+AW273+BG273)/W273</f>
        <v>#DIV/0!</v>
      </c>
      <c r="BL273" s="783"/>
      <c r="BM273" s="786" t="str">
        <f t="shared" ref="BM273:BM279" si="1474">IF(AND(Y273=0,AB273=0),"No Prog ni Ejec",IF(Y273=0,CONCATENATE("No Prog, Ejec=  ",AB273),AB273/Y273))</f>
        <v>No Prog ni Ejec</v>
      </c>
      <c r="BN273" s="786" t="str">
        <f t="shared" ref="BN273:BN275" si="1475">IF(AND(AA273=0,AC273=0),"No Prog ni Ejec",IF(AA273=0,CONCATENATE("No Prog, Ejec=  ",AC273),AC273/AA273))</f>
        <v>No Prog ni Ejec</v>
      </c>
      <c r="BO273" s="786" t="str">
        <f t="shared" ref="BO273:BO279" si="1476">IF(AND(AI273=0,AL273=0),"No Prog ni Ejec",IF(AI273=0,CONCATENATE("No Prog, Ejec=  ",AL273),AL273/AI273))</f>
        <v>No Prog ni Ejec</v>
      </c>
      <c r="BP273" s="786" t="str">
        <f t="shared" ref="BP273:BP275" si="1477">IF(AND(AK273=0,AM273=0),"No Prog ni Ejec",IF(AK273=0,CONCATENATE("No Prog, Ejec=  ",AM273),AM273/AK273))</f>
        <v>No Prog ni Ejec</v>
      </c>
      <c r="BQ273" s="786" t="str">
        <f t="shared" ref="BQ273:BQ279" si="1478">IF(AND(AS273=0,AV273=0),"No Prog ni Ejec",IF(AS273=0,CONCATENATE("No Prog, Ejec=  ",AV273),AV273/AS273))</f>
        <v>No Prog ni Ejec</v>
      </c>
      <c r="BR273" s="786" t="str">
        <f t="shared" ref="BR273:BR275" si="1479">IF(AND(AU273=0,AW273=0),"No Prog ni Ejec",IF(AU273=0,CONCATENATE("No Prog, Ejec=  ",AW273),AW273/AU273))</f>
        <v>No Prog ni Ejec</v>
      </c>
      <c r="BS273" s="786">
        <f t="shared" ref="BS273:BS279" si="1480">IF(AND(BC273=0,BF273=0),"No Prog ni Ejec",IF(BC273=0,CONCATENATE("No Prog, Ejec=  ",BF273),BF273/BC273))</f>
        <v>0</v>
      </c>
      <c r="BT273" s="786" t="str">
        <f t="shared" ref="BT273:BT275" si="1481">IF(AND(BE273=0,BG273=0),"No Prog ni Ejec",IF(BE273=0,CONCATENATE("No Prog, Ejec=  ",BG273),BG273/BE273))</f>
        <v>No Prog ni Ejec</v>
      </c>
      <c r="BU273" s="674">
        <f t="shared" ref="BU273:BU279" si="1482">+(Y273+AI273+(AS273/3))</f>
        <v>0</v>
      </c>
      <c r="BV273" s="732" t="str">
        <f t="shared" ref="BV273:BV275" si="1483">+V273</f>
        <v>Capacitar a la Alta Dirección de ADRES en relación con el fortalecimiento de la cultura ética de la entidad.</v>
      </c>
      <c r="BW273" s="733">
        <f t="shared" ref="BW273:BW275" si="1484">+(AA273+AK273+(AU273/3))</f>
        <v>0</v>
      </c>
      <c r="BX273" s="728"/>
      <c r="BY273" s="728"/>
      <c r="BZ273" s="728"/>
      <c r="CA273" s="728"/>
      <c r="CB273" s="728"/>
      <c r="CC273" s="728"/>
      <c r="CD273" s="728"/>
    </row>
    <row r="274" spans="1:82" s="58" customFormat="1" ht="88.2" x14ac:dyDescent="0.3">
      <c r="A274" s="777">
        <v>11700</v>
      </c>
      <c r="B274" s="778" t="s">
        <v>29</v>
      </c>
      <c r="C274" s="776" t="s">
        <v>971</v>
      </c>
      <c r="D274" s="777" t="s">
        <v>328</v>
      </c>
      <c r="E274" s="776" t="s">
        <v>256</v>
      </c>
      <c r="F274" s="671" t="s">
        <v>1260</v>
      </c>
      <c r="G274" s="776" t="s">
        <v>1277</v>
      </c>
      <c r="H274" s="670" t="s">
        <v>124</v>
      </c>
      <c r="I274" s="673">
        <v>1</v>
      </c>
      <c r="J274" s="671" t="s">
        <v>1261</v>
      </c>
      <c r="K274" s="776" t="s">
        <v>1276</v>
      </c>
      <c r="L274" s="583">
        <v>0</v>
      </c>
      <c r="M274" s="785">
        <v>1</v>
      </c>
      <c r="N274" s="776" t="s">
        <v>45</v>
      </c>
      <c r="O274" s="776" t="s">
        <v>54</v>
      </c>
      <c r="P274" s="776" t="s">
        <v>37</v>
      </c>
      <c r="Q274" s="776" t="s">
        <v>38</v>
      </c>
      <c r="R274" s="776" t="s">
        <v>218</v>
      </c>
      <c r="S274" s="776" t="s">
        <v>1332</v>
      </c>
      <c r="T274" s="776" t="s">
        <v>104</v>
      </c>
      <c r="U274" s="673">
        <v>1</v>
      </c>
      <c r="V274" s="782" t="str">
        <f t="shared" si="1452"/>
        <v>Identificar y establecer comportamientos deseables en el desarrollo de las acciones cotidianas, asociados a los valores institucionales, que permitan la apropiación de lo público.</v>
      </c>
      <c r="W274" s="722">
        <f t="shared" si="1453"/>
        <v>0</v>
      </c>
      <c r="X274" s="780" t="s">
        <v>117</v>
      </c>
      <c r="Y274" s="678">
        <v>0</v>
      </c>
      <c r="Z274" s="781" t="str">
        <f t="shared" si="1454"/>
        <v>Identificar y establecer comportamientos deseables en el desarrollo de las acciones cotidianas, asociados a los valores institucionales, que permitan la apropiación de lo público.</v>
      </c>
      <c r="AA274" s="583">
        <v>0</v>
      </c>
      <c r="AB274" s="725"/>
      <c r="AC274" s="583"/>
      <c r="AD274" s="784" t="e">
        <f t="shared" si="1455"/>
        <v>#DIV/0!</v>
      </c>
      <c r="AE274" s="784" t="e">
        <f t="shared" si="1456"/>
        <v>#DIV/0!</v>
      </c>
      <c r="AF274" s="784">
        <f t="shared" si="1457"/>
        <v>0</v>
      </c>
      <c r="AG274" s="784" t="e">
        <f t="shared" si="1458"/>
        <v>#DIV/0!</v>
      </c>
      <c r="AH274" s="727"/>
      <c r="AI274" s="673">
        <v>1</v>
      </c>
      <c r="AJ274" s="781" t="str">
        <f t="shared" si="1459"/>
        <v>Identificar y establecer comportamientos deseables en el desarrollo de las acciones cotidianas, asociados a los valores institucionales, que permitan la apropiación de lo público.</v>
      </c>
      <c r="AK274" s="583">
        <v>0</v>
      </c>
      <c r="AL274" s="728"/>
      <c r="AM274" s="728"/>
      <c r="AN274" s="784">
        <f t="shared" si="1460"/>
        <v>0</v>
      </c>
      <c r="AO274" s="784" t="e">
        <f t="shared" si="1461"/>
        <v>#DIV/0!</v>
      </c>
      <c r="AP274" s="784">
        <f t="shared" si="1462"/>
        <v>0</v>
      </c>
      <c r="AQ274" s="784" t="e">
        <f t="shared" si="1463"/>
        <v>#DIV/0!</v>
      </c>
      <c r="AR274" s="784"/>
      <c r="AS274" s="673">
        <v>0</v>
      </c>
      <c r="AT274" s="781" t="str">
        <f t="shared" si="1464"/>
        <v>Identificar y establecer comportamientos deseables en el desarrollo de las acciones cotidianas, asociados a los valores institucionales, que permitan la apropiación de lo público.</v>
      </c>
      <c r="AU274" s="583">
        <v>0</v>
      </c>
      <c r="AV274" s="728"/>
      <c r="AW274" s="728"/>
      <c r="AX274" s="784" t="e">
        <f t="shared" si="1465"/>
        <v>#DIV/0!</v>
      </c>
      <c r="AY274" s="784" t="e">
        <f t="shared" si="1466"/>
        <v>#DIV/0!</v>
      </c>
      <c r="AZ274" s="784">
        <f t="shared" si="1467"/>
        <v>0</v>
      </c>
      <c r="BA274" s="784" t="e">
        <f t="shared" si="1468"/>
        <v>#DIV/0!</v>
      </c>
      <c r="BB274" s="784"/>
      <c r="BC274" s="678">
        <v>0</v>
      </c>
      <c r="BD274" s="781" t="str">
        <f t="shared" si="1469"/>
        <v>Identificar y establecer comportamientos deseables en el desarrollo de las acciones cotidianas, asociados a los valores institucionales, que permitan la apropiación de lo público.</v>
      </c>
      <c r="BE274" s="583">
        <v>0</v>
      </c>
      <c r="BF274" s="728"/>
      <c r="BG274" s="728"/>
      <c r="BH274" s="783" t="e">
        <f t="shared" si="1470"/>
        <v>#DIV/0!</v>
      </c>
      <c r="BI274" s="783" t="e">
        <f t="shared" si="1471"/>
        <v>#DIV/0!</v>
      </c>
      <c r="BJ274" s="783">
        <f t="shared" si="1472"/>
        <v>0</v>
      </c>
      <c r="BK274" s="783" t="e">
        <f t="shared" si="1473"/>
        <v>#DIV/0!</v>
      </c>
      <c r="BL274" s="783"/>
      <c r="BM274" s="786" t="str">
        <f t="shared" si="1474"/>
        <v>No Prog ni Ejec</v>
      </c>
      <c r="BN274" s="786" t="str">
        <f t="shared" si="1475"/>
        <v>No Prog ni Ejec</v>
      </c>
      <c r="BO274" s="786">
        <f t="shared" si="1476"/>
        <v>0</v>
      </c>
      <c r="BP274" s="786" t="str">
        <f t="shared" si="1477"/>
        <v>No Prog ni Ejec</v>
      </c>
      <c r="BQ274" s="786" t="str">
        <f t="shared" si="1478"/>
        <v>No Prog ni Ejec</v>
      </c>
      <c r="BR274" s="786" t="str">
        <f t="shared" si="1479"/>
        <v>No Prog ni Ejec</v>
      </c>
      <c r="BS274" s="786" t="str">
        <f t="shared" si="1480"/>
        <v>No Prog ni Ejec</v>
      </c>
      <c r="BT274" s="786" t="str">
        <f t="shared" si="1481"/>
        <v>No Prog ni Ejec</v>
      </c>
      <c r="BU274" s="674">
        <f t="shared" si="1482"/>
        <v>1</v>
      </c>
      <c r="BV274" s="732" t="str">
        <f t="shared" si="1483"/>
        <v>Identificar y establecer comportamientos deseables en el desarrollo de las acciones cotidianas, asociados a los valores institucionales, que permitan la apropiación de lo público.</v>
      </c>
      <c r="BW274" s="733">
        <f t="shared" si="1484"/>
        <v>0</v>
      </c>
      <c r="BX274" s="728"/>
      <c r="BY274" s="728"/>
      <c r="BZ274" s="728"/>
      <c r="CA274" s="728"/>
      <c r="CB274" s="728"/>
      <c r="CC274" s="728"/>
      <c r="CD274" s="728"/>
    </row>
    <row r="275" spans="1:82" s="58" customFormat="1" ht="88.2" x14ac:dyDescent="0.3">
      <c r="A275" s="777">
        <v>11700</v>
      </c>
      <c r="B275" s="778" t="s">
        <v>29</v>
      </c>
      <c r="C275" s="776" t="s">
        <v>971</v>
      </c>
      <c r="D275" s="777" t="s">
        <v>328</v>
      </c>
      <c r="E275" s="776" t="s">
        <v>256</v>
      </c>
      <c r="F275" s="671" t="s">
        <v>1266</v>
      </c>
      <c r="G275" s="776" t="s">
        <v>1281</v>
      </c>
      <c r="H275" s="670" t="s">
        <v>124</v>
      </c>
      <c r="I275" s="673">
        <v>2</v>
      </c>
      <c r="J275" s="671" t="s">
        <v>1267</v>
      </c>
      <c r="K275" s="776" t="s">
        <v>1278</v>
      </c>
      <c r="L275" s="583">
        <v>0</v>
      </c>
      <c r="M275" s="785">
        <v>1</v>
      </c>
      <c r="N275" s="776" t="s">
        <v>45</v>
      </c>
      <c r="O275" s="776" t="s">
        <v>54</v>
      </c>
      <c r="P275" s="776" t="s">
        <v>37</v>
      </c>
      <c r="Q275" s="776" t="s">
        <v>38</v>
      </c>
      <c r="R275" s="776" t="s">
        <v>218</v>
      </c>
      <c r="S275" s="776" t="s">
        <v>1333</v>
      </c>
      <c r="T275" s="776" t="s">
        <v>104</v>
      </c>
      <c r="U275" s="673">
        <v>1</v>
      </c>
      <c r="V275" s="782" t="str">
        <f t="shared" si="1452"/>
        <v>Promocionar e incentivar los comportamientos deseables a través de piezas o actividades lúdicas.</v>
      </c>
      <c r="W275" s="722">
        <f t="shared" si="1453"/>
        <v>0</v>
      </c>
      <c r="X275" s="780" t="s">
        <v>117</v>
      </c>
      <c r="Y275" s="678">
        <v>0</v>
      </c>
      <c r="Z275" s="781" t="str">
        <f t="shared" si="1454"/>
        <v>Promocionar e incentivar los comportamientos deseables a través de piezas o actividades lúdicas.</v>
      </c>
      <c r="AA275" s="583">
        <v>0</v>
      </c>
      <c r="AB275" s="725"/>
      <c r="AC275" s="583"/>
      <c r="AD275" s="784" t="e">
        <f t="shared" si="1455"/>
        <v>#DIV/0!</v>
      </c>
      <c r="AE275" s="784" t="e">
        <f t="shared" si="1456"/>
        <v>#DIV/0!</v>
      </c>
      <c r="AF275" s="784">
        <f t="shared" si="1457"/>
        <v>0</v>
      </c>
      <c r="AG275" s="784" t="e">
        <f t="shared" si="1458"/>
        <v>#DIV/0!</v>
      </c>
      <c r="AH275" s="727"/>
      <c r="AI275" s="673">
        <v>1</v>
      </c>
      <c r="AJ275" s="781" t="str">
        <f t="shared" si="1459"/>
        <v>Promocionar e incentivar los comportamientos deseables a través de piezas o actividades lúdicas.</v>
      </c>
      <c r="AK275" s="583">
        <v>0</v>
      </c>
      <c r="AL275" s="728"/>
      <c r="AM275" s="728"/>
      <c r="AN275" s="784">
        <f t="shared" si="1460"/>
        <v>0</v>
      </c>
      <c r="AO275" s="784" t="e">
        <f t="shared" si="1461"/>
        <v>#DIV/0!</v>
      </c>
      <c r="AP275" s="784">
        <f t="shared" si="1462"/>
        <v>0</v>
      </c>
      <c r="AQ275" s="784" t="e">
        <f t="shared" si="1463"/>
        <v>#DIV/0!</v>
      </c>
      <c r="AR275" s="784"/>
      <c r="AS275" s="673">
        <v>0</v>
      </c>
      <c r="AT275" s="781" t="str">
        <f t="shared" si="1464"/>
        <v>Promocionar e incentivar los comportamientos deseables a través de piezas o actividades lúdicas.</v>
      </c>
      <c r="AU275" s="583">
        <v>0</v>
      </c>
      <c r="AV275" s="728"/>
      <c r="AW275" s="728"/>
      <c r="AX275" s="784" t="e">
        <f t="shared" si="1465"/>
        <v>#DIV/0!</v>
      </c>
      <c r="AY275" s="784" t="e">
        <f t="shared" si="1466"/>
        <v>#DIV/0!</v>
      </c>
      <c r="AZ275" s="784">
        <f t="shared" si="1467"/>
        <v>0</v>
      </c>
      <c r="BA275" s="784" t="e">
        <f t="shared" si="1468"/>
        <v>#DIV/0!</v>
      </c>
      <c r="BB275" s="784"/>
      <c r="BC275" s="678">
        <v>0</v>
      </c>
      <c r="BD275" s="781" t="str">
        <f t="shared" si="1469"/>
        <v>Promocionar e incentivar los comportamientos deseables a través de piezas o actividades lúdicas.</v>
      </c>
      <c r="BE275" s="583">
        <v>0</v>
      </c>
      <c r="BF275" s="728"/>
      <c r="BG275" s="728"/>
      <c r="BH275" s="783" t="e">
        <f t="shared" si="1470"/>
        <v>#DIV/0!</v>
      </c>
      <c r="BI275" s="783" t="e">
        <f t="shared" si="1471"/>
        <v>#DIV/0!</v>
      </c>
      <c r="BJ275" s="783">
        <f t="shared" si="1472"/>
        <v>0</v>
      </c>
      <c r="BK275" s="783" t="e">
        <f t="shared" si="1473"/>
        <v>#DIV/0!</v>
      </c>
      <c r="BL275" s="783"/>
      <c r="BM275" s="786" t="str">
        <f t="shared" si="1474"/>
        <v>No Prog ni Ejec</v>
      </c>
      <c r="BN275" s="786" t="str">
        <f t="shared" si="1475"/>
        <v>No Prog ni Ejec</v>
      </c>
      <c r="BO275" s="786">
        <f t="shared" si="1476"/>
        <v>0</v>
      </c>
      <c r="BP275" s="786" t="str">
        <f t="shared" si="1477"/>
        <v>No Prog ni Ejec</v>
      </c>
      <c r="BQ275" s="786" t="str">
        <f t="shared" si="1478"/>
        <v>No Prog ni Ejec</v>
      </c>
      <c r="BR275" s="786" t="str">
        <f t="shared" si="1479"/>
        <v>No Prog ni Ejec</v>
      </c>
      <c r="BS275" s="786" t="str">
        <f t="shared" si="1480"/>
        <v>No Prog ni Ejec</v>
      </c>
      <c r="BT275" s="786" t="str">
        <f t="shared" si="1481"/>
        <v>No Prog ni Ejec</v>
      </c>
      <c r="BU275" s="674">
        <f t="shared" si="1482"/>
        <v>1</v>
      </c>
      <c r="BV275" s="732" t="str">
        <f t="shared" si="1483"/>
        <v>Promocionar e incentivar los comportamientos deseables a través de piezas o actividades lúdicas.</v>
      </c>
      <c r="BW275" s="733">
        <f t="shared" si="1484"/>
        <v>0</v>
      </c>
      <c r="BX275" s="728"/>
      <c r="BY275" s="728"/>
      <c r="BZ275" s="728"/>
      <c r="CA275" s="728"/>
      <c r="CB275" s="728"/>
      <c r="CC275" s="728"/>
      <c r="CD275" s="728"/>
    </row>
    <row r="276" spans="1:82" s="58" customFormat="1" ht="50.4" x14ac:dyDescent="0.3">
      <c r="A276" s="1095">
        <v>11700</v>
      </c>
      <c r="B276" s="1211" t="s">
        <v>29</v>
      </c>
      <c r="C276" s="1040" t="s">
        <v>971</v>
      </c>
      <c r="D276" s="1095" t="s">
        <v>328</v>
      </c>
      <c r="E276" s="1040" t="s">
        <v>256</v>
      </c>
      <c r="F276" s="1037" t="s">
        <v>1270</v>
      </c>
      <c r="G276" s="1040" t="s">
        <v>1282</v>
      </c>
      <c r="H276" s="1219" t="s">
        <v>124</v>
      </c>
      <c r="I276" s="1221">
        <v>1</v>
      </c>
      <c r="J276" s="1037" t="s">
        <v>1271</v>
      </c>
      <c r="K276" s="1040" t="s">
        <v>1335</v>
      </c>
      <c r="L276" s="1031">
        <v>0</v>
      </c>
      <c r="M276" s="1089">
        <v>1</v>
      </c>
      <c r="N276" s="1223" t="s">
        <v>45</v>
      </c>
      <c r="O276" s="1223" t="s">
        <v>54</v>
      </c>
      <c r="P276" s="1091" t="s">
        <v>37</v>
      </c>
      <c r="Q276" s="1040" t="s">
        <v>38</v>
      </c>
      <c r="R276" s="1040" t="s">
        <v>218</v>
      </c>
      <c r="S276" s="862" t="s">
        <v>1334</v>
      </c>
      <c r="T276" s="862" t="s">
        <v>104</v>
      </c>
      <c r="U276" s="673">
        <v>1</v>
      </c>
      <c r="V276" s="1082" t="str">
        <f>+K276</f>
        <v>Elaborar un documento lúdico con el Código de Integridad del Servidor Público y socializarlo a los colaboradores de la entidad.</v>
      </c>
      <c r="W276" s="1074">
        <f>+L276</f>
        <v>0</v>
      </c>
      <c r="X276" s="1077" t="s">
        <v>117</v>
      </c>
      <c r="Y276" s="678">
        <v>0</v>
      </c>
      <c r="Z276" s="1049" t="str">
        <f>+V276</f>
        <v>Elaborar un documento lúdico con el Código de Integridad del Servidor Público y socializarlo a los colaboradores de la entidad.</v>
      </c>
      <c r="AA276" s="1031">
        <v>0</v>
      </c>
      <c r="AB276" s="725"/>
      <c r="AC276" s="1031"/>
      <c r="AD276" s="861" t="e">
        <f t="shared" ref="AD276" si="1485">+(AB276/Y276)</f>
        <v>#DIV/0!</v>
      </c>
      <c r="AE276" s="1062" t="e">
        <f>+(AC276/AA275)</f>
        <v>#DIV/0!</v>
      </c>
      <c r="AF276" s="861">
        <f t="shared" ref="AF276" si="1486">+(AB276/U276)</f>
        <v>0</v>
      </c>
      <c r="AG276" s="1062" t="e">
        <f>+(AC276/W275)</f>
        <v>#DIV/0!</v>
      </c>
      <c r="AH276" s="727"/>
      <c r="AI276" s="673">
        <v>0</v>
      </c>
      <c r="AJ276" s="1049" t="str">
        <f>+V276</f>
        <v>Elaborar un documento lúdico con el Código de Integridad del Servidor Público y socializarlo a los colaboradores de la entidad.</v>
      </c>
      <c r="AK276" s="1031">
        <v>0</v>
      </c>
      <c r="AL276" s="728"/>
      <c r="AM276" s="728"/>
      <c r="AN276" s="861" t="e">
        <f t="shared" ref="AN276" si="1487">+(AL276/AI276)</f>
        <v>#DIV/0!</v>
      </c>
      <c r="AO276" s="1062" t="e">
        <f>+(AM276/AK275)</f>
        <v>#DIV/0!</v>
      </c>
      <c r="AP276" s="861">
        <f t="shared" ref="AP276" si="1488">+(AL276+AB276)/U276</f>
        <v>0</v>
      </c>
      <c r="AQ276" s="1062" t="e">
        <f>+(AM276+AC276)/W275</f>
        <v>#DIV/0!</v>
      </c>
      <c r="AR276" s="861"/>
      <c r="AS276" s="673">
        <v>0</v>
      </c>
      <c r="AT276" s="1049" t="str">
        <f>+V276</f>
        <v>Elaborar un documento lúdico con el Código de Integridad del Servidor Público y socializarlo a los colaboradores de la entidad.</v>
      </c>
      <c r="AU276" s="1031">
        <v>0</v>
      </c>
      <c r="AV276" s="728"/>
      <c r="AW276" s="728"/>
      <c r="AX276" s="861" t="e">
        <f t="shared" ref="AX276" si="1489">+(AV276/AS276)</f>
        <v>#DIV/0!</v>
      </c>
      <c r="AY276" s="1062" t="e">
        <f>+(AW276/AU275)</f>
        <v>#DIV/0!</v>
      </c>
      <c r="AZ276" s="861">
        <f t="shared" ref="AZ276" si="1490">+(AL276+AB276+AV276)/U276</f>
        <v>0</v>
      </c>
      <c r="BA276" s="1062" t="e">
        <f>+(AM276+AC276+AW276)/W275</f>
        <v>#DIV/0!</v>
      </c>
      <c r="BB276" s="861"/>
      <c r="BC276" s="678">
        <v>1</v>
      </c>
      <c r="BD276" s="1049" t="str">
        <f>+V276</f>
        <v>Elaborar un documento lúdico con el Código de Integridad del Servidor Público y socializarlo a los colaboradores de la entidad.</v>
      </c>
      <c r="BE276" s="1031">
        <v>0</v>
      </c>
      <c r="BF276" s="728"/>
      <c r="BG276" s="728"/>
      <c r="BH276" s="859">
        <f t="shared" ref="BH276" si="1491">+(BF276/BC276)</f>
        <v>0</v>
      </c>
      <c r="BI276" s="1052" t="e">
        <f>+(BG276/BE275)</f>
        <v>#DIV/0!</v>
      </c>
      <c r="BJ276" s="859">
        <f t="shared" ref="BJ276" si="1492">+(AL276+AB276+AV276+BF276)/U276</f>
        <v>0</v>
      </c>
      <c r="BK276" s="1052" t="e">
        <f>+(AM276+AC276+AW276+BG276)/W275</f>
        <v>#DIV/0!</v>
      </c>
      <c r="BL276" s="859"/>
      <c r="BM276" s="856" t="str">
        <f t="shared" ref="BM276" si="1493">IF(AND(Y276=0,AB276=0),"No Prog ni Ejec",IF(Y276=0,CONCATENATE("No Prog, Ejec=  ",AB276),AB276/Y276))</f>
        <v>No Prog ni Ejec</v>
      </c>
      <c r="BN276" s="856" t="str">
        <f>IF(AND(AA275=0,AC276=0),"No Prog ni Ejec",IF(AA275=0,CONCATENATE("No Prog, Ejec=  ",AC276),AC276/AA275))</f>
        <v>No Prog ni Ejec</v>
      </c>
      <c r="BO276" s="856" t="str">
        <f t="shared" ref="BO276" si="1494">IF(AND(AI276=0,AL276=0),"No Prog ni Ejec",IF(AI276=0,CONCATENATE("No Prog, Ejec=  ",AL276),AL276/AI276))</f>
        <v>No Prog ni Ejec</v>
      </c>
      <c r="BP276" s="856" t="str">
        <f>IF(AND(AK275=0,AM276=0),"No Prog ni Ejec",IF(AK275=0,CONCATENATE("No Prog, Ejec=  ",AM276),AM276/AK275))</f>
        <v>No Prog ni Ejec</v>
      </c>
      <c r="BQ276" s="856" t="str">
        <f t="shared" ref="BQ276" si="1495">IF(AND(AS276=0,AV276=0),"No Prog ni Ejec",IF(AS276=0,CONCATENATE("No Prog, Ejec=  ",AV276),AV276/AS276))</f>
        <v>No Prog ni Ejec</v>
      </c>
      <c r="BR276" s="856" t="str">
        <f>IF(AND(AU275=0,AW276=0),"No Prog ni Ejec",IF(AU275=0,CONCATENATE("No Prog, Ejec=  ",AW276),AW276/AU275))</f>
        <v>No Prog ni Ejec</v>
      </c>
      <c r="BS276" s="856">
        <f t="shared" ref="BS276" si="1496">IF(AND(BC276=0,BF276=0),"No Prog ni Ejec",IF(BC276=0,CONCATENATE("No Prog, Ejec=  ",BF276),BF276/BC276))</f>
        <v>0</v>
      </c>
      <c r="BT276" s="856" t="str">
        <f>IF(AND(BE275=0,BG276=0),"No Prog ni Ejec",IF(BE275=0,CONCATENATE("No Prog, Ejec=  ",BG276),BG276/BE275))</f>
        <v>No Prog ni Ejec</v>
      </c>
      <c r="BU276" s="674">
        <f t="shared" si="1482"/>
        <v>0</v>
      </c>
      <c r="BV276" s="1026" t="str">
        <f>+V276</f>
        <v>Elaborar un documento lúdico con el Código de Integridad del Servidor Público y socializarlo a los colaboradores de la entidad.</v>
      </c>
      <c r="BW276" s="1031">
        <f>+(AA276+AK276+(AU276/3))</f>
        <v>0</v>
      </c>
      <c r="BX276" s="728"/>
      <c r="BY276" s="728"/>
      <c r="BZ276" s="728"/>
      <c r="CA276" s="728"/>
      <c r="CB276" s="728"/>
      <c r="CC276" s="728"/>
      <c r="CD276" s="728"/>
    </row>
    <row r="277" spans="1:82" s="58" customFormat="1" ht="50.4" x14ac:dyDescent="0.3">
      <c r="A277" s="1096"/>
      <c r="B277" s="1212"/>
      <c r="C277" s="1042"/>
      <c r="D277" s="1096"/>
      <c r="E277" s="1042"/>
      <c r="F277" s="1039"/>
      <c r="G277" s="1042"/>
      <c r="H277" s="1220"/>
      <c r="I277" s="1222"/>
      <c r="J277" s="1039"/>
      <c r="K277" s="1042"/>
      <c r="L277" s="1033"/>
      <c r="M277" s="1090"/>
      <c r="N277" s="1224"/>
      <c r="O277" s="1224"/>
      <c r="P277" s="1092"/>
      <c r="Q277" s="1042"/>
      <c r="R277" s="1042"/>
      <c r="S277" s="862" t="s">
        <v>1336</v>
      </c>
      <c r="T277" s="862" t="s">
        <v>104</v>
      </c>
      <c r="U277" s="673">
        <v>1</v>
      </c>
      <c r="V277" s="1083"/>
      <c r="W277" s="1075"/>
      <c r="X277" s="1078"/>
      <c r="Y277" s="678">
        <v>0</v>
      </c>
      <c r="Z277" s="1051"/>
      <c r="AA277" s="1033"/>
      <c r="AB277" s="725"/>
      <c r="AC277" s="1033"/>
      <c r="AD277" s="861" t="e">
        <f t="shared" si="1455"/>
        <v>#DIV/0!</v>
      </c>
      <c r="AE277" s="1063"/>
      <c r="AF277" s="861">
        <f t="shared" si="1457"/>
        <v>0</v>
      </c>
      <c r="AG277" s="1063"/>
      <c r="AH277" s="727"/>
      <c r="AI277" s="673">
        <v>0</v>
      </c>
      <c r="AJ277" s="1051"/>
      <c r="AK277" s="1033"/>
      <c r="AL277" s="728"/>
      <c r="AM277" s="728"/>
      <c r="AN277" s="861" t="e">
        <f t="shared" si="1460"/>
        <v>#DIV/0!</v>
      </c>
      <c r="AO277" s="1063"/>
      <c r="AP277" s="861">
        <f t="shared" si="1462"/>
        <v>0</v>
      </c>
      <c r="AQ277" s="1063"/>
      <c r="AR277" s="861"/>
      <c r="AS277" s="673">
        <v>0</v>
      </c>
      <c r="AT277" s="1051"/>
      <c r="AU277" s="1033"/>
      <c r="AV277" s="728"/>
      <c r="AW277" s="728"/>
      <c r="AX277" s="861" t="e">
        <f t="shared" si="1465"/>
        <v>#DIV/0!</v>
      </c>
      <c r="AY277" s="1063"/>
      <c r="AZ277" s="861">
        <f t="shared" si="1467"/>
        <v>0</v>
      </c>
      <c r="BA277" s="1063"/>
      <c r="BB277" s="861"/>
      <c r="BC277" s="678">
        <v>1</v>
      </c>
      <c r="BD277" s="1051"/>
      <c r="BE277" s="1033"/>
      <c r="BF277" s="728"/>
      <c r="BG277" s="728"/>
      <c r="BH277" s="859">
        <f t="shared" si="1470"/>
        <v>0</v>
      </c>
      <c r="BI277" s="1053"/>
      <c r="BJ277" s="859">
        <f t="shared" si="1472"/>
        <v>0</v>
      </c>
      <c r="BK277" s="1053"/>
      <c r="BL277" s="859"/>
      <c r="BM277" s="856" t="str">
        <f t="shared" si="1474"/>
        <v>No Prog ni Ejec</v>
      </c>
      <c r="BN277" s="856" t="str">
        <f>IF(AND(AA276=0,AC277=0),"No Prog ni Ejec",IF(AA276=0,CONCATENATE("No Prog, Ejec=  ",AC277),AC277/AA276))</f>
        <v>No Prog ni Ejec</v>
      </c>
      <c r="BO277" s="856" t="str">
        <f t="shared" si="1476"/>
        <v>No Prog ni Ejec</v>
      </c>
      <c r="BP277" s="856" t="str">
        <f>IF(AND(AK276=0,AM277=0),"No Prog ni Ejec",IF(AK276=0,CONCATENATE("No Prog, Ejec=  ",AM277),AM277/AK276))</f>
        <v>No Prog ni Ejec</v>
      </c>
      <c r="BQ277" s="856" t="str">
        <f t="shared" si="1478"/>
        <v>No Prog ni Ejec</v>
      </c>
      <c r="BR277" s="856" t="str">
        <f>IF(AND(AU276=0,AW277=0),"No Prog ni Ejec",IF(AU276=0,CONCATENATE("No Prog, Ejec=  ",AW277),AW277/AU276))</f>
        <v>No Prog ni Ejec</v>
      </c>
      <c r="BS277" s="856">
        <f t="shared" si="1480"/>
        <v>0</v>
      </c>
      <c r="BT277" s="856" t="str">
        <f>IF(AND(BE276=0,BG277=0),"No Prog ni Ejec",IF(BE276=0,CONCATENATE("No Prog, Ejec=  ",BG277),BG277/BE276))</f>
        <v>No Prog ni Ejec</v>
      </c>
      <c r="BU277" s="674">
        <f t="shared" si="1482"/>
        <v>0</v>
      </c>
      <c r="BV277" s="1027"/>
      <c r="BW277" s="1033"/>
      <c r="BX277" s="728"/>
      <c r="BY277" s="728"/>
      <c r="BZ277" s="728"/>
      <c r="CA277" s="728"/>
      <c r="CB277" s="728"/>
      <c r="CC277" s="728"/>
      <c r="CD277" s="728"/>
    </row>
    <row r="278" spans="1:82" s="58" customFormat="1" ht="79.5" customHeight="1" x14ac:dyDescent="0.3">
      <c r="A278" s="1095">
        <v>11700</v>
      </c>
      <c r="B278" s="1211" t="s">
        <v>29</v>
      </c>
      <c r="C278" s="1040" t="s">
        <v>971</v>
      </c>
      <c r="D278" s="1095" t="s">
        <v>328</v>
      </c>
      <c r="E278" s="1040" t="s">
        <v>256</v>
      </c>
      <c r="F278" s="1037" t="s">
        <v>1274</v>
      </c>
      <c r="G278" s="1040" t="s">
        <v>1286</v>
      </c>
      <c r="H278" s="670" t="s">
        <v>123</v>
      </c>
      <c r="I278" s="857">
        <v>1</v>
      </c>
      <c r="J278" s="1037" t="s">
        <v>1275</v>
      </c>
      <c r="K278" s="1040" t="s">
        <v>1285</v>
      </c>
      <c r="L278" s="1031">
        <v>0</v>
      </c>
      <c r="M278" s="1089">
        <v>1</v>
      </c>
      <c r="N278" s="1223" t="s">
        <v>45</v>
      </c>
      <c r="O278" s="1223" t="s">
        <v>54</v>
      </c>
      <c r="P278" s="1091" t="s">
        <v>37</v>
      </c>
      <c r="Q278" s="1040" t="s">
        <v>38</v>
      </c>
      <c r="R278" s="1040" t="s">
        <v>218</v>
      </c>
      <c r="S278" s="862" t="s">
        <v>1610</v>
      </c>
      <c r="T278" s="862" t="s">
        <v>104</v>
      </c>
      <c r="U278" s="857">
        <v>1</v>
      </c>
      <c r="V278" s="1082" t="str">
        <f>+K278</f>
        <v>Promover en los servidores y contratistas de ADRES, la NO tolerancia con la corrupción.</v>
      </c>
      <c r="W278" s="1074">
        <f>+L278</f>
        <v>0</v>
      </c>
      <c r="X278" s="1077" t="s">
        <v>117</v>
      </c>
      <c r="Y278" s="857">
        <v>0</v>
      </c>
      <c r="Z278" s="1049" t="str">
        <f>+V278</f>
        <v>Promover en los servidores y contratistas de ADRES, la NO tolerancia con la corrupción.</v>
      </c>
      <c r="AA278" s="1031">
        <v>0</v>
      </c>
      <c r="AB278" s="725"/>
      <c r="AC278" s="583"/>
      <c r="AD278" s="861" t="e">
        <f t="shared" ref="AD278" si="1497">+(AB278/Y278)</f>
        <v>#DIV/0!</v>
      </c>
      <c r="AE278" s="1068" t="e">
        <f>+(AC278/AA277)</f>
        <v>#DIV/0!</v>
      </c>
      <c r="AF278" s="861">
        <f t="shared" ref="AF278" si="1498">+(AB278/U278)</f>
        <v>0</v>
      </c>
      <c r="AG278" s="1068" t="e">
        <f>+(AC278/W277)</f>
        <v>#DIV/0!</v>
      </c>
      <c r="AH278" s="727"/>
      <c r="AI278" s="857">
        <v>0</v>
      </c>
      <c r="AJ278" s="1049" t="str">
        <f>+V278</f>
        <v>Promover en los servidores y contratistas de ADRES, la NO tolerancia con la corrupción.</v>
      </c>
      <c r="AK278" s="1031">
        <v>0</v>
      </c>
      <c r="AL278" s="728"/>
      <c r="AM278" s="728"/>
      <c r="AN278" s="861" t="e">
        <f t="shared" ref="AN278" si="1499">+(AL278/AI278)</f>
        <v>#DIV/0!</v>
      </c>
      <c r="AO278" s="1062" t="e">
        <f>+(AM278/AK277)</f>
        <v>#DIV/0!</v>
      </c>
      <c r="AP278" s="861">
        <f t="shared" ref="AP278" si="1500">+(AL278+AB278)/U278</f>
        <v>0</v>
      </c>
      <c r="AQ278" s="1062" t="e">
        <f>+(AM278+AC278)/W277</f>
        <v>#DIV/0!</v>
      </c>
      <c r="AR278" s="861"/>
      <c r="AS278" s="857">
        <v>0.5</v>
      </c>
      <c r="AT278" s="1049" t="str">
        <f>+V278</f>
        <v>Promover en los servidores y contratistas de ADRES, la NO tolerancia con la corrupción.</v>
      </c>
      <c r="AU278" s="1031">
        <v>0</v>
      </c>
      <c r="AV278" s="728"/>
      <c r="AW278" s="728"/>
      <c r="AX278" s="861">
        <f t="shared" ref="AX278" si="1501">+(AV278/AS278)</f>
        <v>0</v>
      </c>
      <c r="AY278" s="1068" t="e">
        <f>+(AW278/AU277)</f>
        <v>#DIV/0!</v>
      </c>
      <c r="AZ278" s="861">
        <f t="shared" ref="AZ278" si="1502">+(AL278+AB278+AV278)/U278</f>
        <v>0</v>
      </c>
      <c r="BA278" s="1068" t="e">
        <f>+(AM278+AC278+AW278)/W277</f>
        <v>#DIV/0!</v>
      </c>
      <c r="BB278" s="861"/>
      <c r="BC278" s="857">
        <v>0.5</v>
      </c>
      <c r="BD278" s="1049" t="str">
        <f>+V278</f>
        <v>Promover en los servidores y contratistas de ADRES, la NO tolerancia con la corrupción.</v>
      </c>
      <c r="BE278" s="1031">
        <v>0</v>
      </c>
      <c r="BF278" s="728"/>
      <c r="BG278" s="728"/>
      <c r="BH278" s="859">
        <f t="shared" ref="BH278" si="1503">+(BF278/BC278)</f>
        <v>0</v>
      </c>
      <c r="BI278" s="1056" t="e">
        <f>+(BG278/BE277)</f>
        <v>#DIV/0!</v>
      </c>
      <c r="BJ278" s="859">
        <f t="shared" ref="BJ278" si="1504">+(AL278+AB278+AV278+BF278)/U278</f>
        <v>0</v>
      </c>
      <c r="BK278" s="1056" t="e">
        <f>+(AM278+AC278+AW278+BG278)/W277</f>
        <v>#DIV/0!</v>
      </c>
      <c r="BL278" s="859"/>
      <c r="BM278" s="856" t="str">
        <f t="shared" ref="BM278" si="1505">IF(AND(Y278=0,AB278=0),"No Prog ni Ejec",IF(Y278=0,CONCATENATE("No Prog, Ejec=  ",AB278),AB278/Y278))</f>
        <v>No Prog ni Ejec</v>
      </c>
      <c r="BN278" s="856" t="str">
        <f>IF(AND(AA277=0,AC278=0),"No Prog ni Ejec",IF(AA277=0,CONCATENATE("No Prog, Ejec=  ",AC278),AC278/AA277))</f>
        <v>No Prog ni Ejec</v>
      </c>
      <c r="BO278" s="856" t="str">
        <f t="shared" ref="BO278" si="1506">IF(AND(AI278=0,AL278=0),"No Prog ni Ejec",IF(AI278=0,CONCATENATE("No Prog, Ejec=  ",AL278),AL278/AI278))</f>
        <v>No Prog ni Ejec</v>
      </c>
      <c r="BP278" s="856" t="str">
        <f>IF(AND(AK277=0,AM278=0),"No Prog ni Ejec",IF(AK277=0,CONCATENATE("No Prog, Ejec=  ",AM278),AM278/AK277))</f>
        <v>No Prog ni Ejec</v>
      </c>
      <c r="BQ278" s="856">
        <f t="shared" ref="BQ278" si="1507">IF(AND(AS278=0,AV278=0),"No Prog ni Ejec",IF(AS278=0,CONCATENATE("No Prog, Ejec=  ",AV278),AV278/AS278))</f>
        <v>0</v>
      </c>
      <c r="BR278" s="856" t="str">
        <f>IF(AND(AU277=0,AW278=0),"No Prog ni Ejec",IF(AU277=0,CONCATENATE("No Prog, Ejec=  ",AW278),AW278/AU277))</f>
        <v>No Prog ni Ejec</v>
      </c>
      <c r="BS278" s="856">
        <f t="shared" ref="BS278" si="1508">IF(AND(BC278=0,BF278=0),"No Prog ni Ejec",IF(BC278=0,CONCATENATE("No Prog, Ejec=  ",BF278),BF278/BC278))</f>
        <v>0</v>
      </c>
      <c r="BT278" s="856" t="str">
        <f>IF(AND(BE277=0,BG278=0),"No Prog ni Ejec",IF(BE277=0,CONCATENATE("No Prog, Ejec=  ",BG278),BG278/BE277))</f>
        <v>No Prog ni Ejec</v>
      </c>
      <c r="BU278" s="674">
        <f t="shared" si="1482"/>
        <v>0.16666666666666666</v>
      </c>
      <c r="BV278" s="1026" t="str">
        <f>+V278</f>
        <v>Promover en los servidores y contratistas de ADRES, la NO tolerancia con la corrupción.</v>
      </c>
      <c r="BW278" s="1031">
        <f>+(AA278+AK278+(AU278/3))</f>
        <v>0</v>
      </c>
      <c r="BX278" s="728"/>
      <c r="BY278" s="728"/>
      <c r="BZ278" s="728"/>
      <c r="CA278" s="728"/>
      <c r="CB278" s="728"/>
      <c r="CC278" s="728"/>
      <c r="CD278" s="728"/>
    </row>
    <row r="279" spans="1:82" s="58" customFormat="1" ht="50.4" x14ac:dyDescent="0.3">
      <c r="A279" s="1096"/>
      <c r="B279" s="1212"/>
      <c r="C279" s="1042"/>
      <c r="D279" s="1096"/>
      <c r="E279" s="1042"/>
      <c r="F279" s="1039"/>
      <c r="G279" s="1042"/>
      <c r="H279" s="670" t="s">
        <v>124</v>
      </c>
      <c r="I279" s="673">
        <v>2</v>
      </c>
      <c r="J279" s="1039"/>
      <c r="K279" s="1042"/>
      <c r="L279" s="1033"/>
      <c r="M279" s="1090"/>
      <c r="N279" s="1224"/>
      <c r="O279" s="1224"/>
      <c r="P279" s="1092"/>
      <c r="Q279" s="1042"/>
      <c r="R279" s="1042"/>
      <c r="S279" s="862" t="s">
        <v>1337</v>
      </c>
      <c r="T279" s="862" t="s">
        <v>104</v>
      </c>
      <c r="U279" s="673">
        <v>2</v>
      </c>
      <c r="V279" s="1083"/>
      <c r="W279" s="1075"/>
      <c r="X279" s="1078"/>
      <c r="Y279" s="678">
        <v>0</v>
      </c>
      <c r="Z279" s="1051"/>
      <c r="AA279" s="1033"/>
      <c r="AB279" s="725"/>
      <c r="AC279" s="583"/>
      <c r="AD279" s="861" t="e">
        <f t="shared" si="1455"/>
        <v>#DIV/0!</v>
      </c>
      <c r="AE279" s="1070"/>
      <c r="AF279" s="861">
        <f t="shared" si="1457"/>
        <v>0</v>
      </c>
      <c r="AG279" s="1070"/>
      <c r="AH279" s="727"/>
      <c r="AI279" s="673">
        <v>0</v>
      </c>
      <c r="AJ279" s="1051"/>
      <c r="AK279" s="1033"/>
      <c r="AL279" s="728"/>
      <c r="AM279" s="728"/>
      <c r="AN279" s="861" t="e">
        <f t="shared" si="1460"/>
        <v>#DIV/0!</v>
      </c>
      <c r="AO279" s="1063"/>
      <c r="AP279" s="861">
        <f t="shared" si="1462"/>
        <v>0</v>
      </c>
      <c r="AQ279" s="1063"/>
      <c r="AR279" s="861"/>
      <c r="AS279" s="673">
        <v>1</v>
      </c>
      <c r="AT279" s="1051"/>
      <c r="AU279" s="1033"/>
      <c r="AV279" s="728"/>
      <c r="AW279" s="728"/>
      <c r="AX279" s="861">
        <f t="shared" si="1465"/>
        <v>0</v>
      </c>
      <c r="AY279" s="1070"/>
      <c r="AZ279" s="861">
        <f t="shared" si="1467"/>
        <v>0</v>
      </c>
      <c r="BA279" s="1070"/>
      <c r="BB279" s="861"/>
      <c r="BC279" s="678">
        <v>1</v>
      </c>
      <c r="BD279" s="1051"/>
      <c r="BE279" s="1033"/>
      <c r="BF279" s="728"/>
      <c r="BG279" s="728"/>
      <c r="BH279" s="859">
        <f t="shared" si="1470"/>
        <v>0</v>
      </c>
      <c r="BI279" s="1058"/>
      <c r="BJ279" s="859">
        <f t="shared" si="1472"/>
        <v>0</v>
      </c>
      <c r="BK279" s="1058"/>
      <c r="BL279" s="859"/>
      <c r="BM279" s="856" t="str">
        <f t="shared" si="1474"/>
        <v>No Prog ni Ejec</v>
      </c>
      <c r="BN279" s="856" t="str">
        <f>IF(AND(AA278=0,AC279=0),"No Prog ni Ejec",IF(AA278=0,CONCATENATE("No Prog, Ejec=  ",AC279),AC279/AA278))</f>
        <v>No Prog ni Ejec</v>
      </c>
      <c r="BO279" s="856" t="str">
        <f t="shared" si="1476"/>
        <v>No Prog ni Ejec</v>
      </c>
      <c r="BP279" s="856" t="str">
        <f>IF(AND(AK278=0,AM279=0),"No Prog ni Ejec",IF(AK278=0,CONCATENATE("No Prog, Ejec=  ",AM279),AM279/AK278))</f>
        <v>No Prog ni Ejec</v>
      </c>
      <c r="BQ279" s="856">
        <f t="shared" si="1478"/>
        <v>0</v>
      </c>
      <c r="BR279" s="856" t="str">
        <f>IF(AND(AU278=0,AW279=0),"No Prog ni Ejec",IF(AU278=0,CONCATENATE("No Prog, Ejec=  ",AW279),AW279/AU278))</f>
        <v>No Prog ni Ejec</v>
      </c>
      <c r="BS279" s="856">
        <f t="shared" si="1480"/>
        <v>0</v>
      </c>
      <c r="BT279" s="856" t="str">
        <f>IF(AND(BE278=0,BG279=0),"No Prog ni Ejec",IF(BE278=0,CONCATENATE("No Prog, Ejec=  ",BG279),BG279/BE278))</f>
        <v>No Prog ni Ejec</v>
      </c>
      <c r="BU279" s="674">
        <f t="shared" si="1482"/>
        <v>0.33333333333333331</v>
      </c>
      <c r="BV279" s="1027"/>
      <c r="BW279" s="1033"/>
      <c r="BX279" s="728"/>
      <c r="BY279" s="728"/>
      <c r="BZ279" s="728"/>
      <c r="CA279" s="728"/>
      <c r="CB279" s="728"/>
      <c r="CC279" s="728"/>
      <c r="CD279" s="728"/>
    </row>
    <row r="280" spans="1:82" ht="88.2" x14ac:dyDescent="0.3">
      <c r="A280" s="717">
        <v>11300</v>
      </c>
      <c r="B280" s="718" t="s">
        <v>4</v>
      </c>
      <c r="C280" s="672" t="s">
        <v>971</v>
      </c>
      <c r="D280" s="719" t="s">
        <v>157</v>
      </c>
      <c r="E280" s="718" t="s">
        <v>256</v>
      </c>
      <c r="F280" s="719" t="s">
        <v>1287</v>
      </c>
      <c r="G280" s="672" t="s">
        <v>1049</v>
      </c>
      <c r="H280" s="670" t="s">
        <v>124</v>
      </c>
      <c r="I280" s="673">
        <v>2</v>
      </c>
      <c r="J280" s="671" t="s">
        <v>1288</v>
      </c>
      <c r="K280" s="672" t="s">
        <v>1048</v>
      </c>
      <c r="L280" s="583">
        <v>0</v>
      </c>
      <c r="M280" s="677">
        <v>1</v>
      </c>
      <c r="N280" s="672" t="s">
        <v>46</v>
      </c>
      <c r="O280" s="672" t="s">
        <v>70</v>
      </c>
      <c r="P280" s="672" t="s">
        <v>37</v>
      </c>
      <c r="Q280" s="672" t="s">
        <v>38</v>
      </c>
      <c r="R280" s="672" t="s">
        <v>792</v>
      </c>
      <c r="S280" s="672" t="s">
        <v>1365</v>
      </c>
      <c r="T280" s="672" t="s">
        <v>100</v>
      </c>
      <c r="U280" s="673">
        <v>2</v>
      </c>
      <c r="V280" s="721" t="str">
        <f t="shared" ref="V280:V287" si="1509">+K280</f>
        <v>Desarrollar e implementar los trámites y otros procedimientos administrativos - OPA identificados, para así poner a disposición de los usuarios a través de la página web de la entidad.</v>
      </c>
      <c r="W280" s="722">
        <f t="shared" ref="W280:W287" si="1510">+L280</f>
        <v>0</v>
      </c>
      <c r="X280" s="723" t="s">
        <v>117</v>
      </c>
      <c r="Y280" s="673">
        <v>0</v>
      </c>
      <c r="Z280" s="724" t="str">
        <f t="shared" ref="Z280:Z287" si="1511">+V280</f>
        <v>Desarrollar e implementar los trámites y otros procedimientos administrativos - OPA identificados, para así poner a disposición de los usuarios a través de la página web de la entidad.</v>
      </c>
      <c r="AA280" s="583">
        <v>0</v>
      </c>
      <c r="AB280" s="725"/>
      <c r="AC280" s="583"/>
      <c r="AD280" s="726" t="e">
        <f t="shared" ref="AD280:AD287" si="1512">+(AB280/Y280)</f>
        <v>#DIV/0!</v>
      </c>
      <c r="AE280" s="726" t="e">
        <f t="shared" ref="AE280:AE287" si="1513">+(AC280/AA280)</f>
        <v>#DIV/0!</v>
      </c>
      <c r="AF280" s="726">
        <f t="shared" ref="AF280:AF287" si="1514">+(AB280/U280)</f>
        <v>0</v>
      </c>
      <c r="AG280" s="726" t="e">
        <f t="shared" ref="AG280:AG287" si="1515">+(AC280/W280)</f>
        <v>#DIV/0!</v>
      </c>
      <c r="AH280" s="727"/>
      <c r="AI280" s="673">
        <v>0</v>
      </c>
      <c r="AJ280" s="724" t="str">
        <f t="shared" ref="AJ280:AJ287" si="1516">+V280</f>
        <v>Desarrollar e implementar los trámites y otros procedimientos administrativos - OPA identificados, para así poner a disposición de los usuarios a través de la página web de la entidad.</v>
      </c>
      <c r="AK280" s="583">
        <v>0</v>
      </c>
      <c r="AL280" s="728"/>
      <c r="AM280" s="728"/>
      <c r="AN280" s="726" t="e">
        <f t="shared" ref="AN280:AN287" si="1517">+(AL280/AI280)</f>
        <v>#DIV/0!</v>
      </c>
      <c r="AO280" s="726" t="e">
        <f t="shared" ref="AO280:AO287" si="1518">+(AM280/AK280)</f>
        <v>#DIV/0!</v>
      </c>
      <c r="AP280" s="726">
        <f t="shared" ref="AP280:AP287" si="1519">+(AL280+AB280)/U280</f>
        <v>0</v>
      </c>
      <c r="AQ280" s="726" t="e">
        <f t="shared" ref="AQ280:AQ287" si="1520">+(AM280+AC280)/W280</f>
        <v>#DIV/0!</v>
      </c>
      <c r="AR280" s="726"/>
      <c r="AS280" s="673">
        <v>0</v>
      </c>
      <c r="AT280" s="724" t="str">
        <f t="shared" ref="AT280:AT287" si="1521">+V280</f>
        <v>Desarrollar e implementar los trámites y otros procedimientos administrativos - OPA identificados, para así poner a disposición de los usuarios a través de la página web de la entidad.</v>
      </c>
      <c r="AU280" s="583">
        <v>0</v>
      </c>
      <c r="AV280" s="728"/>
      <c r="AW280" s="728"/>
      <c r="AX280" s="726" t="e">
        <f t="shared" ref="AX280:AX287" si="1522">+(AV280/AS280)</f>
        <v>#DIV/0!</v>
      </c>
      <c r="AY280" s="726" t="e">
        <f t="shared" ref="AY280:AY287" si="1523">+(AW280/AU280)</f>
        <v>#DIV/0!</v>
      </c>
      <c r="AZ280" s="726">
        <f t="shared" ref="AZ280:AZ287" si="1524">+(AL280+AB280+AV280)/U280</f>
        <v>0</v>
      </c>
      <c r="BA280" s="726" t="e">
        <f t="shared" ref="BA280:BA287" si="1525">+(AM280+AC280+AW280)/W280</f>
        <v>#DIV/0!</v>
      </c>
      <c r="BB280" s="726"/>
      <c r="BC280" s="673">
        <v>2</v>
      </c>
      <c r="BD280" s="724" t="str">
        <f t="shared" ref="BD280:BD287" si="1526">+V280</f>
        <v>Desarrollar e implementar los trámites y otros procedimientos administrativos - OPA identificados, para así poner a disposición de los usuarios a través de la página web de la entidad.</v>
      </c>
      <c r="BE280" s="583">
        <v>0</v>
      </c>
      <c r="BF280" s="728"/>
      <c r="BG280" s="728"/>
      <c r="BH280" s="675">
        <f t="shared" ref="BH280:BH287" si="1527">+(BF280/BC280)</f>
        <v>0</v>
      </c>
      <c r="BI280" s="675" t="e">
        <f t="shared" ref="BI280:BI287" si="1528">+(BG280/BE280)</f>
        <v>#DIV/0!</v>
      </c>
      <c r="BJ280" s="675">
        <f t="shared" ref="BJ280:BJ287" si="1529">+(AL280+AB280+AV280+BF280)/U280</f>
        <v>0</v>
      </c>
      <c r="BK280" s="675" t="e">
        <f t="shared" ref="BK280:BK287" si="1530">+(AM280+AC280+AW280+BG280)/W280</f>
        <v>#DIV/0!</v>
      </c>
      <c r="BL280" s="675"/>
      <c r="BM280" s="642" t="str">
        <f t="shared" ref="BM280:BM287" si="1531">IF(AND(Y280=0,AB280=0),"No Prog ni Ejec",IF(Y280=0,CONCATENATE("No Prog, Ejec=  ",AB280),AB280/Y280))</f>
        <v>No Prog ni Ejec</v>
      </c>
      <c r="BN280" s="642" t="str">
        <f t="shared" ref="BN280:BN287" si="1532">IF(AND(AA280=0,AC280=0),"No Prog ni Ejec",IF(AA280=0,CONCATENATE("No Prog, Ejec=  ",AC280),AC280/AA280))</f>
        <v>No Prog ni Ejec</v>
      </c>
      <c r="BO280" s="642" t="str">
        <f t="shared" ref="BO280:BO287" si="1533">IF(AND(AI280=0,AL280=0),"No Prog ni Ejec",IF(AI280=0,CONCATENATE("No Prog, Ejec=  ",AL280),AL280/AI280))</f>
        <v>No Prog ni Ejec</v>
      </c>
      <c r="BP280" s="642" t="str">
        <f t="shared" ref="BP280:BP287" si="1534">IF(AND(AK280=0,AM280=0),"No Prog ni Ejec",IF(AK280=0,CONCATENATE("No Prog, Ejec=  ",AM280),AM280/AK280))</f>
        <v>No Prog ni Ejec</v>
      </c>
      <c r="BQ280" s="642" t="str">
        <f t="shared" ref="BQ280:BQ287" si="1535">IF(AND(AS280=0,AV280=0),"No Prog ni Ejec",IF(AS280=0,CONCATENATE("No Prog, Ejec=  ",AV280),AV280/AS280))</f>
        <v>No Prog ni Ejec</v>
      </c>
      <c r="BR280" s="642" t="str">
        <f t="shared" ref="BR280:BR287" si="1536">IF(AND(AU280=0,AW280=0),"No Prog ni Ejec",IF(AU280=0,CONCATENATE("No Prog, Ejec=  ",AW280),AW280/AU280))</f>
        <v>No Prog ni Ejec</v>
      </c>
      <c r="BS280" s="642">
        <f t="shared" ref="BS280:BS287" si="1537">IF(AND(BC280=0,BF280=0),"No Prog ni Ejec",IF(BC280=0,CONCATENATE("No Prog, Ejec=  ",BF280),BF280/BC280))</f>
        <v>0</v>
      </c>
      <c r="BT280" s="642" t="str">
        <f t="shared" ref="BT280:BT287" si="1538">IF(AND(BE280=0,BG280=0),"No Prog ni Ejec",IF(BE280=0,CONCATENATE("No Prog, Ejec=  ",BG280),BG280/BE280))</f>
        <v>No Prog ni Ejec</v>
      </c>
      <c r="BU280" s="580">
        <f t="shared" ref="BU280:BU290" si="1539">+(Y280+AI280+(AS280/3))</f>
        <v>0</v>
      </c>
      <c r="BV280" s="684" t="str">
        <f t="shared" ref="BV280:BV287" si="1540">+V280</f>
        <v>Desarrollar e implementar los trámites y otros procedimientos administrativos - OPA identificados, para así poner a disposición de los usuarios a través de la página web de la entidad.</v>
      </c>
      <c r="BW280" s="555">
        <f t="shared" ref="BW280:BW290" si="1541">+(AA280+AK280+(AU280/3))</f>
        <v>0</v>
      </c>
      <c r="BX280" s="556"/>
      <c r="BY280" s="556"/>
      <c r="BZ280" s="556"/>
      <c r="CA280" s="556"/>
      <c r="CB280" s="556"/>
      <c r="CC280" s="556"/>
      <c r="CD280" s="556"/>
    </row>
    <row r="281" spans="1:82" s="58" customFormat="1" ht="88.2" x14ac:dyDescent="0.3">
      <c r="A281" s="719">
        <v>12000</v>
      </c>
      <c r="B281" s="672" t="s">
        <v>836</v>
      </c>
      <c r="C281" s="672" t="s">
        <v>971</v>
      </c>
      <c r="D281" s="719" t="s">
        <v>355</v>
      </c>
      <c r="E281" s="718" t="s">
        <v>256</v>
      </c>
      <c r="F281" s="719" t="s">
        <v>1618</v>
      </c>
      <c r="G281" s="672" t="s">
        <v>1046</v>
      </c>
      <c r="H281" s="670" t="s">
        <v>123</v>
      </c>
      <c r="I281" s="678">
        <v>1</v>
      </c>
      <c r="J281" s="671" t="s">
        <v>1356</v>
      </c>
      <c r="K281" s="672" t="s">
        <v>1045</v>
      </c>
      <c r="L281" s="583">
        <v>0</v>
      </c>
      <c r="M281" s="677">
        <v>1</v>
      </c>
      <c r="N281" s="672" t="s">
        <v>46</v>
      </c>
      <c r="O281" s="672" t="s">
        <v>70</v>
      </c>
      <c r="P281" s="672" t="s">
        <v>37</v>
      </c>
      <c r="Q281" s="672" t="s">
        <v>38</v>
      </c>
      <c r="R281" s="672" t="s">
        <v>792</v>
      </c>
      <c r="S281" s="672" t="s">
        <v>1357</v>
      </c>
      <c r="T281" s="672" t="s">
        <v>100</v>
      </c>
      <c r="U281" s="678">
        <v>1</v>
      </c>
      <c r="V281" s="721" t="str">
        <f t="shared" si="1509"/>
        <v>Identificar e inventariar los trámites y otros procedimientos administrativos - OPA de ADRES de conformidad con la estructura de la entidad y a su modelo de operación.</v>
      </c>
      <c r="W281" s="722">
        <f t="shared" si="1510"/>
        <v>0</v>
      </c>
      <c r="X281" s="723" t="s">
        <v>117</v>
      </c>
      <c r="Y281" s="673">
        <v>0</v>
      </c>
      <c r="Z281" s="724" t="str">
        <f t="shared" si="1511"/>
        <v>Identificar e inventariar los trámites y otros procedimientos administrativos - OPA de ADRES de conformidad con la estructura de la entidad y a su modelo de operación.</v>
      </c>
      <c r="AA281" s="583">
        <v>0</v>
      </c>
      <c r="AB281" s="725"/>
      <c r="AC281" s="583"/>
      <c r="AD281" s="726" t="e">
        <f t="shared" si="1512"/>
        <v>#DIV/0!</v>
      </c>
      <c r="AE281" s="726" t="e">
        <f t="shared" si="1513"/>
        <v>#DIV/0!</v>
      </c>
      <c r="AF281" s="726">
        <f t="shared" si="1514"/>
        <v>0</v>
      </c>
      <c r="AG281" s="726" t="e">
        <f t="shared" si="1515"/>
        <v>#DIV/0!</v>
      </c>
      <c r="AH281" s="727"/>
      <c r="AI281" s="673">
        <v>1</v>
      </c>
      <c r="AJ281" s="724" t="str">
        <f t="shared" si="1516"/>
        <v>Identificar e inventariar los trámites y otros procedimientos administrativos - OPA de ADRES de conformidad con la estructura de la entidad y a su modelo de operación.</v>
      </c>
      <c r="AK281" s="583">
        <v>0</v>
      </c>
      <c r="AL281" s="728"/>
      <c r="AM281" s="728"/>
      <c r="AN281" s="726">
        <f t="shared" si="1517"/>
        <v>0</v>
      </c>
      <c r="AO281" s="726" t="e">
        <f t="shared" si="1518"/>
        <v>#DIV/0!</v>
      </c>
      <c r="AP281" s="726">
        <f t="shared" si="1519"/>
        <v>0</v>
      </c>
      <c r="AQ281" s="726" t="e">
        <f t="shared" si="1520"/>
        <v>#DIV/0!</v>
      </c>
      <c r="AR281" s="726"/>
      <c r="AS281" s="673">
        <v>0</v>
      </c>
      <c r="AT281" s="724" t="str">
        <f t="shared" si="1521"/>
        <v>Identificar e inventariar los trámites y otros procedimientos administrativos - OPA de ADRES de conformidad con la estructura de la entidad y a su modelo de operación.</v>
      </c>
      <c r="AU281" s="583">
        <v>0</v>
      </c>
      <c r="AV281" s="728"/>
      <c r="AW281" s="728"/>
      <c r="AX281" s="726" t="e">
        <f t="shared" si="1522"/>
        <v>#DIV/0!</v>
      </c>
      <c r="AY281" s="726" t="e">
        <f t="shared" si="1523"/>
        <v>#DIV/0!</v>
      </c>
      <c r="AZ281" s="726">
        <f t="shared" si="1524"/>
        <v>0</v>
      </c>
      <c r="BA281" s="726" t="e">
        <f t="shared" si="1525"/>
        <v>#DIV/0!</v>
      </c>
      <c r="BB281" s="726"/>
      <c r="BC281" s="673">
        <v>0</v>
      </c>
      <c r="BD281" s="724" t="str">
        <f t="shared" si="1526"/>
        <v>Identificar e inventariar los trámites y otros procedimientos administrativos - OPA de ADRES de conformidad con la estructura de la entidad y a su modelo de operación.</v>
      </c>
      <c r="BE281" s="583">
        <v>0</v>
      </c>
      <c r="BF281" s="728"/>
      <c r="BG281" s="728"/>
      <c r="BH281" s="675" t="e">
        <f t="shared" si="1527"/>
        <v>#DIV/0!</v>
      </c>
      <c r="BI281" s="675" t="e">
        <f t="shared" si="1528"/>
        <v>#DIV/0!</v>
      </c>
      <c r="BJ281" s="675">
        <f t="shared" si="1529"/>
        <v>0</v>
      </c>
      <c r="BK281" s="675" t="e">
        <f t="shared" si="1530"/>
        <v>#DIV/0!</v>
      </c>
      <c r="BL281" s="675"/>
      <c r="BM281" s="731" t="str">
        <f t="shared" si="1531"/>
        <v>No Prog ni Ejec</v>
      </c>
      <c r="BN281" s="731" t="str">
        <f t="shared" si="1532"/>
        <v>No Prog ni Ejec</v>
      </c>
      <c r="BO281" s="731">
        <f t="shared" si="1533"/>
        <v>0</v>
      </c>
      <c r="BP281" s="731" t="str">
        <f t="shared" si="1534"/>
        <v>No Prog ni Ejec</v>
      </c>
      <c r="BQ281" s="731" t="str">
        <f t="shared" si="1535"/>
        <v>No Prog ni Ejec</v>
      </c>
      <c r="BR281" s="731" t="str">
        <f t="shared" si="1536"/>
        <v>No Prog ni Ejec</v>
      </c>
      <c r="BS281" s="731" t="str">
        <f t="shared" si="1537"/>
        <v>No Prog ni Ejec</v>
      </c>
      <c r="BT281" s="731" t="str">
        <f t="shared" si="1538"/>
        <v>No Prog ni Ejec</v>
      </c>
      <c r="BU281" s="674">
        <f t="shared" si="1539"/>
        <v>1</v>
      </c>
      <c r="BV281" s="732" t="str">
        <f t="shared" si="1540"/>
        <v>Identificar e inventariar los trámites y otros procedimientos administrativos - OPA de ADRES de conformidad con la estructura de la entidad y a su modelo de operación.</v>
      </c>
      <c r="BW281" s="733">
        <f t="shared" si="1541"/>
        <v>0</v>
      </c>
      <c r="BX281" s="728"/>
      <c r="BY281" s="728"/>
      <c r="BZ281" s="728"/>
      <c r="CA281" s="728"/>
      <c r="CB281" s="728"/>
      <c r="CC281" s="728"/>
      <c r="CD281" s="728"/>
    </row>
    <row r="282" spans="1:82" s="58" customFormat="1" ht="88.2" x14ac:dyDescent="0.3">
      <c r="A282" s="863">
        <v>11600</v>
      </c>
      <c r="B282" s="862" t="s">
        <v>6</v>
      </c>
      <c r="C282" s="862" t="s">
        <v>971</v>
      </c>
      <c r="D282" s="863" t="s">
        <v>267</v>
      </c>
      <c r="E282" s="864" t="s">
        <v>256</v>
      </c>
      <c r="F282" s="863" t="s">
        <v>1289</v>
      </c>
      <c r="G282" s="862" t="s">
        <v>1049</v>
      </c>
      <c r="H282" s="670" t="s">
        <v>124</v>
      </c>
      <c r="I282" s="673">
        <v>1</v>
      </c>
      <c r="J282" s="671" t="s">
        <v>1290</v>
      </c>
      <c r="K282" s="862" t="s">
        <v>1048</v>
      </c>
      <c r="L282" s="583">
        <v>0</v>
      </c>
      <c r="M282" s="857">
        <v>1</v>
      </c>
      <c r="N282" s="862" t="s">
        <v>46</v>
      </c>
      <c r="O282" s="862" t="s">
        <v>70</v>
      </c>
      <c r="P282" s="862" t="s">
        <v>37</v>
      </c>
      <c r="Q282" s="862" t="s">
        <v>38</v>
      </c>
      <c r="R282" s="862" t="s">
        <v>792</v>
      </c>
      <c r="S282" s="862" t="s">
        <v>1323</v>
      </c>
      <c r="T282" s="862" t="s">
        <v>100</v>
      </c>
      <c r="U282" s="678">
        <v>1</v>
      </c>
      <c r="V282" s="860" t="str">
        <f t="shared" si="1509"/>
        <v>Desarrollar e implementar los trámites y otros procedimientos administrativos - OPA identificados, para así poner a disposición de los usuarios a través de la página web de la entidad.</v>
      </c>
      <c r="W282" s="722">
        <f t="shared" si="1510"/>
        <v>0</v>
      </c>
      <c r="X282" s="855" t="s">
        <v>117</v>
      </c>
      <c r="Y282" s="673">
        <v>1</v>
      </c>
      <c r="Z282" s="858" t="str">
        <f t="shared" si="1511"/>
        <v>Desarrollar e implementar los trámites y otros procedimientos administrativos - OPA identificados, para así poner a disposición de los usuarios a través de la página web de la entidad.</v>
      </c>
      <c r="AA282" s="583">
        <v>0</v>
      </c>
      <c r="AB282" s="725"/>
      <c r="AC282" s="583"/>
      <c r="AD282" s="861">
        <f t="shared" si="1512"/>
        <v>0</v>
      </c>
      <c r="AE282" s="861" t="e">
        <f t="shared" si="1513"/>
        <v>#DIV/0!</v>
      </c>
      <c r="AF282" s="861">
        <f t="shared" si="1514"/>
        <v>0</v>
      </c>
      <c r="AG282" s="861" t="e">
        <f t="shared" si="1515"/>
        <v>#DIV/0!</v>
      </c>
      <c r="AH282" s="727"/>
      <c r="AI282" s="673">
        <v>0</v>
      </c>
      <c r="AJ282" s="858" t="str">
        <f t="shared" si="1516"/>
        <v>Desarrollar e implementar los trámites y otros procedimientos administrativos - OPA identificados, para así poner a disposición de los usuarios a través de la página web de la entidad.</v>
      </c>
      <c r="AK282" s="583">
        <v>0</v>
      </c>
      <c r="AL282" s="728"/>
      <c r="AM282" s="728"/>
      <c r="AN282" s="861" t="e">
        <f t="shared" si="1517"/>
        <v>#DIV/0!</v>
      </c>
      <c r="AO282" s="861" t="e">
        <f t="shared" si="1518"/>
        <v>#DIV/0!</v>
      </c>
      <c r="AP282" s="861">
        <f t="shared" si="1519"/>
        <v>0</v>
      </c>
      <c r="AQ282" s="861" t="e">
        <f t="shared" si="1520"/>
        <v>#DIV/0!</v>
      </c>
      <c r="AR282" s="861"/>
      <c r="AS282" s="673">
        <v>0</v>
      </c>
      <c r="AT282" s="858" t="str">
        <f t="shared" si="1521"/>
        <v>Desarrollar e implementar los trámites y otros procedimientos administrativos - OPA identificados, para así poner a disposición de los usuarios a través de la página web de la entidad.</v>
      </c>
      <c r="AU282" s="583">
        <v>0</v>
      </c>
      <c r="AV282" s="728"/>
      <c r="AW282" s="728"/>
      <c r="AX282" s="861" t="e">
        <f t="shared" si="1522"/>
        <v>#DIV/0!</v>
      </c>
      <c r="AY282" s="861" t="e">
        <f t="shared" si="1523"/>
        <v>#DIV/0!</v>
      </c>
      <c r="AZ282" s="861">
        <f t="shared" si="1524"/>
        <v>0</v>
      </c>
      <c r="BA282" s="861" t="e">
        <f t="shared" si="1525"/>
        <v>#DIV/0!</v>
      </c>
      <c r="BB282" s="861"/>
      <c r="BC282" s="673">
        <v>0</v>
      </c>
      <c r="BD282" s="858" t="str">
        <f t="shared" si="1526"/>
        <v>Desarrollar e implementar los trámites y otros procedimientos administrativos - OPA identificados, para así poner a disposición de los usuarios a través de la página web de la entidad.</v>
      </c>
      <c r="BE282" s="583">
        <v>0</v>
      </c>
      <c r="BF282" s="728"/>
      <c r="BG282" s="728"/>
      <c r="BH282" s="859" t="e">
        <f t="shared" si="1527"/>
        <v>#DIV/0!</v>
      </c>
      <c r="BI282" s="859" t="e">
        <f t="shared" si="1528"/>
        <v>#DIV/0!</v>
      </c>
      <c r="BJ282" s="859">
        <f t="shared" si="1529"/>
        <v>0</v>
      </c>
      <c r="BK282" s="859" t="e">
        <f t="shared" si="1530"/>
        <v>#DIV/0!</v>
      </c>
      <c r="BL282" s="859"/>
      <c r="BM282" s="856">
        <f t="shared" si="1531"/>
        <v>0</v>
      </c>
      <c r="BN282" s="856" t="str">
        <f t="shared" si="1532"/>
        <v>No Prog ni Ejec</v>
      </c>
      <c r="BO282" s="856" t="str">
        <f t="shared" si="1533"/>
        <v>No Prog ni Ejec</v>
      </c>
      <c r="BP282" s="856" t="str">
        <f t="shared" si="1534"/>
        <v>No Prog ni Ejec</v>
      </c>
      <c r="BQ282" s="856" t="str">
        <f t="shared" si="1535"/>
        <v>No Prog ni Ejec</v>
      </c>
      <c r="BR282" s="856" t="str">
        <f t="shared" si="1536"/>
        <v>No Prog ni Ejec</v>
      </c>
      <c r="BS282" s="856" t="str">
        <f t="shared" si="1537"/>
        <v>No Prog ni Ejec</v>
      </c>
      <c r="BT282" s="856" t="str">
        <f t="shared" si="1538"/>
        <v>No Prog ni Ejec</v>
      </c>
      <c r="BU282" s="674">
        <f t="shared" si="1539"/>
        <v>1</v>
      </c>
      <c r="BV282" s="732" t="str">
        <f t="shared" si="1540"/>
        <v>Desarrollar e implementar los trámites y otros procedimientos administrativos - OPA identificados, para así poner a disposición de los usuarios a través de la página web de la entidad.</v>
      </c>
      <c r="BW282" s="733">
        <f t="shared" si="1541"/>
        <v>0</v>
      </c>
      <c r="BX282" s="728"/>
      <c r="BY282" s="728"/>
      <c r="BZ282" s="728"/>
      <c r="CA282" s="728"/>
      <c r="CB282" s="728"/>
      <c r="CC282" s="728"/>
      <c r="CD282" s="728"/>
    </row>
    <row r="283" spans="1:82" s="58" customFormat="1" ht="88.2" x14ac:dyDescent="0.3">
      <c r="A283" s="719">
        <v>12000</v>
      </c>
      <c r="B283" s="672" t="s">
        <v>836</v>
      </c>
      <c r="C283" s="672" t="s">
        <v>971</v>
      </c>
      <c r="D283" s="719" t="s">
        <v>355</v>
      </c>
      <c r="E283" s="718" t="s">
        <v>256</v>
      </c>
      <c r="F283" s="719" t="s">
        <v>1619</v>
      </c>
      <c r="G283" s="672" t="s">
        <v>1052</v>
      </c>
      <c r="H283" s="670" t="s">
        <v>123</v>
      </c>
      <c r="I283" s="675">
        <v>1</v>
      </c>
      <c r="J283" s="671" t="s">
        <v>1360</v>
      </c>
      <c r="K283" s="672" t="s">
        <v>1051</v>
      </c>
      <c r="L283" s="583">
        <v>0</v>
      </c>
      <c r="M283" s="677">
        <v>1</v>
      </c>
      <c r="N283" s="672" t="s">
        <v>46</v>
      </c>
      <c r="O283" s="672" t="s">
        <v>70</v>
      </c>
      <c r="P283" s="672" t="s">
        <v>37</v>
      </c>
      <c r="Q283" s="672" t="s">
        <v>38</v>
      </c>
      <c r="R283" s="672" t="s">
        <v>792</v>
      </c>
      <c r="S283" s="672" t="s">
        <v>1358</v>
      </c>
      <c r="T283" s="672" t="s">
        <v>100</v>
      </c>
      <c r="U283" s="676">
        <v>1</v>
      </c>
      <c r="V283" s="721" t="str">
        <f t="shared" si="1509"/>
        <v>Gestión ante el DAFP para inscripción en el SUIT, de los trámites identificados en ADRES</v>
      </c>
      <c r="W283" s="722">
        <f t="shared" si="1510"/>
        <v>0</v>
      </c>
      <c r="X283" s="723" t="s">
        <v>117</v>
      </c>
      <c r="Y283" s="677">
        <v>0</v>
      </c>
      <c r="Z283" s="724" t="str">
        <f t="shared" si="1511"/>
        <v>Gestión ante el DAFP para inscripción en el SUIT, de los trámites identificados en ADRES</v>
      </c>
      <c r="AA283" s="583">
        <v>0</v>
      </c>
      <c r="AB283" s="725"/>
      <c r="AC283" s="583"/>
      <c r="AD283" s="726" t="e">
        <f t="shared" si="1512"/>
        <v>#DIV/0!</v>
      </c>
      <c r="AE283" s="726" t="e">
        <f t="shared" si="1513"/>
        <v>#DIV/0!</v>
      </c>
      <c r="AF283" s="726">
        <f t="shared" si="1514"/>
        <v>0</v>
      </c>
      <c r="AG283" s="726" t="e">
        <f t="shared" si="1515"/>
        <v>#DIV/0!</v>
      </c>
      <c r="AH283" s="727"/>
      <c r="AI283" s="677">
        <v>0</v>
      </c>
      <c r="AJ283" s="724" t="str">
        <f t="shared" si="1516"/>
        <v>Gestión ante el DAFP para inscripción en el SUIT, de los trámites identificados en ADRES</v>
      </c>
      <c r="AK283" s="583">
        <v>0</v>
      </c>
      <c r="AL283" s="728"/>
      <c r="AM283" s="728"/>
      <c r="AN283" s="726" t="e">
        <f t="shared" si="1517"/>
        <v>#DIV/0!</v>
      </c>
      <c r="AO283" s="726" t="e">
        <f t="shared" si="1518"/>
        <v>#DIV/0!</v>
      </c>
      <c r="AP283" s="726">
        <f t="shared" si="1519"/>
        <v>0</v>
      </c>
      <c r="AQ283" s="726" t="e">
        <f t="shared" si="1520"/>
        <v>#DIV/0!</v>
      </c>
      <c r="AR283" s="726"/>
      <c r="AS283" s="677">
        <v>0</v>
      </c>
      <c r="AT283" s="724" t="str">
        <f t="shared" si="1521"/>
        <v>Gestión ante el DAFP para inscripción en el SUIT, de los trámites identificados en ADRES</v>
      </c>
      <c r="AU283" s="583">
        <v>0</v>
      </c>
      <c r="AV283" s="728"/>
      <c r="AW283" s="728"/>
      <c r="AX283" s="726" t="e">
        <f t="shared" si="1522"/>
        <v>#DIV/0!</v>
      </c>
      <c r="AY283" s="726" t="e">
        <f t="shared" si="1523"/>
        <v>#DIV/0!</v>
      </c>
      <c r="AZ283" s="726">
        <f t="shared" si="1524"/>
        <v>0</v>
      </c>
      <c r="BA283" s="726" t="e">
        <f t="shared" si="1525"/>
        <v>#DIV/0!</v>
      </c>
      <c r="BB283" s="726"/>
      <c r="BC283" s="677">
        <v>1</v>
      </c>
      <c r="BD283" s="724" t="str">
        <f t="shared" si="1526"/>
        <v>Gestión ante el DAFP para inscripción en el SUIT, de los trámites identificados en ADRES</v>
      </c>
      <c r="BE283" s="583">
        <v>0</v>
      </c>
      <c r="BF283" s="728"/>
      <c r="BG283" s="728"/>
      <c r="BH283" s="675">
        <f t="shared" si="1527"/>
        <v>0</v>
      </c>
      <c r="BI283" s="675" t="e">
        <f t="shared" si="1528"/>
        <v>#DIV/0!</v>
      </c>
      <c r="BJ283" s="675">
        <f t="shared" si="1529"/>
        <v>0</v>
      </c>
      <c r="BK283" s="675" t="e">
        <f t="shared" si="1530"/>
        <v>#DIV/0!</v>
      </c>
      <c r="BL283" s="675"/>
      <c r="BM283" s="731" t="str">
        <f t="shared" si="1531"/>
        <v>No Prog ni Ejec</v>
      </c>
      <c r="BN283" s="731" t="str">
        <f t="shared" si="1532"/>
        <v>No Prog ni Ejec</v>
      </c>
      <c r="BO283" s="731" t="str">
        <f t="shared" si="1533"/>
        <v>No Prog ni Ejec</v>
      </c>
      <c r="BP283" s="731" t="str">
        <f t="shared" si="1534"/>
        <v>No Prog ni Ejec</v>
      </c>
      <c r="BQ283" s="731" t="str">
        <f t="shared" si="1535"/>
        <v>No Prog ni Ejec</v>
      </c>
      <c r="BR283" s="731" t="str">
        <f t="shared" si="1536"/>
        <v>No Prog ni Ejec</v>
      </c>
      <c r="BS283" s="731">
        <f t="shared" si="1537"/>
        <v>0</v>
      </c>
      <c r="BT283" s="731" t="str">
        <f t="shared" si="1538"/>
        <v>No Prog ni Ejec</v>
      </c>
      <c r="BU283" s="674">
        <f t="shared" si="1539"/>
        <v>0</v>
      </c>
      <c r="BV283" s="732" t="str">
        <f t="shared" si="1540"/>
        <v>Gestión ante el DAFP para inscripción en el SUIT, de los trámites identificados en ADRES</v>
      </c>
      <c r="BW283" s="733">
        <f t="shared" si="1541"/>
        <v>0</v>
      </c>
      <c r="BX283" s="728"/>
      <c r="BY283" s="728"/>
      <c r="BZ283" s="728"/>
      <c r="CA283" s="728"/>
      <c r="CB283" s="728"/>
      <c r="CC283" s="728"/>
      <c r="CD283" s="728"/>
    </row>
    <row r="284" spans="1:82" s="58" customFormat="1" ht="88.2" x14ac:dyDescent="0.3">
      <c r="A284" s="730">
        <v>11400</v>
      </c>
      <c r="B284" s="672" t="s">
        <v>26</v>
      </c>
      <c r="C284" s="672" t="s">
        <v>971</v>
      </c>
      <c r="D284" s="719" t="s">
        <v>184</v>
      </c>
      <c r="E284" s="718" t="s">
        <v>256</v>
      </c>
      <c r="F284" s="719" t="s">
        <v>1291</v>
      </c>
      <c r="G284" s="672" t="s">
        <v>1049</v>
      </c>
      <c r="H284" s="670" t="s">
        <v>124</v>
      </c>
      <c r="I284" s="673">
        <v>4</v>
      </c>
      <c r="J284" s="671" t="s">
        <v>1292</v>
      </c>
      <c r="K284" s="672" t="s">
        <v>1048</v>
      </c>
      <c r="L284" s="583">
        <v>0</v>
      </c>
      <c r="M284" s="677">
        <v>1</v>
      </c>
      <c r="N284" s="672" t="s">
        <v>46</v>
      </c>
      <c r="O284" s="672" t="s">
        <v>70</v>
      </c>
      <c r="P284" s="672" t="s">
        <v>37</v>
      </c>
      <c r="Q284" s="672" t="s">
        <v>38</v>
      </c>
      <c r="R284" s="672" t="s">
        <v>792</v>
      </c>
      <c r="S284" s="672" t="s">
        <v>1365</v>
      </c>
      <c r="T284" s="672" t="s">
        <v>100</v>
      </c>
      <c r="U284" s="673">
        <v>4</v>
      </c>
      <c r="V284" s="721" t="str">
        <f t="shared" si="1509"/>
        <v>Desarrollar e implementar los trámites y otros procedimientos administrativos - OPA identificados, para así poner a disposición de los usuarios a través de la página web de la entidad.</v>
      </c>
      <c r="W284" s="722">
        <f t="shared" si="1510"/>
        <v>0</v>
      </c>
      <c r="X284" s="723" t="s">
        <v>117</v>
      </c>
      <c r="Y284" s="673">
        <v>0</v>
      </c>
      <c r="Z284" s="724" t="str">
        <f t="shared" si="1511"/>
        <v>Desarrollar e implementar los trámites y otros procedimientos administrativos - OPA identificados, para así poner a disposición de los usuarios a través de la página web de la entidad.</v>
      </c>
      <c r="AA284" s="583">
        <v>0</v>
      </c>
      <c r="AB284" s="725"/>
      <c r="AC284" s="583"/>
      <c r="AD284" s="726" t="e">
        <f t="shared" si="1512"/>
        <v>#DIV/0!</v>
      </c>
      <c r="AE284" s="726" t="e">
        <f t="shared" si="1513"/>
        <v>#DIV/0!</v>
      </c>
      <c r="AF284" s="726">
        <f t="shared" si="1514"/>
        <v>0</v>
      </c>
      <c r="AG284" s="726" t="e">
        <f t="shared" si="1515"/>
        <v>#DIV/0!</v>
      </c>
      <c r="AH284" s="727"/>
      <c r="AI284" s="673">
        <v>0</v>
      </c>
      <c r="AJ284" s="724" t="str">
        <f t="shared" si="1516"/>
        <v>Desarrollar e implementar los trámites y otros procedimientos administrativos - OPA identificados, para así poner a disposición de los usuarios a través de la página web de la entidad.</v>
      </c>
      <c r="AK284" s="583">
        <v>0</v>
      </c>
      <c r="AL284" s="728"/>
      <c r="AM284" s="728"/>
      <c r="AN284" s="726" t="e">
        <f t="shared" si="1517"/>
        <v>#DIV/0!</v>
      </c>
      <c r="AO284" s="726" t="e">
        <f t="shared" si="1518"/>
        <v>#DIV/0!</v>
      </c>
      <c r="AP284" s="726">
        <f t="shared" si="1519"/>
        <v>0</v>
      </c>
      <c r="AQ284" s="726" t="e">
        <f t="shared" si="1520"/>
        <v>#DIV/0!</v>
      </c>
      <c r="AR284" s="726"/>
      <c r="AS284" s="673">
        <v>0</v>
      </c>
      <c r="AT284" s="724" t="str">
        <f t="shared" si="1521"/>
        <v>Desarrollar e implementar los trámites y otros procedimientos administrativos - OPA identificados, para así poner a disposición de los usuarios a través de la página web de la entidad.</v>
      </c>
      <c r="AU284" s="583">
        <v>0</v>
      </c>
      <c r="AV284" s="728"/>
      <c r="AW284" s="728"/>
      <c r="AX284" s="726" t="e">
        <f t="shared" si="1522"/>
        <v>#DIV/0!</v>
      </c>
      <c r="AY284" s="726" t="e">
        <f t="shared" si="1523"/>
        <v>#DIV/0!</v>
      </c>
      <c r="AZ284" s="726">
        <f t="shared" si="1524"/>
        <v>0</v>
      </c>
      <c r="BA284" s="726" t="e">
        <f t="shared" si="1525"/>
        <v>#DIV/0!</v>
      </c>
      <c r="BB284" s="726"/>
      <c r="BC284" s="673">
        <v>4</v>
      </c>
      <c r="BD284" s="724" t="str">
        <f t="shared" si="1526"/>
        <v>Desarrollar e implementar los trámites y otros procedimientos administrativos - OPA identificados, para así poner a disposición de los usuarios a través de la página web de la entidad.</v>
      </c>
      <c r="BE284" s="583">
        <v>0</v>
      </c>
      <c r="BF284" s="728"/>
      <c r="BG284" s="728"/>
      <c r="BH284" s="675">
        <f t="shared" si="1527"/>
        <v>0</v>
      </c>
      <c r="BI284" s="675" t="e">
        <f t="shared" si="1528"/>
        <v>#DIV/0!</v>
      </c>
      <c r="BJ284" s="675">
        <f t="shared" si="1529"/>
        <v>0</v>
      </c>
      <c r="BK284" s="675" t="e">
        <f t="shared" si="1530"/>
        <v>#DIV/0!</v>
      </c>
      <c r="BL284" s="675"/>
      <c r="BM284" s="731" t="str">
        <f t="shared" si="1531"/>
        <v>No Prog ni Ejec</v>
      </c>
      <c r="BN284" s="731" t="str">
        <f t="shared" si="1532"/>
        <v>No Prog ni Ejec</v>
      </c>
      <c r="BO284" s="731" t="str">
        <f t="shared" si="1533"/>
        <v>No Prog ni Ejec</v>
      </c>
      <c r="BP284" s="731" t="str">
        <f t="shared" si="1534"/>
        <v>No Prog ni Ejec</v>
      </c>
      <c r="BQ284" s="731" t="str">
        <f t="shared" si="1535"/>
        <v>No Prog ni Ejec</v>
      </c>
      <c r="BR284" s="731" t="str">
        <f t="shared" si="1536"/>
        <v>No Prog ni Ejec</v>
      </c>
      <c r="BS284" s="731">
        <f t="shared" si="1537"/>
        <v>0</v>
      </c>
      <c r="BT284" s="731" t="str">
        <f t="shared" si="1538"/>
        <v>No Prog ni Ejec</v>
      </c>
      <c r="BU284" s="674">
        <f t="shared" si="1539"/>
        <v>0</v>
      </c>
      <c r="BV284" s="732" t="str">
        <f t="shared" si="1540"/>
        <v>Desarrollar e implementar los trámites y otros procedimientos administrativos - OPA identificados, para así poner a disposición de los usuarios a través de la página web de la entidad.</v>
      </c>
      <c r="BW284" s="733">
        <f t="shared" si="1541"/>
        <v>0</v>
      </c>
      <c r="BX284" s="728"/>
      <c r="BY284" s="728"/>
      <c r="BZ284" s="728"/>
      <c r="CA284" s="728"/>
      <c r="CB284" s="728"/>
      <c r="CC284" s="728"/>
      <c r="CD284" s="728"/>
    </row>
    <row r="285" spans="1:82" s="58" customFormat="1" ht="88.2" x14ac:dyDescent="0.3">
      <c r="A285" s="730">
        <v>11500</v>
      </c>
      <c r="B285" s="672" t="s">
        <v>28</v>
      </c>
      <c r="C285" s="672" t="s">
        <v>971</v>
      </c>
      <c r="D285" s="719" t="s">
        <v>260</v>
      </c>
      <c r="E285" s="718" t="s">
        <v>256</v>
      </c>
      <c r="F285" s="719" t="s">
        <v>1293</v>
      </c>
      <c r="G285" s="672" t="s">
        <v>1049</v>
      </c>
      <c r="H285" s="670" t="s">
        <v>123</v>
      </c>
      <c r="I285" s="673">
        <v>3</v>
      </c>
      <c r="J285" s="671" t="s">
        <v>1294</v>
      </c>
      <c r="K285" s="672" t="s">
        <v>1048</v>
      </c>
      <c r="L285" s="583">
        <v>0</v>
      </c>
      <c r="M285" s="677">
        <v>1</v>
      </c>
      <c r="N285" s="672" t="s">
        <v>46</v>
      </c>
      <c r="O285" s="672" t="s">
        <v>70</v>
      </c>
      <c r="P285" s="672" t="s">
        <v>37</v>
      </c>
      <c r="Q285" s="672" t="s">
        <v>38</v>
      </c>
      <c r="R285" s="672" t="s">
        <v>792</v>
      </c>
      <c r="S285" s="672" t="s">
        <v>1365</v>
      </c>
      <c r="T285" s="843" t="s">
        <v>101</v>
      </c>
      <c r="U285" s="673">
        <v>3</v>
      </c>
      <c r="V285" s="721" t="str">
        <f t="shared" si="1509"/>
        <v>Desarrollar e implementar los trámites y otros procedimientos administrativos - OPA identificados, para así poner a disposición de los usuarios a través de la página web de la entidad.</v>
      </c>
      <c r="W285" s="722">
        <f t="shared" si="1510"/>
        <v>0</v>
      </c>
      <c r="X285" s="723" t="s">
        <v>117</v>
      </c>
      <c r="Y285" s="673">
        <v>0</v>
      </c>
      <c r="Z285" s="724" t="str">
        <f t="shared" si="1511"/>
        <v>Desarrollar e implementar los trámites y otros procedimientos administrativos - OPA identificados, para así poner a disposición de los usuarios a través de la página web de la entidad.</v>
      </c>
      <c r="AA285" s="583">
        <v>0</v>
      </c>
      <c r="AB285" s="725"/>
      <c r="AC285" s="583"/>
      <c r="AD285" s="726" t="e">
        <f t="shared" si="1512"/>
        <v>#DIV/0!</v>
      </c>
      <c r="AE285" s="726" t="e">
        <f t="shared" si="1513"/>
        <v>#DIV/0!</v>
      </c>
      <c r="AF285" s="726">
        <f t="shared" si="1514"/>
        <v>0</v>
      </c>
      <c r="AG285" s="726" t="e">
        <f t="shared" si="1515"/>
        <v>#DIV/0!</v>
      </c>
      <c r="AH285" s="727"/>
      <c r="AI285" s="673">
        <v>0</v>
      </c>
      <c r="AJ285" s="724" t="str">
        <f t="shared" si="1516"/>
        <v>Desarrollar e implementar los trámites y otros procedimientos administrativos - OPA identificados, para así poner a disposición de los usuarios a través de la página web de la entidad.</v>
      </c>
      <c r="AK285" s="583">
        <v>0</v>
      </c>
      <c r="AL285" s="728"/>
      <c r="AM285" s="728"/>
      <c r="AN285" s="726" t="e">
        <f t="shared" si="1517"/>
        <v>#DIV/0!</v>
      </c>
      <c r="AO285" s="726" t="e">
        <f t="shared" si="1518"/>
        <v>#DIV/0!</v>
      </c>
      <c r="AP285" s="726">
        <f t="shared" si="1519"/>
        <v>0</v>
      </c>
      <c r="AQ285" s="726" t="e">
        <f t="shared" si="1520"/>
        <v>#DIV/0!</v>
      </c>
      <c r="AR285" s="726"/>
      <c r="AS285" s="673">
        <v>0</v>
      </c>
      <c r="AT285" s="724" t="str">
        <f t="shared" si="1521"/>
        <v>Desarrollar e implementar los trámites y otros procedimientos administrativos - OPA identificados, para así poner a disposición de los usuarios a través de la página web de la entidad.</v>
      </c>
      <c r="AU285" s="583">
        <v>0</v>
      </c>
      <c r="AV285" s="728"/>
      <c r="AW285" s="728"/>
      <c r="AX285" s="726" t="e">
        <f t="shared" si="1522"/>
        <v>#DIV/0!</v>
      </c>
      <c r="AY285" s="726" t="e">
        <f t="shared" si="1523"/>
        <v>#DIV/0!</v>
      </c>
      <c r="AZ285" s="726">
        <f t="shared" si="1524"/>
        <v>0</v>
      </c>
      <c r="BA285" s="726" t="e">
        <f t="shared" si="1525"/>
        <v>#DIV/0!</v>
      </c>
      <c r="BB285" s="726"/>
      <c r="BC285" s="673">
        <v>3</v>
      </c>
      <c r="BD285" s="724" t="str">
        <f t="shared" si="1526"/>
        <v>Desarrollar e implementar los trámites y otros procedimientos administrativos - OPA identificados, para así poner a disposición de los usuarios a través de la página web de la entidad.</v>
      </c>
      <c r="BE285" s="583">
        <v>0</v>
      </c>
      <c r="BF285" s="728"/>
      <c r="BG285" s="728"/>
      <c r="BH285" s="675">
        <f t="shared" si="1527"/>
        <v>0</v>
      </c>
      <c r="BI285" s="675" t="e">
        <f t="shared" si="1528"/>
        <v>#DIV/0!</v>
      </c>
      <c r="BJ285" s="675">
        <f t="shared" si="1529"/>
        <v>0</v>
      </c>
      <c r="BK285" s="675" t="e">
        <f t="shared" si="1530"/>
        <v>#DIV/0!</v>
      </c>
      <c r="BL285" s="675"/>
      <c r="BM285" s="731" t="str">
        <f t="shared" si="1531"/>
        <v>No Prog ni Ejec</v>
      </c>
      <c r="BN285" s="731" t="str">
        <f t="shared" si="1532"/>
        <v>No Prog ni Ejec</v>
      </c>
      <c r="BO285" s="731" t="str">
        <f t="shared" si="1533"/>
        <v>No Prog ni Ejec</v>
      </c>
      <c r="BP285" s="731" t="str">
        <f t="shared" si="1534"/>
        <v>No Prog ni Ejec</v>
      </c>
      <c r="BQ285" s="731" t="str">
        <f t="shared" si="1535"/>
        <v>No Prog ni Ejec</v>
      </c>
      <c r="BR285" s="731" t="str">
        <f t="shared" si="1536"/>
        <v>No Prog ni Ejec</v>
      </c>
      <c r="BS285" s="731">
        <f t="shared" si="1537"/>
        <v>0</v>
      </c>
      <c r="BT285" s="731" t="str">
        <f t="shared" si="1538"/>
        <v>No Prog ni Ejec</v>
      </c>
      <c r="BU285" s="674">
        <f t="shared" si="1539"/>
        <v>0</v>
      </c>
      <c r="BV285" s="732" t="str">
        <f t="shared" si="1540"/>
        <v>Desarrollar e implementar los trámites y otros procedimientos administrativos - OPA identificados, para así poner a disposición de los usuarios a través de la página web de la entidad.</v>
      </c>
      <c r="BW285" s="733">
        <f t="shared" si="1541"/>
        <v>0</v>
      </c>
      <c r="BX285" s="728"/>
      <c r="BY285" s="728"/>
      <c r="BZ285" s="728"/>
      <c r="CA285" s="728"/>
      <c r="CB285" s="728"/>
      <c r="CC285" s="728"/>
      <c r="CD285" s="728"/>
    </row>
    <row r="286" spans="1:82" s="58" customFormat="1" ht="88.2" x14ac:dyDescent="0.3">
      <c r="A286" s="777">
        <v>11700</v>
      </c>
      <c r="B286" s="778" t="s">
        <v>29</v>
      </c>
      <c r="C286" s="776" t="s">
        <v>971</v>
      </c>
      <c r="D286" s="777" t="s">
        <v>328</v>
      </c>
      <c r="E286" s="778" t="s">
        <v>256</v>
      </c>
      <c r="F286" s="777" t="s">
        <v>1279</v>
      </c>
      <c r="G286" s="776" t="s">
        <v>1295</v>
      </c>
      <c r="H286" s="670" t="s">
        <v>1340</v>
      </c>
      <c r="I286" s="673">
        <v>1</v>
      </c>
      <c r="J286" s="671" t="s">
        <v>1280</v>
      </c>
      <c r="K286" s="776" t="s">
        <v>1296</v>
      </c>
      <c r="L286" s="583">
        <v>0</v>
      </c>
      <c r="M286" s="785">
        <v>1</v>
      </c>
      <c r="N286" s="776" t="s">
        <v>46</v>
      </c>
      <c r="O286" s="776" t="s">
        <v>70</v>
      </c>
      <c r="P286" s="776" t="s">
        <v>37</v>
      </c>
      <c r="Q286" s="776" t="s">
        <v>38</v>
      </c>
      <c r="R286" s="776" t="s">
        <v>792</v>
      </c>
      <c r="S286" s="776" t="s">
        <v>1339</v>
      </c>
      <c r="T286" s="776" t="s">
        <v>100</v>
      </c>
      <c r="U286" s="673">
        <v>1</v>
      </c>
      <c r="V286" s="782" t="str">
        <f t="shared" si="1509"/>
        <v>Desarrollo de caracterización y portafolio de bienes y servicios de la entidad.</v>
      </c>
      <c r="W286" s="722">
        <f t="shared" si="1510"/>
        <v>0</v>
      </c>
      <c r="X286" s="780" t="s">
        <v>117</v>
      </c>
      <c r="Y286" s="673">
        <v>0</v>
      </c>
      <c r="Z286" s="781" t="str">
        <f t="shared" si="1511"/>
        <v>Desarrollo de caracterización y portafolio de bienes y servicios de la entidad.</v>
      </c>
      <c r="AA286" s="583">
        <v>0</v>
      </c>
      <c r="AB286" s="725"/>
      <c r="AC286" s="583"/>
      <c r="AD286" s="784" t="e">
        <f t="shared" si="1512"/>
        <v>#DIV/0!</v>
      </c>
      <c r="AE286" s="784" t="e">
        <f t="shared" si="1513"/>
        <v>#DIV/0!</v>
      </c>
      <c r="AF286" s="784">
        <f t="shared" si="1514"/>
        <v>0</v>
      </c>
      <c r="AG286" s="784" t="e">
        <f t="shared" si="1515"/>
        <v>#DIV/0!</v>
      </c>
      <c r="AH286" s="727"/>
      <c r="AI286" s="673">
        <v>0</v>
      </c>
      <c r="AJ286" s="781" t="str">
        <f t="shared" si="1516"/>
        <v>Desarrollo de caracterización y portafolio de bienes y servicios de la entidad.</v>
      </c>
      <c r="AK286" s="583">
        <v>0</v>
      </c>
      <c r="AL286" s="728"/>
      <c r="AM286" s="728"/>
      <c r="AN286" s="784" t="e">
        <f t="shared" si="1517"/>
        <v>#DIV/0!</v>
      </c>
      <c r="AO286" s="784" t="e">
        <f t="shared" si="1518"/>
        <v>#DIV/0!</v>
      </c>
      <c r="AP286" s="784">
        <f t="shared" si="1519"/>
        <v>0</v>
      </c>
      <c r="AQ286" s="784" t="e">
        <f t="shared" si="1520"/>
        <v>#DIV/0!</v>
      </c>
      <c r="AR286" s="784"/>
      <c r="AS286" s="673">
        <v>0</v>
      </c>
      <c r="AT286" s="781" t="str">
        <f t="shared" si="1521"/>
        <v>Desarrollo de caracterización y portafolio de bienes y servicios de la entidad.</v>
      </c>
      <c r="AU286" s="583">
        <v>0</v>
      </c>
      <c r="AV286" s="728"/>
      <c r="AW286" s="728"/>
      <c r="AX286" s="784" t="e">
        <f t="shared" si="1522"/>
        <v>#DIV/0!</v>
      </c>
      <c r="AY286" s="784" t="e">
        <f t="shared" si="1523"/>
        <v>#DIV/0!</v>
      </c>
      <c r="AZ286" s="784">
        <f t="shared" si="1524"/>
        <v>0</v>
      </c>
      <c r="BA286" s="784" t="e">
        <f t="shared" si="1525"/>
        <v>#DIV/0!</v>
      </c>
      <c r="BB286" s="784"/>
      <c r="BC286" s="673">
        <v>1</v>
      </c>
      <c r="BD286" s="781" t="str">
        <f t="shared" si="1526"/>
        <v>Desarrollo de caracterización y portafolio de bienes y servicios de la entidad.</v>
      </c>
      <c r="BE286" s="583">
        <v>0</v>
      </c>
      <c r="BF286" s="728"/>
      <c r="BG286" s="728"/>
      <c r="BH286" s="783">
        <f t="shared" si="1527"/>
        <v>0</v>
      </c>
      <c r="BI286" s="783" t="e">
        <f t="shared" si="1528"/>
        <v>#DIV/0!</v>
      </c>
      <c r="BJ286" s="783">
        <f t="shared" si="1529"/>
        <v>0</v>
      </c>
      <c r="BK286" s="783" t="e">
        <f t="shared" si="1530"/>
        <v>#DIV/0!</v>
      </c>
      <c r="BL286" s="783"/>
      <c r="BM286" s="786" t="str">
        <f t="shared" si="1531"/>
        <v>No Prog ni Ejec</v>
      </c>
      <c r="BN286" s="786" t="str">
        <f t="shared" si="1532"/>
        <v>No Prog ni Ejec</v>
      </c>
      <c r="BO286" s="786" t="str">
        <f t="shared" si="1533"/>
        <v>No Prog ni Ejec</v>
      </c>
      <c r="BP286" s="786" t="str">
        <f t="shared" si="1534"/>
        <v>No Prog ni Ejec</v>
      </c>
      <c r="BQ286" s="786" t="str">
        <f t="shared" si="1535"/>
        <v>No Prog ni Ejec</v>
      </c>
      <c r="BR286" s="786" t="str">
        <f t="shared" si="1536"/>
        <v>No Prog ni Ejec</v>
      </c>
      <c r="BS286" s="786">
        <f t="shared" si="1537"/>
        <v>0</v>
      </c>
      <c r="BT286" s="786" t="str">
        <f t="shared" si="1538"/>
        <v>No Prog ni Ejec</v>
      </c>
      <c r="BU286" s="674">
        <f t="shared" si="1539"/>
        <v>0</v>
      </c>
      <c r="BV286" s="732" t="str">
        <f t="shared" si="1540"/>
        <v>Desarrollo de caracterización y portafolio de bienes y servicios de la entidad.</v>
      </c>
      <c r="BW286" s="733">
        <f t="shared" si="1541"/>
        <v>0</v>
      </c>
      <c r="BX286" s="728"/>
      <c r="BY286" s="728"/>
      <c r="BZ286" s="728"/>
      <c r="CA286" s="728"/>
      <c r="CB286" s="728"/>
      <c r="CC286" s="728"/>
      <c r="CD286" s="728"/>
    </row>
    <row r="287" spans="1:82" s="58" customFormat="1" ht="88.2" x14ac:dyDescent="0.3">
      <c r="A287" s="777">
        <v>11700</v>
      </c>
      <c r="B287" s="778" t="s">
        <v>29</v>
      </c>
      <c r="C287" s="776" t="s">
        <v>971</v>
      </c>
      <c r="D287" s="777" t="s">
        <v>328</v>
      </c>
      <c r="E287" s="778" t="s">
        <v>256</v>
      </c>
      <c r="F287" s="777" t="s">
        <v>1283</v>
      </c>
      <c r="G287" s="776" t="s">
        <v>1298</v>
      </c>
      <c r="H287" s="670" t="s">
        <v>124</v>
      </c>
      <c r="I287" s="673">
        <v>1</v>
      </c>
      <c r="J287" s="671" t="s">
        <v>1284</v>
      </c>
      <c r="K287" s="776" t="s">
        <v>1297</v>
      </c>
      <c r="L287" s="583">
        <v>0</v>
      </c>
      <c r="M287" s="785">
        <v>1</v>
      </c>
      <c r="N287" s="776" t="s">
        <v>46</v>
      </c>
      <c r="O287" s="776" t="s">
        <v>70</v>
      </c>
      <c r="P287" s="776" t="s">
        <v>37</v>
      </c>
      <c r="Q287" s="776" t="s">
        <v>38</v>
      </c>
      <c r="R287" s="776" t="s">
        <v>792</v>
      </c>
      <c r="S287" s="776" t="s">
        <v>1330</v>
      </c>
      <c r="T287" s="776" t="s">
        <v>100</v>
      </c>
      <c r="U287" s="673">
        <v>1</v>
      </c>
      <c r="V287" s="782" t="str">
        <f t="shared" si="1509"/>
        <v>Realizar un diagnóstico y análisis de los trámites y otros procedimientos administrativos – OPA´s, de la entidad para su priorización.</v>
      </c>
      <c r="W287" s="722">
        <f t="shared" si="1510"/>
        <v>0</v>
      </c>
      <c r="X287" s="780" t="s">
        <v>117</v>
      </c>
      <c r="Y287" s="678">
        <v>0</v>
      </c>
      <c r="Z287" s="781" t="str">
        <f t="shared" si="1511"/>
        <v>Realizar un diagnóstico y análisis de los trámites y otros procedimientos administrativos – OPA´s, de la entidad para su priorización.</v>
      </c>
      <c r="AA287" s="583">
        <v>0</v>
      </c>
      <c r="AB287" s="725"/>
      <c r="AC287" s="583"/>
      <c r="AD287" s="784" t="e">
        <f t="shared" si="1512"/>
        <v>#DIV/0!</v>
      </c>
      <c r="AE287" s="784" t="e">
        <f t="shared" si="1513"/>
        <v>#DIV/0!</v>
      </c>
      <c r="AF287" s="784">
        <f t="shared" si="1514"/>
        <v>0</v>
      </c>
      <c r="AG287" s="784" t="e">
        <f t="shared" si="1515"/>
        <v>#DIV/0!</v>
      </c>
      <c r="AH287" s="727"/>
      <c r="AI287" s="673">
        <v>0</v>
      </c>
      <c r="AJ287" s="781" t="str">
        <f t="shared" si="1516"/>
        <v>Realizar un diagnóstico y análisis de los trámites y otros procedimientos administrativos – OPA´s, de la entidad para su priorización.</v>
      </c>
      <c r="AK287" s="583">
        <v>0</v>
      </c>
      <c r="AL287" s="728"/>
      <c r="AM287" s="728"/>
      <c r="AN287" s="784" t="e">
        <f t="shared" si="1517"/>
        <v>#DIV/0!</v>
      </c>
      <c r="AO287" s="784" t="e">
        <f t="shared" si="1518"/>
        <v>#DIV/0!</v>
      </c>
      <c r="AP287" s="784">
        <f t="shared" si="1519"/>
        <v>0</v>
      </c>
      <c r="AQ287" s="784" t="e">
        <f t="shared" si="1520"/>
        <v>#DIV/0!</v>
      </c>
      <c r="AR287" s="784"/>
      <c r="AS287" s="673">
        <v>0</v>
      </c>
      <c r="AT287" s="781" t="str">
        <f t="shared" si="1521"/>
        <v>Realizar un diagnóstico y análisis de los trámites y otros procedimientos administrativos – OPA´s, de la entidad para su priorización.</v>
      </c>
      <c r="AU287" s="583">
        <v>0</v>
      </c>
      <c r="AV287" s="728"/>
      <c r="AW287" s="728"/>
      <c r="AX287" s="784" t="e">
        <f t="shared" si="1522"/>
        <v>#DIV/0!</v>
      </c>
      <c r="AY287" s="784" t="e">
        <f t="shared" si="1523"/>
        <v>#DIV/0!</v>
      </c>
      <c r="AZ287" s="784">
        <f t="shared" si="1524"/>
        <v>0</v>
      </c>
      <c r="BA287" s="784" t="e">
        <f t="shared" si="1525"/>
        <v>#DIV/0!</v>
      </c>
      <c r="BB287" s="784"/>
      <c r="BC287" s="673">
        <v>1</v>
      </c>
      <c r="BD287" s="781" t="str">
        <f t="shared" si="1526"/>
        <v>Realizar un diagnóstico y análisis de los trámites y otros procedimientos administrativos – OPA´s, de la entidad para su priorización.</v>
      </c>
      <c r="BE287" s="583">
        <v>0</v>
      </c>
      <c r="BF287" s="728"/>
      <c r="BG287" s="728"/>
      <c r="BH287" s="783">
        <f t="shared" si="1527"/>
        <v>0</v>
      </c>
      <c r="BI287" s="783" t="e">
        <f t="shared" si="1528"/>
        <v>#DIV/0!</v>
      </c>
      <c r="BJ287" s="783">
        <f t="shared" si="1529"/>
        <v>0</v>
      </c>
      <c r="BK287" s="783" t="e">
        <f t="shared" si="1530"/>
        <v>#DIV/0!</v>
      </c>
      <c r="BL287" s="783"/>
      <c r="BM287" s="786" t="str">
        <f t="shared" si="1531"/>
        <v>No Prog ni Ejec</v>
      </c>
      <c r="BN287" s="786" t="str">
        <f t="shared" si="1532"/>
        <v>No Prog ni Ejec</v>
      </c>
      <c r="BO287" s="786" t="str">
        <f t="shared" si="1533"/>
        <v>No Prog ni Ejec</v>
      </c>
      <c r="BP287" s="786" t="str">
        <f t="shared" si="1534"/>
        <v>No Prog ni Ejec</v>
      </c>
      <c r="BQ287" s="786" t="str">
        <f t="shared" si="1535"/>
        <v>No Prog ni Ejec</v>
      </c>
      <c r="BR287" s="786" t="str">
        <f t="shared" si="1536"/>
        <v>No Prog ni Ejec</v>
      </c>
      <c r="BS287" s="786">
        <f t="shared" si="1537"/>
        <v>0</v>
      </c>
      <c r="BT287" s="786" t="str">
        <f t="shared" si="1538"/>
        <v>No Prog ni Ejec</v>
      </c>
      <c r="BU287" s="674">
        <f t="shared" si="1539"/>
        <v>0</v>
      </c>
      <c r="BV287" s="732" t="str">
        <f t="shared" si="1540"/>
        <v>Realizar un diagnóstico y análisis de los trámites y otros procedimientos administrativos – OPA´s, de la entidad para su priorización.</v>
      </c>
      <c r="BW287" s="733">
        <f t="shared" si="1541"/>
        <v>0</v>
      </c>
      <c r="BX287" s="728"/>
      <c r="BY287" s="728"/>
      <c r="BZ287" s="728"/>
      <c r="CA287" s="728"/>
      <c r="CB287" s="728"/>
      <c r="CC287" s="728"/>
      <c r="CD287" s="728"/>
    </row>
    <row r="288" spans="1:82" s="58" customFormat="1" ht="88.2" x14ac:dyDescent="0.3">
      <c r="A288" s="777">
        <v>11700</v>
      </c>
      <c r="B288" s="778" t="s">
        <v>29</v>
      </c>
      <c r="C288" s="776" t="s">
        <v>966</v>
      </c>
      <c r="D288" s="777" t="s">
        <v>328</v>
      </c>
      <c r="E288" s="778" t="s">
        <v>256</v>
      </c>
      <c r="F288" s="777" t="s">
        <v>1361</v>
      </c>
      <c r="G288" s="776" t="s">
        <v>1367</v>
      </c>
      <c r="H288" s="776" t="s">
        <v>123</v>
      </c>
      <c r="I288" s="785">
        <v>1</v>
      </c>
      <c r="J288" s="777" t="s">
        <v>1507</v>
      </c>
      <c r="K288" s="776" t="s">
        <v>1369</v>
      </c>
      <c r="L288" s="810">
        <v>0</v>
      </c>
      <c r="M288" s="785">
        <v>1</v>
      </c>
      <c r="N288" s="776" t="s">
        <v>48</v>
      </c>
      <c r="O288" s="776" t="s">
        <v>61</v>
      </c>
      <c r="P288" s="776" t="s">
        <v>37</v>
      </c>
      <c r="Q288" s="776" t="s">
        <v>40</v>
      </c>
      <c r="R288" s="776" t="s">
        <v>221</v>
      </c>
      <c r="S288" s="776" t="s">
        <v>1370</v>
      </c>
      <c r="T288" s="776" t="s">
        <v>107</v>
      </c>
      <c r="U288" s="783">
        <v>1</v>
      </c>
      <c r="V288" s="782" t="str">
        <f>+K288</f>
        <v>Elaborar, revisar las TRD por parte de la dependencias de la ADRES, para aprobación  del Comité Institucional de Gestión y Desempeño</v>
      </c>
      <c r="W288" s="850">
        <f>+L288</f>
        <v>0</v>
      </c>
      <c r="X288" s="780" t="s">
        <v>117</v>
      </c>
      <c r="Y288" s="783">
        <v>0</v>
      </c>
      <c r="Z288" s="782" t="str">
        <f>+V288</f>
        <v>Elaborar, revisar las TRD por parte de la dependencias de la ADRES, para aprobación  del Comité Institucional de Gestión y Desempeño</v>
      </c>
      <c r="AA288" s="583">
        <v>0</v>
      </c>
      <c r="AB288" s="21"/>
      <c r="AC288" s="21"/>
      <c r="AD288" s="784" t="e">
        <f t="shared" ref="AD288:AD290" si="1542">+(AB288/Y288)</f>
        <v>#DIV/0!</v>
      </c>
      <c r="AE288" s="784" t="e">
        <f t="shared" ref="AE288:AE290" si="1543">+(AC288/AA288)</f>
        <v>#DIV/0!</v>
      </c>
      <c r="AF288" s="784">
        <f t="shared" ref="AF288:AF290" si="1544">+(AB288/U288)</f>
        <v>0</v>
      </c>
      <c r="AG288" s="784" t="e">
        <f t="shared" ref="AG288:AG290" si="1545">+(AC288/W288)</f>
        <v>#DIV/0!</v>
      </c>
      <c r="AH288" s="21"/>
      <c r="AI288" s="783">
        <v>0</v>
      </c>
      <c r="AJ288" s="782" t="str">
        <f>+Z288</f>
        <v>Elaborar, revisar las TRD por parte de la dependencias de la ADRES, para aprobación  del Comité Institucional de Gestión y Desempeño</v>
      </c>
      <c r="AK288" s="583">
        <v>0</v>
      </c>
      <c r="AL288" s="21"/>
      <c r="AM288" s="21"/>
      <c r="AN288" s="784" t="e">
        <f t="shared" ref="AN288:AN290" si="1546">+(AL288/AI288)</f>
        <v>#DIV/0!</v>
      </c>
      <c r="AO288" s="784" t="e">
        <f t="shared" ref="AO288:AO290" si="1547">+(AM288/AK288)</f>
        <v>#DIV/0!</v>
      </c>
      <c r="AP288" s="784">
        <f t="shared" ref="AP288:AP290" si="1548">+(AL288+AB288)/U288</f>
        <v>0</v>
      </c>
      <c r="AQ288" s="784" t="e">
        <f t="shared" ref="AQ288:AQ290" si="1549">+(AM288+AC288)/W288</f>
        <v>#DIV/0!</v>
      </c>
      <c r="AR288" s="21"/>
      <c r="AS288" s="783">
        <v>0</v>
      </c>
      <c r="AT288" s="782" t="str">
        <f>+V288</f>
        <v>Elaborar, revisar las TRD por parte de la dependencias de la ADRES, para aprobación  del Comité Institucional de Gestión y Desempeño</v>
      </c>
      <c r="AU288" s="583">
        <v>0</v>
      </c>
      <c r="AV288" s="21"/>
      <c r="AW288" s="21"/>
      <c r="AX288" s="784" t="e">
        <f t="shared" ref="AX288:AX290" si="1550">+(AV288/AS288)</f>
        <v>#DIV/0!</v>
      </c>
      <c r="AY288" s="784" t="e">
        <f t="shared" ref="AY288:AY290" si="1551">+(AW288/AU288)</f>
        <v>#DIV/0!</v>
      </c>
      <c r="AZ288" s="784">
        <f t="shared" ref="AZ288:AZ290" si="1552">+(AL288+AB288+AV288)/U288</f>
        <v>0</v>
      </c>
      <c r="BA288" s="784" t="e">
        <f t="shared" ref="BA288:BA290" si="1553">+(AM288+AC288+AW288)/W288</f>
        <v>#DIV/0!</v>
      </c>
      <c r="BB288" s="21"/>
      <c r="BC288" s="783">
        <v>1</v>
      </c>
      <c r="BD288" s="782" t="str">
        <f>+V288</f>
        <v>Elaborar, revisar las TRD por parte de la dependencias de la ADRES, para aprobación  del Comité Institucional de Gestión y Desempeño</v>
      </c>
      <c r="BE288" s="583">
        <v>0</v>
      </c>
      <c r="BF288" s="21"/>
      <c r="BG288" s="21"/>
      <c r="BH288" s="783">
        <f t="shared" ref="BH288:BH290" si="1554">+(BF288/BC288)</f>
        <v>0</v>
      </c>
      <c r="BI288" s="783" t="e">
        <f t="shared" ref="BI288:BI290" si="1555">+(BG288/BE288)</f>
        <v>#DIV/0!</v>
      </c>
      <c r="BJ288" s="783">
        <f t="shared" ref="BJ288:BJ290" si="1556">+(AL288+AB288+AV288+BF288)/U288</f>
        <v>0</v>
      </c>
      <c r="BK288" s="783" t="e">
        <f t="shared" ref="BK288:BK290" si="1557">+(AM288+AC288+AW288+BG288)/W288</f>
        <v>#DIV/0!</v>
      </c>
      <c r="BL288" s="21"/>
      <c r="BM288" s="786" t="str">
        <f t="shared" ref="BM288:BM290" si="1558">IF(AND(Y288=0,AB288=0),"No Prog ni Ejec",IF(Y288=0,CONCATENATE("No Prog, Ejec=  ",AB288),AB288/Y288))</f>
        <v>No Prog ni Ejec</v>
      </c>
      <c r="BN288" s="786" t="str">
        <f t="shared" ref="BN288:BN290" si="1559">IF(AND(AA288=0,AC288=0),"No Prog ni Ejec",IF(AA288=0,CONCATENATE("No Prog, Ejec=  ",AC288),AC288/AA288))</f>
        <v>No Prog ni Ejec</v>
      </c>
      <c r="BO288" s="786" t="str">
        <f t="shared" ref="BO288:BO290" si="1560">IF(AND(AI288=0,AL288=0),"No Prog ni Ejec",IF(AI288=0,CONCATENATE("No Prog, Ejec=  ",AL288),AL288/AI288))</f>
        <v>No Prog ni Ejec</v>
      </c>
      <c r="BP288" s="786" t="str">
        <f t="shared" ref="BP288:BP290" si="1561">IF(AND(AK288=0,AM288=0),"No Prog ni Ejec",IF(AK288=0,CONCATENATE("No Prog, Ejec=  ",AM288),AM288/AK288))</f>
        <v>No Prog ni Ejec</v>
      </c>
      <c r="BQ288" s="786" t="str">
        <f t="shared" ref="BQ288:BQ290" si="1562">IF(AND(AS288=0,AV288=0),"No Prog ni Ejec",IF(AS288=0,CONCATENATE("No Prog, Ejec=  ",AV288),AV288/AS288))</f>
        <v>No Prog ni Ejec</v>
      </c>
      <c r="BR288" s="786" t="str">
        <f t="shared" ref="BR288:BR290" si="1563">IF(AND(AU288=0,AW288=0),"No Prog ni Ejec",IF(AU288=0,CONCATENATE("No Prog, Ejec=  ",AW288),AW288/AU288))</f>
        <v>No Prog ni Ejec</v>
      </c>
      <c r="BS288" s="786">
        <f t="shared" ref="BS288:BS290" si="1564">IF(AND(BC288=0,BF288=0),"No Prog ni Ejec",IF(BC288=0,CONCATENATE("No Prog, Ejec=  ",BF288),BF288/BC288))</f>
        <v>0</v>
      </c>
      <c r="BT288" s="786" t="str">
        <f t="shared" ref="BT288:BT290" si="1565">IF(AND(BE288=0,BG288=0),"No Prog ni Ejec",IF(BE288=0,CONCATENATE("No Prog, Ejec=  ",BG288),BG288/BE288))</f>
        <v>No Prog ni Ejec</v>
      </c>
      <c r="BU288" s="674">
        <f t="shared" si="1539"/>
        <v>0</v>
      </c>
      <c r="BV288" s="781" t="str">
        <f>+V288</f>
        <v>Elaborar, revisar las TRD por parte de la dependencias de la ADRES, para aprobación  del Comité Institucional de Gestión y Desempeño</v>
      </c>
      <c r="BW288" s="733">
        <f t="shared" si="1541"/>
        <v>0</v>
      </c>
      <c r="BX288" s="21"/>
      <c r="BY288" s="21"/>
      <c r="BZ288" s="21"/>
      <c r="CA288" s="21"/>
      <c r="CB288" s="21"/>
      <c r="CC288" s="21"/>
      <c r="CD288" s="21"/>
    </row>
    <row r="289" spans="1:82" s="58" customFormat="1" ht="88.2" x14ac:dyDescent="0.3">
      <c r="A289" s="777">
        <v>11700</v>
      </c>
      <c r="B289" s="778" t="s">
        <v>29</v>
      </c>
      <c r="C289" s="776" t="s">
        <v>966</v>
      </c>
      <c r="D289" s="777" t="s">
        <v>328</v>
      </c>
      <c r="E289" s="778" t="s">
        <v>256</v>
      </c>
      <c r="F289" s="777" t="s">
        <v>1362</v>
      </c>
      <c r="G289" s="776" t="s">
        <v>1368</v>
      </c>
      <c r="H289" s="776" t="s">
        <v>123</v>
      </c>
      <c r="I289" s="785">
        <v>1</v>
      </c>
      <c r="J289" s="777" t="s">
        <v>1399</v>
      </c>
      <c r="K289" s="776" t="s">
        <v>1573</v>
      </c>
      <c r="L289" s="902">
        <v>120000000</v>
      </c>
      <c r="M289" s="785">
        <v>1</v>
      </c>
      <c r="N289" s="776" t="s">
        <v>48</v>
      </c>
      <c r="O289" s="776" t="s">
        <v>61</v>
      </c>
      <c r="P289" s="776" t="s">
        <v>37</v>
      </c>
      <c r="Q289" s="776" t="s">
        <v>40</v>
      </c>
      <c r="R289" s="776" t="s">
        <v>221</v>
      </c>
      <c r="S289" s="776" t="s">
        <v>1371</v>
      </c>
      <c r="T289" s="776" t="s">
        <v>99</v>
      </c>
      <c r="U289" s="783">
        <v>1</v>
      </c>
      <c r="V289" s="782" t="str">
        <f>+K289</f>
        <v xml:space="preserve">Organizar y transferir las unidades documentales del archivo de gestión ubicados en las instalaciones de la ADRES, anteriores a 30 de septiembre de 2018, con excepción de los expedientes jurídicos. </v>
      </c>
      <c r="W289" s="810">
        <f>+L289</f>
        <v>120000000</v>
      </c>
      <c r="X289" s="819" t="s">
        <v>114</v>
      </c>
      <c r="Y289" s="783">
        <v>0</v>
      </c>
      <c r="Z289" s="782" t="str">
        <f>+V289</f>
        <v xml:space="preserve">Organizar y transferir las unidades documentales del archivo de gestión ubicados en las instalaciones de la ADRES, anteriores a 30 de septiembre de 2018, con excepción de los expedientes jurídicos. </v>
      </c>
      <c r="AA289" s="583">
        <v>0</v>
      </c>
      <c r="AB289" s="21"/>
      <c r="AC289" s="21"/>
      <c r="AD289" s="784" t="e">
        <f t="shared" si="1542"/>
        <v>#DIV/0!</v>
      </c>
      <c r="AE289" s="784" t="e">
        <f t="shared" si="1543"/>
        <v>#DIV/0!</v>
      </c>
      <c r="AF289" s="784">
        <f t="shared" si="1544"/>
        <v>0</v>
      </c>
      <c r="AG289" s="784">
        <f t="shared" si="1545"/>
        <v>0</v>
      </c>
      <c r="AH289" s="21"/>
      <c r="AI289" s="783">
        <v>0</v>
      </c>
      <c r="AJ289" s="782" t="str">
        <f>+V289</f>
        <v xml:space="preserve">Organizar y transferir las unidades documentales del archivo de gestión ubicados en las instalaciones de la ADRES, anteriores a 30 de septiembre de 2018, con excepción de los expedientes jurídicos. </v>
      </c>
      <c r="AK289" s="583">
        <v>0</v>
      </c>
      <c r="AL289" s="21"/>
      <c r="AM289" s="21"/>
      <c r="AN289" s="784" t="e">
        <f t="shared" si="1546"/>
        <v>#DIV/0!</v>
      </c>
      <c r="AO289" s="784" t="e">
        <f t="shared" si="1547"/>
        <v>#DIV/0!</v>
      </c>
      <c r="AP289" s="784">
        <f t="shared" si="1548"/>
        <v>0</v>
      </c>
      <c r="AQ289" s="784">
        <f t="shared" si="1549"/>
        <v>0</v>
      </c>
      <c r="AR289" s="21"/>
      <c r="AS289" s="783">
        <v>0.5</v>
      </c>
      <c r="AT289" s="782" t="str">
        <f>+V289</f>
        <v xml:space="preserve">Organizar y transferir las unidades documentales del archivo de gestión ubicados en las instalaciones de la ADRES, anteriores a 30 de septiembre de 2018, con excepción de los expedientes jurídicos. </v>
      </c>
      <c r="AU289" s="583">
        <v>60000000</v>
      </c>
      <c r="AV289" s="21"/>
      <c r="AW289" s="21"/>
      <c r="AX289" s="784">
        <f t="shared" si="1550"/>
        <v>0</v>
      </c>
      <c r="AY289" s="784">
        <f t="shared" si="1551"/>
        <v>0</v>
      </c>
      <c r="AZ289" s="784">
        <f t="shared" si="1552"/>
        <v>0</v>
      </c>
      <c r="BA289" s="784">
        <f t="shared" si="1553"/>
        <v>0</v>
      </c>
      <c r="BB289" s="21"/>
      <c r="BC289" s="783">
        <v>0.5</v>
      </c>
      <c r="BD289" s="782" t="str">
        <f>+V289</f>
        <v xml:space="preserve">Organizar y transferir las unidades documentales del archivo de gestión ubicados en las instalaciones de la ADRES, anteriores a 30 de septiembre de 2018, con excepción de los expedientes jurídicos. </v>
      </c>
      <c r="BE289" s="583">
        <v>0</v>
      </c>
      <c r="BF289" s="21"/>
      <c r="BG289" s="21"/>
      <c r="BH289" s="783">
        <f t="shared" si="1554"/>
        <v>0</v>
      </c>
      <c r="BI289" s="783" t="e">
        <f t="shared" si="1555"/>
        <v>#DIV/0!</v>
      </c>
      <c r="BJ289" s="783">
        <f t="shared" si="1556"/>
        <v>0</v>
      </c>
      <c r="BK289" s="783">
        <f t="shared" si="1557"/>
        <v>0</v>
      </c>
      <c r="BL289" s="21"/>
      <c r="BM289" s="786" t="str">
        <f t="shared" si="1558"/>
        <v>No Prog ni Ejec</v>
      </c>
      <c r="BN289" s="786" t="str">
        <f t="shared" si="1559"/>
        <v>No Prog ni Ejec</v>
      </c>
      <c r="BO289" s="786" t="str">
        <f t="shared" si="1560"/>
        <v>No Prog ni Ejec</v>
      </c>
      <c r="BP289" s="786" t="str">
        <f t="shared" si="1561"/>
        <v>No Prog ni Ejec</v>
      </c>
      <c r="BQ289" s="786">
        <f t="shared" si="1562"/>
        <v>0</v>
      </c>
      <c r="BR289" s="786">
        <f t="shared" si="1563"/>
        <v>0</v>
      </c>
      <c r="BS289" s="786">
        <f t="shared" si="1564"/>
        <v>0</v>
      </c>
      <c r="BT289" s="786" t="str">
        <f t="shared" si="1565"/>
        <v>No Prog ni Ejec</v>
      </c>
      <c r="BU289" s="674">
        <f t="shared" si="1539"/>
        <v>0.16666666666666666</v>
      </c>
      <c r="BV289" s="781" t="str">
        <f>+V289</f>
        <v xml:space="preserve">Organizar y transferir las unidades documentales del archivo de gestión ubicados en las instalaciones de la ADRES, anteriores a 30 de septiembre de 2018, con excepción de los expedientes jurídicos. </v>
      </c>
      <c r="BW289" s="733">
        <f t="shared" si="1541"/>
        <v>20000000</v>
      </c>
      <c r="BX289" s="21"/>
      <c r="BY289" s="21"/>
      <c r="BZ289" s="21"/>
      <c r="CA289" s="21"/>
      <c r="CB289" s="21"/>
      <c r="CC289" s="21"/>
      <c r="CD289" s="21"/>
    </row>
    <row r="290" spans="1:82" s="58" customFormat="1" ht="88.2" x14ac:dyDescent="0.3">
      <c r="A290" s="777">
        <v>11700</v>
      </c>
      <c r="B290" s="778" t="s">
        <v>29</v>
      </c>
      <c r="C290" s="776" t="s">
        <v>966</v>
      </c>
      <c r="D290" s="777" t="s">
        <v>328</v>
      </c>
      <c r="E290" s="778" t="s">
        <v>256</v>
      </c>
      <c r="F290" s="777" t="s">
        <v>1363</v>
      </c>
      <c r="G290" s="776" t="s">
        <v>1384</v>
      </c>
      <c r="H290" s="776" t="s">
        <v>124</v>
      </c>
      <c r="I290" s="820">
        <v>1</v>
      </c>
      <c r="J290" s="777" t="s">
        <v>1504</v>
      </c>
      <c r="K290" s="776" t="s">
        <v>1574</v>
      </c>
      <c r="L290" s="810">
        <v>0</v>
      </c>
      <c r="M290" s="785">
        <v>1</v>
      </c>
      <c r="N290" s="776" t="s">
        <v>48</v>
      </c>
      <c r="O290" s="776" t="s">
        <v>61</v>
      </c>
      <c r="P290" s="776" t="s">
        <v>37</v>
      </c>
      <c r="Q290" s="776" t="s">
        <v>40</v>
      </c>
      <c r="R290" s="776" t="s">
        <v>221</v>
      </c>
      <c r="S290" s="776" t="s">
        <v>1575</v>
      </c>
      <c r="T290" s="776" t="s">
        <v>99</v>
      </c>
      <c r="U290" s="783">
        <v>1</v>
      </c>
      <c r="V290" s="782" t="str">
        <f>+K290</f>
        <v>Proponer, presentar y aprobar las mejoras del Sistema de Gestión Documental para reducir el uso del papel e incorporar los instrumentos archivísticos a que haya lugar.</v>
      </c>
      <c r="W290" s="810">
        <v>0</v>
      </c>
      <c r="X290" s="780" t="s">
        <v>117</v>
      </c>
      <c r="Y290" s="673">
        <v>0</v>
      </c>
      <c r="Z290" s="782" t="str">
        <f>+V290</f>
        <v>Proponer, presentar y aprobar las mejoras del Sistema de Gestión Documental para reducir el uso del papel e incorporar los instrumentos archivísticos a que haya lugar.</v>
      </c>
      <c r="AA290" s="583">
        <v>0</v>
      </c>
      <c r="AB290" s="21"/>
      <c r="AC290" s="21"/>
      <c r="AD290" s="784" t="e">
        <f t="shared" si="1542"/>
        <v>#DIV/0!</v>
      </c>
      <c r="AE290" s="784" t="e">
        <f t="shared" si="1543"/>
        <v>#DIV/0!</v>
      </c>
      <c r="AF290" s="784">
        <f t="shared" si="1544"/>
        <v>0</v>
      </c>
      <c r="AG290" s="784" t="e">
        <f t="shared" si="1545"/>
        <v>#DIV/0!</v>
      </c>
      <c r="AH290" s="21"/>
      <c r="AI290" s="673">
        <v>0</v>
      </c>
      <c r="AJ290" s="782" t="str">
        <f>+V290</f>
        <v>Proponer, presentar y aprobar las mejoras del Sistema de Gestión Documental para reducir el uso del papel e incorporar los instrumentos archivísticos a que haya lugar.</v>
      </c>
      <c r="AK290" s="583">
        <v>0</v>
      </c>
      <c r="AL290" s="21"/>
      <c r="AM290" s="21"/>
      <c r="AN290" s="784" t="e">
        <f t="shared" si="1546"/>
        <v>#DIV/0!</v>
      </c>
      <c r="AO290" s="784" t="e">
        <f t="shared" si="1547"/>
        <v>#DIV/0!</v>
      </c>
      <c r="AP290" s="784">
        <f t="shared" si="1548"/>
        <v>0</v>
      </c>
      <c r="AQ290" s="784" t="e">
        <f t="shared" si="1549"/>
        <v>#DIV/0!</v>
      </c>
      <c r="AR290" s="21"/>
      <c r="AS290" s="673">
        <v>1</v>
      </c>
      <c r="AT290" s="782" t="str">
        <f>+V290</f>
        <v>Proponer, presentar y aprobar las mejoras del Sistema de Gestión Documental para reducir el uso del papel e incorporar los instrumentos archivísticos a que haya lugar.</v>
      </c>
      <c r="AU290" s="583">
        <v>0</v>
      </c>
      <c r="AV290" s="21"/>
      <c r="AW290" s="21"/>
      <c r="AX290" s="784">
        <f t="shared" si="1550"/>
        <v>0</v>
      </c>
      <c r="AY290" s="784" t="e">
        <f t="shared" si="1551"/>
        <v>#DIV/0!</v>
      </c>
      <c r="AZ290" s="784">
        <f t="shared" si="1552"/>
        <v>0</v>
      </c>
      <c r="BA290" s="784" t="e">
        <f t="shared" si="1553"/>
        <v>#DIV/0!</v>
      </c>
      <c r="BB290" s="21"/>
      <c r="BC290" s="673">
        <v>0</v>
      </c>
      <c r="BD290" s="782" t="str">
        <f>+V290</f>
        <v>Proponer, presentar y aprobar las mejoras del Sistema de Gestión Documental para reducir el uso del papel e incorporar los instrumentos archivísticos a que haya lugar.</v>
      </c>
      <c r="BE290" s="583">
        <v>0</v>
      </c>
      <c r="BF290" s="21"/>
      <c r="BG290" s="21"/>
      <c r="BH290" s="783" t="e">
        <f t="shared" si="1554"/>
        <v>#DIV/0!</v>
      </c>
      <c r="BI290" s="783" t="e">
        <f t="shared" si="1555"/>
        <v>#DIV/0!</v>
      </c>
      <c r="BJ290" s="783">
        <f t="shared" si="1556"/>
        <v>0</v>
      </c>
      <c r="BK290" s="783" t="e">
        <f t="shared" si="1557"/>
        <v>#DIV/0!</v>
      </c>
      <c r="BL290" s="21"/>
      <c r="BM290" s="786" t="str">
        <f t="shared" si="1558"/>
        <v>No Prog ni Ejec</v>
      </c>
      <c r="BN290" s="786" t="str">
        <f t="shared" si="1559"/>
        <v>No Prog ni Ejec</v>
      </c>
      <c r="BO290" s="786" t="str">
        <f t="shared" si="1560"/>
        <v>No Prog ni Ejec</v>
      </c>
      <c r="BP290" s="786" t="str">
        <f t="shared" si="1561"/>
        <v>No Prog ni Ejec</v>
      </c>
      <c r="BQ290" s="786">
        <f t="shared" si="1562"/>
        <v>0</v>
      </c>
      <c r="BR290" s="786" t="str">
        <f t="shared" si="1563"/>
        <v>No Prog ni Ejec</v>
      </c>
      <c r="BS290" s="786" t="str">
        <f t="shared" si="1564"/>
        <v>No Prog ni Ejec</v>
      </c>
      <c r="BT290" s="786" t="str">
        <f t="shared" si="1565"/>
        <v>No Prog ni Ejec</v>
      </c>
      <c r="BU290" s="674">
        <f t="shared" si="1539"/>
        <v>0.33333333333333331</v>
      </c>
      <c r="BV290" s="781" t="str">
        <f>+V290</f>
        <v>Proponer, presentar y aprobar las mejoras del Sistema de Gestión Documental para reducir el uso del papel e incorporar los instrumentos archivísticos a que haya lugar.</v>
      </c>
      <c r="BW290" s="733">
        <f t="shared" si="1541"/>
        <v>0</v>
      </c>
      <c r="BX290" s="21"/>
      <c r="BY290" s="21"/>
      <c r="BZ290" s="21"/>
      <c r="CA290" s="21"/>
      <c r="CB290" s="21"/>
      <c r="CC290" s="21"/>
      <c r="CD290" s="21"/>
    </row>
    <row r="291" spans="1:82" s="58" customFormat="1" ht="100.8" x14ac:dyDescent="0.3">
      <c r="A291" s="730">
        <v>11200</v>
      </c>
      <c r="B291" s="862" t="s">
        <v>1321</v>
      </c>
      <c r="C291" s="862" t="s">
        <v>971</v>
      </c>
      <c r="D291" s="863" t="s">
        <v>152</v>
      </c>
      <c r="E291" s="862" t="s">
        <v>256</v>
      </c>
      <c r="F291" s="671" t="s">
        <v>1624</v>
      </c>
      <c r="G291" s="862" t="s">
        <v>1107</v>
      </c>
      <c r="H291" s="670" t="s">
        <v>124</v>
      </c>
      <c r="I291" s="671">
        <v>1</v>
      </c>
      <c r="J291" s="671" t="s">
        <v>1246</v>
      </c>
      <c r="K291" s="862" t="s">
        <v>1106</v>
      </c>
      <c r="L291" s="583">
        <v>0</v>
      </c>
      <c r="M291" s="857">
        <v>1</v>
      </c>
      <c r="N291" s="862" t="s">
        <v>48</v>
      </c>
      <c r="O291" s="862" t="s">
        <v>62</v>
      </c>
      <c r="P291" s="862" t="s">
        <v>37</v>
      </c>
      <c r="Q291" s="862" t="s">
        <v>40</v>
      </c>
      <c r="R291" s="862" t="s">
        <v>792</v>
      </c>
      <c r="S291" s="862" t="s">
        <v>1383</v>
      </c>
      <c r="T291" s="862" t="s">
        <v>98</v>
      </c>
      <c r="U291" s="678">
        <v>1</v>
      </c>
      <c r="V291" s="860" t="str">
        <f t="shared" ref="V291" si="1566">+K291</f>
        <v xml:space="preserve">Estructuración de propuesta de un mecanismo virtual para la rendición de cuentas, en el cual la ciudadanía y partes interesadas, puedan participar y retroalimentar a la entidad sobre su gestión y puedan depositar sus inquietudes, observaciones y aportes. </v>
      </c>
      <c r="W291" s="722">
        <f t="shared" ref="W291:W292" si="1567">+L291</f>
        <v>0</v>
      </c>
      <c r="X291" s="855" t="s">
        <v>117</v>
      </c>
      <c r="Y291" s="673">
        <v>0</v>
      </c>
      <c r="Z291" s="858" t="str">
        <f t="shared" ref="Z291" si="1568">+V291</f>
        <v xml:space="preserve">Estructuración de propuesta de un mecanismo virtual para la rendición de cuentas, en el cual la ciudadanía y partes interesadas, puedan participar y retroalimentar a la entidad sobre su gestión y puedan depositar sus inquietudes, observaciones y aportes. </v>
      </c>
      <c r="AA291" s="583">
        <v>0</v>
      </c>
      <c r="AB291" s="725"/>
      <c r="AC291" s="583"/>
      <c r="AD291" s="861" t="e">
        <f t="shared" ref="AD291" si="1569">+(AB291/Y291)</f>
        <v>#DIV/0!</v>
      </c>
      <c r="AE291" s="861" t="e">
        <f t="shared" ref="AE291" si="1570">+(AC291/AA291)</f>
        <v>#DIV/0!</v>
      </c>
      <c r="AF291" s="861">
        <f t="shared" ref="AF291" si="1571">+(AB291/U291)</f>
        <v>0</v>
      </c>
      <c r="AG291" s="861" t="e">
        <f t="shared" ref="AG291" si="1572">+(AC291/W291)</f>
        <v>#DIV/0!</v>
      </c>
      <c r="AH291" s="727"/>
      <c r="AI291" s="673">
        <v>0</v>
      </c>
      <c r="AJ291" s="858" t="str">
        <f t="shared" ref="AJ291" si="1573">+V291</f>
        <v xml:space="preserve">Estructuración de propuesta de un mecanismo virtual para la rendición de cuentas, en el cual la ciudadanía y partes interesadas, puedan participar y retroalimentar a la entidad sobre su gestión y puedan depositar sus inquietudes, observaciones y aportes. </v>
      </c>
      <c r="AK291" s="583">
        <v>0</v>
      </c>
      <c r="AL291" s="728"/>
      <c r="AM291" s="728"/>
      <c r="AN291" s="861" t="e">
        <f t="shared" ref="AN291" si="1574">+(AL291/AI291)</f>
        <v>#DIV/0!</v>
      </c>
      <c r="AO291" s="861" t="e">
        <f t="shared" ref="AO291" si="1575">+(AM291/AK291)</f>
        <v>#DIV/0!</v>
      </c>
      <c r="AP291" s="861">
        <f t="shared" ref="AP291" si="1576">+(AL291+AB291)/U291</f>
        <v>0</v>
      </c>
      <c r="AQ291" s="861" t="e">
        <f t="shared" ref="AQ291" si="1577">+(AM291+AC291)/W291</f>
        <v>#DIV/0!</v>
      </c>
      <c r="AR291" s="861"/>
      <c r="AS291" s="673">
        <v>1</v>
      </c>
      <c r="AT291" s="858" t="str">
        <f t="shared" ref="AT291" si="1578">+V291</f>
        <v xml:space="preserve">Estructuración de propuesta de un mecanismo virtual para la rendición de cuentas, en el cual la ciudadanía y partes interesadas, puedan participar y retroalimentar a la entidad sobre su gestión y puedan depositar sus inquietudes, observaciones y aportes. </v>
      </c>
      <c r="AU291" s="583">
        <v>0</v>
      </c>
      <c r="AV291" s="728"/>
      <c r="AW291" s="728"/>
      <c r="AX291" s="861">
        <f t="shared" ref="AX291" si="1579">+(AV291/AS291)</f>
        <v>0</v>
      </c>
      <c r="AY291" s="861" t="e">
        <f t="shared" ref="AY291" si="1580">+(AW291/AU291)</f>
        <v>#DIV/0!</v>
      </c>
      <c r="AZ291" s="861">
        <f t="shared" ref="AZ291" si="1581">+(AL291+AB291+AV291)/U291</f>
        <v>0</v>
      </c>
      <c r="BA291" s="861" t="e">
        <f t="shared" ref="BA291" si="1582">+(AM291+AC291+AW291)/W291</f>
        <v>#DIV/0!</v>
      </c>
      <c r="BB291" s="861"/>
      <c r="BC291" s="673">
        <v>0</v>
      </c>
      <c r="BD291" s="858" t="str">
        <f t="shared" ref="BD291" si="1583">+V291</f>
        <v xml:space="preserve">Estructuración de propuesta de un mecanismo virtual para la rendición de cuentas, en el cual la ciudadanía y partes interesadas, puedan participar y retroalimentar a la entidad sobre su gestión y puedan depositar sus inquietudes, observaciones y aportes. </v>
      </c>
      <c r="BE291" s="583">
        <v>0</v>
      </c>
      <c r="BF291" s="728"/>
      <c r="BG291" s="728"/>
      <c r="BH291" s="859" t="e">
        <f t="shared" ref="BH291" si="1584">+(BF291/BC291)</f>
        <v>#DIV/0!</v>
      </c>
      <c r="BI291" s="859" t="e">
        <f t="shared" ref="BI291" si="1585">+(BG291/BE291)</f>
        <v>#DIV/0!</v>
      </c>
      <c r="BJ291" s="859">
        <f t="shared" ref="BJ291" si="1586">+(AL291+AB291+AV291+BF291)/U291</f>
        <v>0</v>
      </c>
      <c r="BK291" s="859" t="e">
        <f t="shared" ref="BK291" si="1587">+(AM291+AC291+AW291+BG291)/W291</f>
        <v>#DIV/0!</v>
      </c>
      <c r="BL291" s="859"/>
      <c r="BM291" s="856" t="str">
        <f t="shared" ref="BM291" si="1588">IF(AND(Y291=0,AB291=0),"No Prog ni Ejec",IF(Y291=0,CONCATENATE("No Prog, Ejec=  ",AB291),AB291/Y291))</f>
        <v>No Prog ni Ejec</v>
      </c>
      <c r="BN291" s="856" t="str">
        <f t="shared" ref="BN291" si="1589">IF(AND(AA291=0,AC291=0),"No Prog ni Ejec",IF(AA291=0,CONCATENATE("No Prog, Ejec=  ",AC291),AC291/AA291))</f>
        <v>No Prog ni Ejec</v>
      </c>
      <c r="BO291" s="856" t="str">
        <f t="shared" ref="BO291" si="1590">IF(AND(AI291=0,AL291=0),"No Prog ni Ejec",IF(AI291=0,CONCATENATE("No Prog, Ejec=  ",AL291),AL291/AI291))</f>
        <v>No Prog ni Ejec</v>
      </c>
      <c r="BP291" s="856" t="str">
        <f t="shared" ref="BP291" si="1591">IF(AND(AK291=0,AM291=0),"No Prog ni Ejec",IF(AK291=0,CONCATENATE("No Prog, Ejec=  ",AM291),AM291/AK291))</f>
        <v>No Prog ni Ejec</v>
      </c>
      <c r="BQ291" s="856">
        <f t="shared" ref="BQ291" si="1592">IF(AND(AS291=0,AV291=0),"No Prog ni Ejec",IF(AS291=0,CONCATENATE("No Prog, Ejec=  ",AV291),AV291/AS291))</f>
        <v>0</v>
      </c>
      <c r="BR291" s="856" t="str">
        <f t="shared" ref="BR291" si="1593">IF(AND(AU291=0,AW291=0),"No Prog ni Ejec",IF(AU291=0,CONCATENATE("No Prog, Ejec=  ",AW291),AW291/AU291))</f>
        <v>No Prog ni Ejec</v>
      </c>
      <c r="BS291" s="856" t="str">
        <f t="shared" ref="BS291" si="1594">IF(AND(BC291=0,BF291=0),"No Prog ni Ejec",IF(BC291=0,CONCATENATE("No Prog, Ejec=  ",BF291),BF291/BC291))</f>
        <v>No Prog ni Ejec</v>
      </c>
      <c r="BT291" s="856" t="str">
        <f t="shared" ref="BT291" si="1595">IF(AND(BE291=0,BG291=0),"No Prog ni Ejec",IF(BE291=0,CONCATENATE("No Prog, Ejec=  ",BG291),BG291/BE291))</f>
        <v>No Prog ni Ejec</v>
      </c>
      <c r="BU291" s="674">
        <f t="shared" ref="BU291" si="1596">+(Y291+AI291+(AS291/3))</f>
        <v>0.33333333333333331</v>
      </c>
      <c r="BV291" s="732" t="str">
        <f t="shared" ref="BV291:BV292" si="1597">+V291</f>
        <v xml:space="preserve">Estructuración de propuesta de un mecanismo virtual para la rendición de cuentas, en el cual la ciudadanía y partes interesadas, puedan participar y retroalimentar a la entidad sobre su gestión y puedan depositar sus inquietudes, observaciones y aportes. </v>
      </c>
      <c r="BW291" s="733">
        <f t="shared" ref="BW291" si="1598">+(AA291+AK291+(AU291/3))</f>
        <v>0</v>
      </c>
      <c r="BX291" s="728"/>
      <c r="BY291" s="728"/>
      <c r="BZ291" s="728"/>
      <c r="CA291" s="728"/>
      <c r="CB291" s="728"/>
      <c r="CC291" s="728"/>
      <c r="CD291" s="728"/>
    </row>
    <row r="292" spans="1:82" s="58" customFormat="1" ht="88.2" x14ac:dyDescent="0.3">
      <c r="A292" s="730">
        <v>11200</v>
      </c>
      <c r="B292" s="862" t="s">
        <v>1321</v>
      </c>
      <c r="C292" s="862" t="s">
        <v>971</v>
      </c>
      <c r="D292" s="863" t="s">
        <v>152</v>
      </c>
      <c r="E292" s="862" t="s">
        <v>256</v>
      </c>
      <c r="F292" s="671" t="s">
        <v>1625</v>
      </c>
      <c r="G292" s="862" t="s">
        <v>1373</v>
      </c>
      <c r="H292" s="670" t="s">
        <v>124</v>
      </c>
      <c r="I292" s="671">
        <v>1</v>
      </c>
      <c r="J292" s="671" t="s">
        <v>1126</v>
      </c>
      <c r="K292" s="862" t="s">
        <v>1372</v>
      </c>
      <c r="L292" s="583">
        <v>0</v>
      </c>
      <c r="M292" s="857">
        <v>1</v>
      </c>
      <c r="N292" s="862" t="s">
        <v>48</v>
      </c>
      <c r="O292" s="862" t="s">
        <v>62</v>
      </c>
      <c r="P292" s="862" t="s">
        <v>21</v>
      </c>
      <c r="Q292" s="862" t="s">
        <v>23</v>
      </c>
      <c r="R292" s="862" t="s">
        <v>792</v>
      </c>
      <c r="S292" s="862" t="s">
        <v>1576</v>
      </c>
      <c r="T292" s="862" t="s">
        <v>98</v>
      </c>
      <c r="U292" s="678">
        <v>1</v>
      </c>
      <c r="V292" s="862" t="str">
        <f>+K292</f>
        <v>Comunicar los resultados del ejercicio de Rendición de Cuentas a los servidores de la ADRES.</v>
      </c>
      <c r="W292" s="722">
        <f t="shared" si="1567"/>
        <v>0</v>
      </c>
      <c r="X292" s="855" t="s">
        <v>117</v>
      </c>
      <c r="Y292" s="673">
        <v>0</v>
      </c>
      <c r="Z292" s="858" t="str">
        <f t="shared" ref="Z292" si="1599">+V292</f>
        <v>Comunicar los resultados del ejercicio de Rendición de Cuentas a los servidores de la ADRES.</v>
      </c>
      <c r="AA292" s="583">
        <v>0</v>
      </c>
      <c r="AB292" s="725"/>
      <c r="AC292" s="583"/>
      <c r="AD292" s="861" t="e">
        <f t="shared" ref="AD292" si="1600">+(AB292/Y292)</f>
        <v>#DIV/0!</v>
      </c>
      <c r="AE292" s="861" t="e">
        <f t="shared" ref="AE292" si="1601">+(AC292/AA292)</f>
        <v>#DIV/0!</v>
      </c>
      <c r="AF292" s="861">
        <f t="shared" ref="AF292" si="1602">+(AB292/U292)</f>
        <v>0</v>
      </c>
      <c r="AG292" s="861" t="e">
        <f t="shared" ref="AG292" si="1603">+(AC292/W292)</f>
        <v>#DIV/0!</v>
      </c>
      <c r="AH292" s="727"/>
      <c r="AI292" s="673">
        <v>0</v>
      </c>
      <c r="AJ292" s="858" t="str">
        <f t="shared" ref="AJ292" si="1604">+V292</f>
        <v>Comunicar los resultados del ejercicio de Rendición de Cuentas a los servidores de la ADRES.</v>
      </c>
      <c r="AK292" s="583">
        <v>0</v>
      </c>
      <c r="AL292" s="728"/>
      <c r="AM292" s="728"/>
      <c r="AN292" s="861" t="e">
        <f t="shared" ref="AN292" si="1605">+(AL292/AI292)</f>
        <v>#DIV/0!</v>
      </c>
      <c r="AO292" s="861" t="e">
        <f t="shared" ref="AO292" si="1606">+(AM292/AK292)</f>
        <v>#DIV/0!</v>
      </c>
      <c r="AP292" s="861">
        <f t="shared" ref="AP292" si="1607">+(AL292+AB292)/U292</f>
        <v>0</v>
      </c>
      <c r="AQ292" s="861" t="e">
        <f t="shared" ref="AQ292" si="1608">+(AM292+AC292)/W292</f>
        <v>#DIV/0!</v>
      </c>
      <c r="AR292" s="861"/>
      <c r="AS292" s="673">
        <v>0</v>
      </c>
      <c r="AT292" s="858" t="str">
        <f t="shared" ref="AT292" si="1609">+V292</f>
        <v>Comunicar los resultados del ejercicio de Rendición de Cuentas a los servidores de la ADRES.</v>
      </c>
      <c r="AU292" s="583">
        <v>0</v>
      </c>
      <c r="AV292" s="728"/>
      <c r="AW292" s="728"/>
      <c r="AX292" s="861" t="e">
        <f t="shared" ref="AX292" si="1610">+(AV292/AS292)</f>
        <v>#DIV/0!</v>
      </c>
      <c r="AY292" s="861" t="e">
        <f t="shared" ref="AY292" si="1611">+(AW292/AU292)</f>
        <v>#DIV/0!</v>
      </c>
      <c r="AZ292" s="861">
        <f t="shared" ref="AZ292" si="1612">+(AL292+AB292+AV292)/U292</f>
        <v>0</v>
      </c>
      <c r="BA292" s="861" t="e">
        <f t="shared" ref="BA292" si="1613">+(AM292+AC292+AW292)/W292</f>
        <v>#DIV/0!</v>
      </c>
      <c r="BB292" s="861"/>
      <c r="BC292" s="678">
        <v>1</v>
      </c>
      <c r="BD292" s="858" t="str">
        <f>+V292</f>
        <v>Comunicar los resultados del ejercicio de Rendición de Cuentas a los servidores de la ADRES.</v>
      </c>
      <c r="BE292" s="583">
        <v>0</v>
      </c>
      <c r="BF292" s="21"/>
      <c r="BG292" s="21"/>
      <c r="BH292" s="859">
        <f t="shared" ref="BH292" si="1614">+(BF292/BC292)</f>
        <v>0</v>
      </c>
      <c r="BI292" s="859" t="e">
        <f t="shared" ref="BI292" si="1615">+(BG292/BE292)</f>
        <v>#DIV/0!</v>
      </c>
      <c r="BJ292" s="859">
        <f t="shared" ref="BJ292" si="1616">+(AL292+AB292+AV292+BF292)/U292</f>
        <v>0</v>
      </c>
      <c r="BK292" s="859" t="e">
        <f t="shared" ref="BK292" si="1617">+(AM292+AC292+AW292+BG292)/W292</f>
        <v>#DIV/0!</v>
      </c>
      <c r="BL292" s="21"/>
      <c r="BM292" s="856" t="str">
        <f t="shared" ref="BM292" si="1618">IF(AND(Y292=0,AB292=0),"No Prog ni Ejec",IF(Y292=0,CONCATENATE("No Prog, Ejec=  ",AB292),AB292/Y292))</f>
        <v>No Prog ni Ejec</v>
      </c>
      <c r="BN292" s="856" t="str">
        <f t="shared" ref="BN292" si="1619">IF(AND(AA292=0,AC292=0),"No Prog ni Ejec",IF(AA292=0,CONCATENATE("No Prog, Ejec=  ",AC292),AC292/AA292))</f>
        <v>No Prog ni Ejec</v>
      </c>
      <c r="BO292" s="856" t="str">
        <f t="shared" ref="BO292" si="1620">IF(AND(AI292=0,AL292=0),"No Prog ni Ejec",IF(AI292=0,CONCATENATE("No Prog, Ejec=  ",AL292),AL292/AI292))</f>
        <v>No Prog ni Ejec</v>
      </c>
      <c r="BP292" s="856" t="str">
        <f t="shared" ref="BP292" si="1621">IF(AND(AK292=0,AM292=0),"No Prog ni Ejec",IF(AK292=0,CONCATENATE("No Prog, Ejec=  ",AM292),AM292/AK292))</f>
        <v>No Prog ni Ejec</v>
      </c>
      <c r="BQ292" s="856" t="str">
        <f t="shared" ref="BQ292" si="1622">IF(AND(AS292=0,AV292=0),"No Prog ni Ejec",IF(AS292=0,CONCATENATE("No Prog, Ejec=  ",AV292),AV292/AS292))</f>
        <v>No Prog ni Ejec</v>
      </c>
      <c r="BR292" s="856" t="str">
        <f t="shared" ref="BR292" si="1623">IF(AND(AU292=0,AW292=0),"No Prog ni Ejec",IF(AU292=0,CONCATENATE("No Prog, Ejec=  ",AW292),AW292/AU292))</f>
        <v>No Prog ni Ejec</v>
      </c>
      <c r="BS292" s="856">
        <f t="shared" ref="BS292" si="1624">IF(AND(BC292=0,BF292=0),"No Prog ni Ejec",IF(BC292=0,CONCATENATE("No Prog, Ejec=  ",BF292),BF292/BC292))</f>
        <v>0</v>
      </c>
      <c r="BT292" s="856" t="str">
        <f t="shared" ref="BT292" si="1625">IF(AND(BE292=0,BG292=0),"No Prog ni Ejec",IF(BE292=0,CONCATENATE("No Prog, Ejec=  ",BG292),BG292/BE292))</f>
        <v>No Prog ni Ejec</v>
      </c>
      <c r="BU292" s="674">
        <f t="shared" ref="BU292" si="1626">+(Y292+AI292+(AS292/3))</f>
        <v>0</v>
      </c>
      <c r="BV292" s="732" t="str">
        <f t="shared" si="1597"/>
        <v>Comunicar los resultados del ejercicio de Rendición de Cuentas a los servidores de la ADRES.</v>
      </c>
      <c r="BW292" s="733">
        <v>0</v>
      </c>
      <c r="BX292" s="21"/>
      <c r="BY292" s="21"/>
      <c r="BZ292" s="21"/>
      <c r="CA292" s="21"/>
      <c r="CB292" s="21"/>
      <c r="CC292" s="21"/>
      <c r="CD292" s="21"/>
    </row>
    <row r="293" spans="1:82" s="149" customFormat="1" ht="50.4" x14ac:dyDescent="0.3">
      <c r="A293" s="616">
        <v>11600</v>
      </c>
      <c r="B293" s="560" t="s">
        <v>6</v>
      </c>
      <c r="C293" s="560" t="s">
        <v>964</v>
      </c>
      <c r="D293" s="616" t="s">
        <v>278</v>
      </c>
      <c r="E293" s="560" t="s">
        <v>147</v>
      </c>
      <c r="F293" s="616" t="s">
        <v>1392</v>
      </c>
      <c r="G293" s="891" t="s">
        <v>1389</v>
      </c>
      <c r="H293" s="559" t="s">
        <v>123</v>
      </c>
      <c r="I293" s="566">
        <v>1</v>
      </c>
      <c r="J293" s="616" t="s">
        <v>1394</v>
      </c>
      <c r="K293" s="891" t="s">
        <v>1388</v>
      </c>
      <c r="L293" s="852">
        <v>102000000</v>
      </c>
      <c r="M293" s="892">
        <v>1</v>
      </c>
      <c r="N293" s="560" t="s">
        <v>46</v>
      </c>
      <c r="O293" s="560" t="s">
        <v>73</v>
      </c>
      <c r="P293" s="560" t="s">
        <v>37</v>
      </c>
      <c r="Q293" s="560" t="s">
        <v>40</v>
      </c>
      <c r="R293" s="560" t="s">
        <v>228</v>
      </c>
      <c r="S293" s="560" t="s">
        <v>379</v>
      </c>
      <c r="T293" s="560" t="s">
        <v>99</v>
      </c>
      <c r="U293" s="659">
        <v>1</v>
      </c>
      <c r="V293" s="891" t="str">
        <f t="shared" ref="V293:W295" si="1627">+K293</f>
        <v>Apoyo técnico para la implementación de la red de almacenamiento de información.</v>
      </c>
      <c r="W293" s="893">
        <f t="shared" si="1627"/>
        <v>102000000</v>
      </c>
      <c r="X293" s="587" t="s">
        <v>114</v>
      </c>
      <c r="Y293" s="660">
        <v>0</v>
      </c>
      <c r="Z293" s="587" t="str">
        <f>+V293</f>
        <v>Apoyo técnico para la implementación de la red de almacenamiento de información.</v>
      </c>
      <c r="AA293" s="584">
        <f>+L293*Y293</f>
        <v>0</v>
      </c>
      <c r="AB293" s="894"/>
      <c r="AC293" s="895"/>
      <c r="AD293" s="644" t="e">
        <f t="shared" ref="AD293:AD302" si="1628">+(AB293/Y293)</f>
        <v>#DIV/0!</v>
      </c>
      <c r="AE293" s="644" t="e">
        <f t="shared" ref="AE293:AE302" si="1629">+(AC293/AA293)</f>
        <v>#DIV/0!</v>
      </c>
      <c r="AF293" s="644">
        <f t="shared" ref="AF293:AF302" si="1630">+(AB293/U293)</f>
        <v>0</v>
      </c>
      <c r="AG293" s="644">
        <f t="shared" ref="AG293:AG302" si="1631">+(AC293/W293)</f>
        <v>0</v>
      </c>
      <c r="AH293" s="645"/>
      <c r="AI293" s="660">
        <v>0</v>
      </c>
      <c r="AJ293" s="896" t="str">
        <f>+V293</f>
        <v>Apoyo técnico para la implementación de la red de almacenamiento de información.</v>
      </c>
      <c r="AK293" s="897">
        <v>0</v>
      </c>
      <c r="AL293" s="645"/>
      <c r="AM293" s="645"/>
      <c r="AN293" s="644" t="e">
        <f t="shared" ref="AN293:AN302" si="1632">+(AL293/AI293)</f>
        <v>#DIV/0!</v>
      </c>
      <c r="AO293" s="644" t="e">
        <f t="shared" ref="AO293:AO302" si="1633">+(AM293/AK293)</f>
        <v>#DIV/0!</v>
      </c>
      <c r="AP293" s="644">
        <f t="shared" ref="AP293:AP302" si="1634">+(AL293+AB293)/U293</f>
        <v>0</v>
      </c>
      <c r="AQ293" s="644">
        <f t="shared" ref="AQ293:AQ302" si="1635">+(AM293+AC293)/W293</f>
        <v>0</v>
      </c>
      <c r="AR293" s="645"/>
      <c r="AS293" s="660">
        <v>1</v>
      </c>
      <c r="AT293" s="587" t="str">
        <f>+V293</f>
        <v>Apoyo técnico para la implementación de la red de almacenamiento de información.</v>
      </c>
      <c r="AU293" s="897">
        <v>102000000</v>
      </c>
      <c r="AV293" s="645"/>
      <c r="AW293" s="645"/>
      <c r="AX293" s="644">
        <f t="shared" ref="AX293" si="1636">+(AV293/AS293)</f>
        <v>0</v>
      </c>
      <c r="AY293" s="644">
        <f t="shared" ref="AY293" si="1637">+(AW293/AU293)</f>
        <v>0</v>
      </c>
      <c r="AZ293" s="644">
        <f t="shared" ref="AZ293" si="1638">+(AL293+AB293+AV293)/U293</f>
        <v>0</v>
      </c>
      <c r="BA293" s="644">
        <f t="shared" ref="BA293" si="1639">+(AM293+AC293+AW293)/W293</f>
        <v>0</v>
      </c>
      <c r="BB293" s="645"/>
      <c r="BC293" s="660">
        <v>0</v>
      </c>
      <c r="BD293" s="587" t="str">
        <f>+V293</f>
        <v>Apoyo técnico para la implementación de la red de almacenamiento de información.</v>
      </c>
      <c r="BE293" s="645">
        <v>0</v>
      </c>
      <c r="BF293" s="645"/>
      <c r="BG293" s="645"/>
      <c r="BH293" s="566" t="e">
        <f t="shared" ref="BH293" si="1640">+(BF293/BC293)</f>
        <v>#DIV/0!</v>
      </c>
      <c r="BI293" s="566" t="e">
        <f t="shared" ref="BI293" si="1641">+(BG293/BE293)</f>
        <v>#DIV/0!</v>
      </c>
      <c r="BJ293" s="566">
        <f t="shared" ref="BJ293" si="1642">+(AL293+AB293+AV293+BF293)/U293</f>
        <v>0</v>
      </c>
      <c r="BK293" s="566">
        <f t="shared" ref="BK293" si="1643">+(AM293+AC293+AW293+BG293)/W293</f>
        <v>0</v>
      </c>
      <c r="BL293" s="645"/>
      <c r="BM293" s="898" t="str">
        <f t="shared" ref="BM293" si="1644">IF(AND(Y293=0,AB293=0),"No Prog ni Ejec",IF(Y293=0,CONCATENATE("No Prog, Ejec=  ",AB293),AB293/Y293))</f>
        <v>No Prog ni Ejec</v>
      </c>
      <c r="BN293" s="898" t="str">
        <f t="shared" ref="BN293" si="1645">IF(AND(AA293=0,AC293=0),"No Prog ni Ejec",IF(AA293=0,CONCATENATE("No Prog, Ejec=  ",AC293),AC293/AA293))</f>
        <v>No Prog ni Ejec</v>
      </c>
      <c r="BO293" s="898" t="str">
        <f t="shared" ref="BO293" si="1646">IF(AND(AI293=0,AL293=0),"No Prog ni Ejec",IF(AI293=0,CONCATENATE("No Prog, Ejec=  ",AL293),AL293/AI293))</f>
        <v>No Prog ni Ejec</v>
      </c>
      <c r="BP293" s="898" t="str">
        <f t="shared" ref="BP293" si="1647">IF(AND(AK293=0,AM293=0),"No Prog ni Ejec",IF(AK293=0,CONCATENATE("No Prog, Ejec=  ",AM293),AM293/AK293))</f>
        <v>No Prog ni Ejec</v>
      </c>
      <c r="BQ293" s="898">
        <f t="shared" ref="BQ293" si="1648">IF(AND(AS293=0,AV293=0),"No Prog ni Ejec",IF(AS293=0,CONCATENATE("No Prog, Ejec=  ",AV293),AV293/AS293))</f>
        <v>0</v>
      </c>
      <c r="BR293" s="898">
        <f t="shared" ref="BR293" si="1649">IF(AND(AU293=0,AW293=0),"No Prog ni Ejec",IF(AU293=0,CONCATENATE("No Prog, Ejec=  ",AW293),AW293/AU293))</f>
        <v>0</v>
      </c>
      <c r="BS293" s="898" t="str">
        <f t="shared" ref="BS293" si="1650">IF(AND(BC293=0,BF293=0),"No Prog ni Ejec",IF(BC293=0,CONCATENATE("No Prog, Ejec=  ",BF293),BF293/BC293))</f>
        <v>No Prog ni Ejec</v>
      </c>
      <c r="BT293" s="898" t="str">
        <f t="shared" ref="BT293" si="1651">IF(AND(BE293=0,BG293=0),"No Prog ni Ejec",IF(BE293=0,CONCATENATE("No Prog, Ejec=  ",BG293),BG293/BE293))</f>
        <v>No Prog ni Ejec</v>
      </c>
      <c r="BU293" s="636">
        <f t="shared" ref="BU293" si="1652">+(Y293+AI293+(AS293/3))</f>
        <v>0.33333333333333331</v>
      </c>
      <c r="BV293" s="587" t="str">
        <f>+V293</f>
        <v>Apoyo técnico para la implementación de la red de almacenamiento de información.</v>
      </c>
      <c r="BW293" s="611">
        <f t="shared" ref="BW293" si="1653">+(AA293+AK293+(AU293/3))</f>
        <v>34000000</v>
      </c>
      <c r="BX293" s="645"/>
      <c r="BY293" s="645"/>
      <c r="BZ293" s="645"/>
      <c r="CA293" s="645"/>
      <c r="CB293" s="645"/>
      <c r="CC293" s="645"/>
      <c r="CD293" s="645"/>
    </row>
    <row r="294" spans="1:82" s="149" customFormat="1" ht="64.2" x14ac:dyDescent="0.3">
      <c r="A294" s="616">
        <v>11600</v>
      </c>
      <c r="B294" s="560" t="s">
        <v>6</v>
      </c>
      <c r="C294" s="560" t="s">
        <v>964</v>
      </c>
      <c r="D294" s="616" t="s">
        <v>278</v>
      </c>
      <c r="E294" s="560" t="s">
        <v>147</v>
      </c>
      <c r="F294" s="616" t="s">
        <v>1393</v>
      </c>
      <c r="G294" s="891" t="s">
        <v>1391</v>
      </c>
      <c r="H294" s="559" t="s">
        <v>123</v>
      </c>
      <c r="I294" s="566">
        <v>1</v>
      </c>
      <c r="J294" s="616" t="s">
        <v>1395</v>
      </c>
      <c r="K294" s="891" t="s">
        <v>1390</v>
      </c>
      <c r="L294" s="852">
        <v>30821034</v>
      </c>
      <c r="M294" s="892">
        <v>1</v>
      </c>
      <c r="N294" s="560" t="s">
        <v>46</v>
      </c>
      <c r="O294" s="560" t="s">
        <v>73</v>
      </c>
      <c r="P294" s="560" t="s">
        <v>37</v>
      </c>
      <c r="Q294" s="560" t="s">
        <v>40</v>
      </c>
      <c r="R294" s="560" t="s">
        <v>228</v>
      </c>
      <c r="S294" s="560" t="s">
        <v>379</v>
      </c>
      <c r="T294" s="560" t="s">
        <v>99</v>
      </c>
      <c r="U294" s="659">
        <v>1</v>
      </c>
      <c r="V294" s="891" t="str">
        <f t="shared" si="1627"/>
        <v>Administración y desarrollo de soluciones en la plataforma SharePoint requeridas para el portal web y portal intranet de la ADRES</v>
      </c>
      <c r="W294" s="893">
        <f t="shared" si="1627"/>
        <v>30821034</v>
      </c>
      <c r="X294" s="587" t="s">
        <v>114</v>
      </c>
      <c r="Y294" s="660">
        <v>0</v>
      </c>
      <c r="Z294" s="587" t="str">
        <f>+V294</f>
        <v>Administración y desarrollo de soluciones en la plataforma SharePoint requeridas para el portal web y portal intranet de la ADRES</v>
      </c>
      <c r="AA294" s="584">
        <f>+L294*Y294</f>
        <v>0</v>
      </c>
      <c r="AB294" s="894"/>
      <c r="AC294" s="895"/>
      <c r="AD294" s="644" t="e">
        <f t="shared" si="1628"/>
        <v>#DIV/0!</v>
      </c>
      <c r="AE294" s="644" t="e">
        <f t="shared" si="1629"/>
        <v>#DIV/0!</v>
      </c>
      <c r="AF294" s="644">
        <f t="shared" si="1630"/>
        <v>0</v>
      </c>
      <c r="AG294" s="644">
        <f t="shared" si="1631"/>
        <v>0</v>
      </c>
      <c r="AH294" s="645"/>
      <c r="AI294" s="660">
        <v>0.17</v>
      </c>
      <c r="AJ294" s="896" t="str">
        <f>+V294</f>
        <v>Administración y desarrollo de soluciones en la plataforma SharePoint requeridas para el portal web y portal intranet de la ADRES</v>
      </c>
      <c r="AK294" s="897">
        <f>+W294*AI294</f>
        <v>5239575.78</v>
      </c>
      <c r="AL294" s="645"/>
      <c r="AM294" s="645"/>
      <c r="AN294" s="644">
        <f t="shared" si="1632"/>
        <v>0</v>
      </c>
      <c r="AO294" s="644">
        <f t="shared" si="1633"/>
        <v>0</v>
      </c>
      <c r="AP294" s="644">
        <f t="shared" si="1634"/>
        <v>0</v>
      </c>
      <c r="AQ294" s="644">
        <f t="shared" si="1635"/>
        <v>0</v>
      </c>
      <c r="AR294" s="645"/>
      <c r="AS294" s="660">
        <v>0.66</v>
      </c>
      <c r="AT294" s="587" t="str">
        <f>+V294</f>
        <v>Administración y desarrollo de soluciones en la plataforma SharePoint requeridas para el portal web y portal intranet de la ADRES</v>
      </c>
      <c r="AU294" s="897">
        <f>+W294*AS294</f>
        <v>20341882.440000001</v>
      </c>
      <c r="AV294" s="645"/>
      <c r="AW294" s="645"/>
      <c r="AX294" s="644">
        <f t="shared" ref="AX294:AX303" si="1654">+(AV294/AS294)</f>
        <v>0</v>
      </c>
      <c r="AY294" s="644">
        <f t="shared" ref="AY294:AY303" si="1655">+(AW294/AU294)</f>
        <v>0</v>
      </c>
      <c r="AZ294" s="644">
        <f t="shared" ref="AZ294:AZ302" si="1656">+(AL294+AB294+AV294)/U294</f>
        <v>0</v>
      </c>
      <c r="BA294" s="644">
        <f t="shared" ref="BA294:BA303" si="1657">+(AM294+AC294+AW294)/W294</f>
        <v>0</v>
      </c>
      <c r="BB294" s="645"/>
      <c r="BC294" s="660">
        <v>0.17</v>
      </c>
      <c r="BD294" s="587" t="str">
        <f>+V294</f>
        <v>Administración y desarrollo de soluciones en la plataforma SharePoint requeridas para el portal web y portal intranet de la ADRES</v>
      </c>
      <c r="BE294" s="611">
        <f>+W294*BC294</f>
        <v>5239575.78</v>
      </c>
      <c r="BF294" s="645"/>
      <c r="BG294" s="645"/>
      <c r="BH294" s="566">
        <f t="shared" ref="BH294:BH302" si="1658">+(BF294/BC294)</f>
        <v>0</v>
      </c>
      <c r="BI294" s="566">
        <f t="shared" ref="BI294:BI302" si="1659">+(BG294/BE294)</f>
        <v>0</v>
      </c>
      <c r="BJ294" s="566">
        <f t="shared" ref="BJ294:BJ302" si="1660">+(AL294+AB294+AV294+BF294)/U294</f>
        <v>0</v>
      </c>
      <c r="BK294" s="566">
        <f t="shared" ref="BK294:BK302" si="1661">+(AM294+AC294+AW294+BG294)/W294</f>
        <v>0</v>
      </c>
      <c r="BL294" s="645"/>
      <c r="BM294" s="898" t="str">
        <f t="shared" ref="BM294:BM302" si="1662">IF(AND(Y294=0,AB294=0),"No Prog ni Ejec",IF(Y294=0,CONCATENATE("No Prog, Ejec=  ",AB294),AB294/Y294))</f>
        <v>No Prog ni Ejec</v>
      </c>
      <c r="BN294" s="898" t="str">
        <f t="shared" ref="BN294:BN302" si="1663">IF(AND(AA294=0,AC294=0),"No Prog ni Ejec",IF(AA294=0,CONCATENATE("No Prog, Ejec=  ",AC294),AC294/AA294))</f>
        <v>No Prog ni Ejec</v>
      </c>
      <c r="BO294" s="898">
        <f t="shared" ref="BO294:BO302" si="1664">IF(AND(AI294=0,AL294=0),"No Prog ni Ejec",IF(AI294=0,CONCATENATE("No Prog, Ejec=  ",AL294),AL294/AI294))</f>
        <v>0</v>
      </c>
      <c r="BP294" s="898">
        <f t="shared" ref="BP294:BP302" si="1665">IF(AND(AK294=0,AM294=0),"No Prog ni Ejec",IF(AK294=0,CONCATENATE("No Prog, Ejec=  ",AM294),AM294/AK294))</f>
        <v>0</v>
      </c>
      <c r="BQ294" s="898">
        <f t="shared" ref="BQ294:BQ302" si="1666">IF(AND(AS294=0,AV294=0),"No Prog ni Ejec",IF(AS294=0,CONCATENATE("No Prog, Ejec=  ",AV294),AV294/AS294))</f>
        <v>0</v>
      </c>
      <c r="BR294" s="898">
        <f t="shared" ref="BR294:BR302" si="1667">IF(AND(AU294=0,AW294=0),"No Prog ni Ejec",IF(AU294=0,CONCATENATE("No Prog, Ejec=  ",AW294),AW294/AU294))</f>
        <v>0</v>
      </c>
      <c r="BS294" s="898">
        <f t="shared" ref="BS294:BS302" si="1668">IF(AND(BC294=0,BF294=0),"No Prog ni Ejec",IF(BC294=0,CONCATENATE("No Prog, Ejec=  ",BF294),BF294/BC294))</f>
        <v>0</v>
      </c>
      <c r="BT294" s="898">
        <f t="shared" ref="BT294:BT302" si="1669">IF(AND(BE294=0,BG294=0),"No Prog ni Ejec",IF(BE294=0,CONCATENATE("No Prog, Ejec=  ",BG294),BG294/BE294))</f>
        <v>0</v>
      </c>
      <c r="BU294" s="636">
        <f t="shared" ref="BU294:BU303" si="1670">+(Y294+AI294+(AS294/3))</f>
        <v>0.39</v>
      </c>
      <c r="BV294" s="587" t="str">
        <f>+V294</f>
        <v>Administración y desarrollo de soluciones en la plataforma SharePoint requeridas para el portal web y portal intranet de la ADRES</v>
      </c>
      <c r="BW294" s="611">
        <f t="shared" ref="BW294:BW303" si="1671">+(AA294+AK294+(AU294/3))</f>
        <v>12020203.260000002</v>
      </c>
      <c r="BX294" s="645"/>
      <c r="BY294" s="645"/>
      <c r="BZ294" s="645"/>
      <c r="CA294" s="645"/>
      <c r="CB294" s="645"/>
      <c r="CC294" s="645"/>
      <c r="CD294" s="645"/>
    </row>
    <row r="295" spans="1:82" s="58" customFormat="1" ht="88.2" x14ac:dyDescent="0.3">
      <c r="A295" s="777">
        <v>11700</v>
      </c>
      <c r="B295" s="778" t="s">
        <v>29</v>
      </c>
      <c r="C295" s="776" t="s">
        <v>970</v>
      </c>
      <c r="D295" s="777" t="s">
        <v>328</v>
      </c>
      <c r="E295" s="778" t="s">
        <v>256</v>
      </c>
      <c r="F295" s="777" t="s">
        <v>1497</v>
      </c>
      <c r="G295" s="779" t="s">
        <v>1490</v>
      </c>
      <c r="H295" s="802" t="s">
        <v>124</v>
      </c>
      <c r="I295" s="821">
        <v>1</v>
      </c>
      <c r="J295" s="822" t="s">
        <v>1505</v>
      </c>
      <c r="K295" s="779" t="s">
        <v>1513</v>
      </c>
      <c r="L295" s="810">
        <v>0</v>
      </c>
      <c r="M295" s="785">
        <v>1</v>
      </c>
      <c r="N295" s="776" t="s">
        <v>45</v>
      </c>
      <c r="O295" s="776" t="s">
        <v>54</v>
      </c>
      <c r="P295" s="776" t="s">
        <v>37</v>
      </c>
      <c r="Q295" s="776" t="s">
        <v>38</v>
      </c>
      <c r="R295" s="776" t="s">
        <v>218</v>
      </c>
      <c r="S295" s="776" t="s">
        <v>1520</v>
      </c>
      <c r="T295" s="776" t="s">
        <v>104</v>
      </c>
      <c r="U295" s="673">
        <v>1</v>
      </c>
      <c r="V295" s="823" t="str">
        <f t="shared" si="1627"/>
        <v>Realizar una  evaluación inicial de los componentes  del  SG-SST</v>
      </c>
      <c r="W295" s="824">
        <f t="shared" si="1627"/>
        <v>0</v>
      </c>
      <c r="X295" s="780" t="s">
        <v>117</v>
      </c>
      <c r="Y295" s="825">
        <v>0</v>
      </c>
      <c r="Z295" s="823" t="str">
        <f>+V295</f>
        <v>Realizar una  evaluación inicial de los componentes  del  SG-SST</v>
      </c>
      <c r="AA295" s="826">
        <v>0</v>
      </c>
      <c r="AB295" s="728"/>
      <c r="AC295" s="728"/>
      <c r="AD295" s="784" t="e">
        <f t="shared" si="1628"/>
        <v>#DIV/0!</v>
      </c>
      <c r="AE295" s="784" t="e">
        <f t="shared" si="1629"/>
        <v>#DIV/0!</v>
      </c>
      <c r="AF295" s="784">
        <f t="shared" si="1630"/>
        <v>0</v>
      </c>
      <c r="AG295" s="784" t="e">
        <f t="shared" si="1631"/>
        <v>#DIV/0!</v>
      </c>
      <c r="AH295" s="728"/>
      <c r="AI295" s="673">
        <v>0</v>
      </c>
      <c r="AJ295" s="782" t="str">
        <f t="shared" ref="AJ295:AJ303" si="1672">+V295</f>
        <v>Realizar una  evaluación inicial de los componentes  del  SG-SST</v>
      </c>
      <c r="AK295" s="583">
        <v>0</v>
      </c>
      <c r="AL295" s="728"/>
      <c r="AM295" s="728"/>
      <c r="AN295" s="784" t="e">
        <f t="shared" si="1632"/>
        <v>#DIV/0!</v>
      </c>
      <c r="AO295" s="784" t="e">
        <f t="shared" si="1633"/>
        <v>#DIV/0!</v>
      </c>
      <c r="AP295" s="784">
        <f t="shared" si="1634"/>
        <v>0</v>
      </c>
      <c r="AQ295" s="784" t="e">
        <f t="shared" si="1635"/>
        <v>#DIV/0!</v>
      </c>
      <c r="AR295" s="728"/>
      <c r="AS295" s="673">
        <v>0</v>
      </c>
      <c r="AT295" s="782" t="str">
        <f t="shared" ref="AT295:AT303" si="1673">+V295</f>
        <v>Realizar una  evaluación inicial de los componentes  del  SG-SST</v>
      </c>
      <c r="AU295" s="583">
        <v>0</v>
      </c>
      <c r="AV295" s="728"/>
      <c r="AW295" s="728"/>
      <c r="AX295" s="784" t="e">
        <f t="shared" si="1654"/>
        <v>#DIV/0!</v>
      </c>
      <c r="AY295" s="784" t="e">
        <f t="shared" si="1655"/>
        <v>#DIV/0!</v>
      </c>
      <c r="AZ295" s="784">
        <f t="shared" si="1656"/>
        <v>0</v>
      </c>
      <c r="BA295" s="784" t="e">
        <f t="shared" si="1657"/>
        <v>#DIV/0!</v>
      </c>
      <c r="BB295" s="728"/>
      <c r="BC295" s="673">
        <v>1</v>
      </c>
      <c r="BD295" s="782" t="str">
        <f t="shared" ref="BD295:BD303" si="1674">+V295</f>
        <v>Realizar una  evaluación inicial de los componentes  del  SG-SST</v>
      </c>
      <c r="BE295" s="583">
        <v>0</v>
      </c>
      <c r="BF295" s="728"/>
      <c r="BG295" s="728"/>
      <c r="BH295" s="783">
        <f t="shared" si="1658"/>
        <v>0</v>
      </c>
      <c r="BI295" s="783" t="e">
        <f t="shared" si="1659"/>
        <v>#DIV/0!</v>
      </c>
      <c r="BJ295" s="783">
        <f t="shared" si="1660"/>
        <v>0</v>
      </c>
      <c r="BK295" s="783" t="e">
        <f t="shared" si="1661"/>
        <v>#DIV/0!</v>
      </c>
      <c r="BL295" s="728"/>
      <c r="BM295" s="786" t="str">
        <f t="shared" si="1662"/>
        <v>No Prog ni Ejec</v>
      </c>
      <c r="BN295" s="786" t="str">
        <f t="shared" si="1663"/>
        <v>No Prog ni Ejec</v>
      </c>
      <c r="BO295" s="786" t="str">
        <f t="shared" si="1664"/>
        <v>No Prog ni Ejec</v>
      </c>
      <c r="BP295" s="786" t="str">
        <f t="shared" si="1665"/>
        <v>No Prog ni Ejec</v>
      </c>
      <c r="BQ295" s="786" t="str">
        <f t="shared" si="1666"/>
        <v>No Prog ni Ejec</v>
      </c>
      <c r="BR295" s="786" t="str">
        <f t="shared" si="1667"/>
        <v>No Prog ni Ejec</v>
      </c>
      <c r="BS295" s="786">
        <f t="shared" si="1668"/>
        <v>0</v>
      </c>
      <c r="BT295" s="786" t="str">
        <f t="shared" si="1669"/>
        <v>No Prog ni Ejec</v>
      </c>
      <c r="BU295" s="674">
        <f t="shared" si="1670"/>
        <v>0</v>
      </c>
      <c r="BV295" s="781" t="str">
        <f t="shared" ref="BV295:BV303" si="1675">+V295</f>
        <v>Realizar una  evaluación inicial de los componentes  del  SG-SST</v>
      </c>
      <c r="BW295" s="733">
        <f t="shared" si="1671"/>
        <v>0</v>
      </c>
      <c r="BX295" s="728"/>
      <c r="BY295" s="728"/>
      <c r="BZ295" s="728"/>
      <c r="CA295" s="728"/>
      <c r="CB295" s="728"/>
      <c r="CC295" s="728"/>
      <c r="CD295" s="728"/>
    </row>
    <row r="296" spans="1:82" s="58" customFormat="1" ht="88.2" x14ac:dyDescent="0.3">
      <c r="A296" s="777">
        <v>11700</v>
      </c>
      <c r="B296" s="778" t="s">
        <v>29</v>
      </c>
      <c r="C296" s="776" t="s">
        <v>970</v>
      </c>
      <c r="D296" s="777" t="s">
        <v>328</v>
      </c>
      <c r="E296" s="778" t="s">
        <v>256</v>
      </c>
      <c r="F296" s="777" t="s">
        <v>1498</v>
      </c>
      <c r="G296" s="779" t="s">
        <v>1491</v>
      </c>
      <c r="H296" s="802" t="s">
        <v>124</v>
      </c>
      <c r="I296" s="821">
        <v>1</v>
      </c>
      <c r="J296" s="822" t="s">
        <v>1506</v>
      </c>
      <c r="K296" s="779" t="s">
        <v>1514</v>
      </c>
      <c r="L296" s="810">
        <v>0</v>
      </c>
      <c r="M296" s="785">
        <v>1</v>
      </c>
      <c r="N296" s="776" t="s">
        <v>45</v>
      </c>
      <c r="O296" s="776" t="s">
        <v>54</v>
      </c>
      <c r="P296" s="776" t="s">
        <v>37</v>
      </c>
      <c r="Q296" s="776" t="s">
        <v>38</v>
      </c>
      <c r="R296" s="776" t="s">
        <v>218</v>
      </c>
      <c r="S296" s="776" t="s">
        <v>1521</v>
      </c>
      <c r="T296" s="776" t="s">
        <v>104</v>
      </c>
      <c r="U296" s="673">
        <v>1</v>
      </c>
      <c r="V296" s="823" t="str">
        <f t="shared" ref="V296:V303" si="1676">+K296</f>
        <v>Elaboración de política de SST.</v>
      </c>
      <c r="W296" s="824">
        <f t="shared" ref="W296:W303" si="1677">+L296</f>
        <v>0</v>
      </c>
      <c r="X296" s="780" t="s">
        <v>117</v>
      </c>
      <c r="Y296" s="825">
        <v>0</v>
      </c>
      <c r="Z296" s="823" t="str">
        <f t="shared" ref="Z296:Z303" si="1678">+V296</f>
        <v>Elaboración de política de SST.</v>
      </c>
      <c r="AA296" s="826">
        <v>0</v>
      </c>
      <c r="AB296" s="728"/>
      <c r="AC296" s="728"/>
      <c r="AD296" s="784" t="e">
        <f t="shared" si="1628"/>
        <v>#DIV/0!</v>
      </c>
      <c r="AE296" s="784" t="e">
        <f t="shared" si="1629"/>
        <v>#DIV/0!</v>
      </c>
      <c r="AF296" s="784">
        <f t="shared" si="1630"/>
        <v>0</v>
      </c>
      <c r="AG296" s="784" t="e">
        <f t="shared" si="1631"/>
        <v>#DIV/0!</v>
      </c>
      <c r="AH296" s="728"/>
      <c r="AI296" s="673">
        <v>0</v>
      </c>
      <c r="AJ296" s="782" t="str">
        <f t="shared" si="1672"/>
        <v>Elaboración de política de SST.</v>
      </c>
      <c r="AK296" s="583">
        <v>0</v>
      </c>
      <c r="AL296" s="728"/>
      <c r="AM296" s="728"/>
      <c r="AN296" s="784" t="e">
        <f t="shared" si="1632"/>
        <v>#DIV/0!</v>
      </c>
      <c r="AO296" s="784" t="e">
        <f t="shared" si="1633"/>
        <v>#DIV/0!</v>
      </c>
      <c r="AP296" s="784">
        <f t="shared" si="1634"/>
        <v>0</v>
      </c>
      <c r="AQ296" s="784" t="e">
        <f t="shared" si="1635"/>
        <v>#DIV/0!</v>
      </c>
      <c r="AR296" s="728"/>
      <c r="AS296" s="673">
        <v>0</v>
      </c>
      <c r="AT296" s="782" t="str">
        <f t="shared" si="1673"/>
        <v>Elaboración de política de SST.</v>
      </c>
      <c r="AU296" s="583">
        <v>0</v>
      </c>
      <c r="AV296" s="728"/>
      <c r="AW296" s="728"/>
      <c r="AX296" s="784" t="e">
        <f t="shared" si="1654"/>
        <v>#DIV/0!</v>
      </c>
      <c r="AY296" s="784" t="e">
        <f t="shared" si="1655"/>
        <v>#DIV/0!</v>
      </c>
      <c r="AZ296" s="784">
        <f t="shared" si="1656"/>
        <v>0</v>
      </c>
      <c r="BA296" s="784" t="e">
        <f t="shared" si="1657"/>
        <v>#DIV/0!</v>
      </c>
      <c r="BB296" s="728"/>
      <c r="BC296" s="673">
        <v>1</v>
      </c>
      <c r="BD296" s="782" t="str">
        <f t="shared" si="1674"/>
        <v>Elaboración de política de SST.</v>
      </c>
      <c r="BE296" s="583">
        <v>0</v>
      </c>
      <c r="BF296" s="728"/>
      <c r="BG296" s="728"/>
      <c r="BH296" s="783">
        <f t="shared" si="1658"/>
        <v>0</v>
      </c>
      <c r="BI296" s="783" t="e">
        <f t="shared" si="1659"/>
        <v>#DIV/0!</v>
      </c>
      <c r="BJ296" s="783">
        <f t="shared" si="1660"/>
        <v>0</v>
      </c>
      <c r="BK296" s="783" t="e">
        <f t="shared" si="1661"/>
        <v>#DIV/0!</v>
      </c>
      <c r="BL296" s="728"/>
      <c r="BM296" s="786" t="str">
        <f t="shared" si="1662"/>
        <v>No Prog ni Ejec</v>
      </c>
      <c r="BN296" s="786" t="str">
        <f t="shared" si="1663"/>
        <v>No Prog ni Ejec</v>
      </c>
      <c r="BO296" s="786" t="str">
        <f t="shared" si="1664"/>
        <v>No Prog ni Ejec</v>
      </c>
      <c r="BP296" s="786" t="str">
        <f t="shared" si="1665"/>
        <v>No Prog ni Ejec</v>
      </c>
      <c r="BQ296" s="786" t="str">
        <f t="shared" si="1666"/>
        <v>No Prog ni Ejec</v>
      </c>
      <c r="BR296" s="786" t="str">
        <f t="shared" si="1667"/>
        <v>No Prog ni Ejec</v>
      </c>
      <c r="BS296" s="786">
        <f t="shared" si="1668"/>
        <v>0</v>
      </c>
      <c r="BT296" s="786" t="str">
        <f t="shared" si="1669"/>
        <v>No Prog ni Ejec</v>
      </c>
      <c r="BU296" s="674">
        <f t="shared" si="1670"/>
        <v>0</v>
      </c>
      <c r="BV296" s="781" t="str">
        <f t="shared" si="1675"/>
        <v>Elaboración de política de SST.</v>
      </c>
      <c r="BW296" s="733">
        <f t="shared" si="1671"/>
        <v>0</v>
      </c>
      <c r="BX296" s="728"/>
      <c r="BY296" s="728"/>
      <c r="BZ296" s="728"/>
      <c r="CA296" s="728"/>
      <c r="CB296" s="728"/>
      <c r="CC296" s="728"/>
      <c r="CD296" s="728"/>
    </row>
    <row r="297" spans="1:82" s="58" customFormat="1" ht="88.2" x14ac:dyDescent="0.3">
      <c r="A297" s="777">
        <v>11700</v>
      </c>
      <c r="B297" s="778" t="s">
        <v>29</v>
      </c>
      <c r="C297" s="776" t="s">
        <v>970</v>
      </c>
      <c r="D297" s="777" t="s">
        <v>328</v>
      </c>
      <c r="E297" s="778" t="s">
        <v>256</v>
      </c>
      <c r="F297" s="777" t="s">
        <v>1499</v>
      </c>
      <c r="G297" s="779" t="s">
        <v>1492</v>
      </c>
      <c r="H297" s="802" t="s">
        <v>124</v>
      </c>
      <c r="I297" s="821">
        <v>1</v>
      </c>
      <c r="J297" s="822" t="s">
        <v>1508</v>
      </c>
      <c r="K297" s="779" t="s">
        <v>1515</v>
      </c>
      <c r="L297" s="810">
        <v>0</v>
      </c>
      <c r="M297" s="785">
        <v>1</v>
      </c>
      <c r="N297" s="776" t="s">
        <v>45</v>
      </c>
      <c r="O297" s="776" t="s">
        <v>54</v>
      </c>
      <c r="P297" s="776" t="s">
        <v>37</v>
      </c>
      <c r="Q297" s="776" t="s">
        <v>38</v>
      </c>
      <c r="R297" s="776" t="s">
        <v>218</v>
      </c>
      <c r="S297" s="776" t="s">
        <v>1577</v>
      </c>
      <c r="T297" s="776" t="s">
        <v>104</v>
      </c>
      <c r="U297" s="673">
        <v>1</v>
      </c>
      <c r="V297" s="823" t="str">
        <f t="shared" si="1676"/>
        <v>Elaboración de política de prevención de alcohol y drogas</v>
      </c>
      <c r="W297" s="824">
        <f t="shared" si="1677"/>
        <v>0</v>
      </c>
      <c r="X297" s="780" t="s">
        <v>117</v>
      </c>
      <c r="Y297" s="825">
        <v>0</v>
      </c>
      <c r="Z297" s="823" t="str">
        <f t="shared" si="1678"/>
        <v>Elaboración de política de prevención de alcohol y drogas</v>
      </c>
      <c r="AA297" s="826">
        <v>0</v>
      </c>
      <c r="AB297" s="728"/>
      <c r="AC297" s="728"/>
      <c r="AD297" s="784" t="e">
        <f t="shared" si="1628"/>
        <v>#DIV/0!</v>
      </c>
      <c r="AE297" s="784" t="e">
        <f t="shared" si="1629"/>
        <v>#DIV/0!</v>
      </c>
      <c r="AF297" s="784">
        <f t="shared" si="1630"/>
        <v>0</v>
      </c>
      <c r="AG297" s="784" t="e">
        <f t="shared" si="1631"/>
        <v>#DIV/0!</v>
      </c>
      <c r="AH297" s="728"/>
      <c r="AI297" s="673">
        <v>0</v>
      </c>
      <c r="AJ297" s="782" t="str">
        <f t="shared" si="1672"/>
        <v>Elaboración de política de prevención de alcohol y drogas</v>
      </c>
      <c r="AK297" s="583">
        <v>0</v>
      </c>
      <c r="AL297" s="728"/>
      <c r="AM297" s="728"/>
      <c r="AN297" s="784" t="e">
        <f t="shared" si="1632"/>
        <v>#DIV/0!</v>
      </c>
      <c r="AO297" s="784" t="e">
        <f t="shared" si="1633"/>
        <v>#DIV/0!</v>
      </c>
      <c r="AP297" s="784">
        <f t="shared" si="1634"/>
        <v>0</v>
      </c>
      <c r="AQ297" s="784" t="e">
        <f t="shared" si="1635"/>
        <v>#DIV/0!</v>
      </c>
      <c r="AR297" s="728"/>
      <c r="AS297" s="673">
        <v>0</v>
      </c>
      <c r="AT297" s="782" t="str">
        <f t="shared" si="1673"/>
        <v>Elaboración de política de prevención de alcohol y drogas</v>
      </c>
      <c r="AU297" s="583">
        <v>0</v>
      </c>
      <c r="AV297" s="728"/>
      <c r="AW297" s="728"/>
      <c r="AX297" s="784" t="e">
        <f t="shared" si="1654"/>
        <v>#DIV/0!</v>
      </c>
      <c r="AY297" s="784" t="e">
        <f t="shared" si="1655"/>
        <v>#DIV/0!</v>
      </c>
      <c r="AZ297" s="784">
        <f t="shared" si="1656"/>
        <v>0</v>
      </c>
      <c r="BA297" s="784" t="e">
        <f t="shared" si="1657"/>
        <v>#DIV/0!</v>
      </c>
      <c r="BB297" s="728"/>
      <c r="BC297" s="673">
        <v>1</v>
      </c>
      <c r="BD297" s="782" t="str">
        <f t="shared" si="1674"/>
        <v>Elaboración de política de prevención de alcohol y drogas</v>
      </c>
      <c r="BE297" s="583">
        <v>0</v>
      </c>
      <c r="BF297" s="728"/>
      <c r="BG297" s="728"/>
      <c r="BH297" s="783">
        <f t="shared" si="1658"/>
        <v>0</v>
      </c>
      <c r="BI297" s="783" t="e">
        <f t="shared" si="1659"/>
        <v>#DIV/0!</v>
      </c>
      <c r="BJ297" s="783">
        <f t="shared" si="1660"/>
        <v>0</v>
      </c>
      <c r="BK297" s="783" t="e">
        <f t="shared" si="1661"/>
        <v>#DIV/0!</v>
      </c>
      <c r="BL297" s="728"/>
      <c r="BM297" s="786" t="str">
        <f t="shared" si="1662"/>
        <v>No Prog ni Ejec</v>
      </c>
      <c r="BN297" s="786" t="str">
        <f t="shared" si="1663"/>
        <v>No Prog ni Ejec</v>
      </c>
      <c r="BO297" s="786" t="str">
        <f t="shared" si="1664"/>
        <v>No Prog ni Ejec</v>
      </c>
      <c r="BP297" s="786" t="str">
        <f t="shared" si="1665"/>
        <v>No Prog ni Ejec</v>
      </c>
      <c r="BQ297" s="786" t="str">
        <f t="shared" si="1666"/>
        <v>No Prog ni Ejec</v>
      </c>
      <c r="BR297" s="786" t="str">
        <f t="shared" si="1667"/>
        <v>No Prog ni Ejec</v>
      </c>
      <c r="BS297" s="786">
        <f t="shared" si="1668"/>
        <v>0</v>
      </c>
      <c r="BT297" s="786" t="str">
        <f t="shared" si="1669"/>
        <v>No Prog ni Ejec</v>
      </c>
      <c r="BU297" s="674">
        <f t="shared" si="1670"/>
        <v>0</v>
      </c>
      <c r="BV297" s="781" t="str">
        <f t="shared" si="1675"/>
        <v>Elaboración de política de prevención de alcohol y drogas</v>
      </c>
      <c r="BW297" s="733">
        <f t="shared" si="1671"/>
        <v>0</v>
      </c>
      <c r="BX297" s="728"/>
      <c r="BY297" s="728"/>
      <c r="BZ297" s="728"/>
      <c r="CA297" s="728"/>
      <c r="CB297" s="728"/>
      <c r="CC297" s="728"/>
      <c r="CD297" s="728"/>
    </row>
    <row r="298" spans="1:82" s="58" customFormat="1" ht="88.2" x14ac:dyDescent="0.3">
      <c r="A298" s="777">
        <v>11700</v>
      </c>
      <c r="B298" s="778" t="s">
        <v>29</v>
      </c>
      <c r="C298" s="776" t="s">
        <v>970</v>
      </c>
      <c r="D298" s="777" t="s">
        <v>328</v>
      </c>
      <c r="E298" s="778" t="s">
        <v>256</v>
      </c>
      <c r="F298" s="777" t="s">
        <v>1500</v>
      </c>
      <c r="G298" s="779" t="s">
        <v>1493</v>
      </c>
      <c r="H298" s="802" t="s">
        <v>124</v>
      </c>
      <c r="I298" s="821">
        <v>1</v>
      </c>
      <c r="J298" s="822" t="s">
        <v>1509</v>
      </c>
      <c r="K298" s="779" t="s">
        <v>1516</v>
      </c>
      <c r="L298" s="810">
        <v>0</v>
      </c>
      <c r="M298" s="785">
        <v>1</v>
      </c>
      <c r="N298" s="776" t="s">
        <v>45</v>
      </c>
      <c r="O298" s="776" t="s">
        <v>54</v>
      </c>
      <c r="P298" s="776" t="s">
        <v>37</v>
      </c>
      <c r="Q298" s="776" t="s">
        <v>38</v>
      </c>
      <c r="R298" s="776" t="s">
        <v>218</v>
      </c>
      <c r="S298" s="776" t="s">
        <v>1522</v>
      </c>
      <c r="T298" s="776" t="s">
        <v>104</v>
      </c>
      <c r="U298" s="673">
        <v>1</v>
      </c>
      <c r="V298" s="823" t="str">
        <f t="shared" si="1676"/>
        <v>Elaboración del reglamento de higiene y seguridad industrial</v>
      </c>
      <c r="W298" s="824">
        <f t="shared" si="1677"/>
        <v>0</v>
      </c>
      <c r="X298" s="780" t="s">
        <v>117</v>
      </c>
      <c r="Y298" s="825">
        <v>0</v>
      </c>
      <c r="Z298" s="823" t="str">
        <f t="shared" si="1678"/>
        <v>Elaboración del reglamento de higiene y seguridad industrial</v>
      </c>
      <c r="AA298" s="826">
        <v>0</v>
      </c>
      <c r="AB298" s="728"/>
      <c r="AC298" s="728"/>
      <c r="AD298" s="784" t="e">
        <f t="shared" si="1628"/>
        <v>#DIV/0!</v>
      </c>
      <c r="AE298" s="784" t="e">
        <f t="shared" si="1629"/>
        <v>#DIV/0!</v>
      </c>
      <c r="AF298" s="784">
        <f t="shared" si="1630"/>
        <v>0</v>
      </c>
      <c r="AG298" s="784" t="e">
        <f t="shared" si="1631"/>
        <v>#DIV/0!</v>
      </c>
      <c r="AH298" s="728"/>
      <c r="AI298" s="673">
        <v>0</v>
      </c>
      <c r="AJ298" s="782" t="str">
        <f t="shared" si="1672"/>
        <v>Elaboración del reglamento de higiene y seguridad industrial</v>
      </c>
      <c r="AK298" s="583">
        <v>0</v>
      </c>
      <c r="AL298" s="728"/>
      <c r="AM298" s="728"/>
      <c r="AN298" s="784" t="e">
        <f t="shared" si="1632"/>
        <v>#DIV/0!</v>
      </c>
      <c r="AO298" s="784" t="e">
        <f t="shared" si="1633"/>
        <v>#DIV/0!</v>
      </c>
      <c r="AP298" s="784">
        <f t="shared" si="1634"/>
        <v>0</v>
      </c>
      <c r="AQ298" s="784" t="e">
        <f t="shared" si="1635"/>
        <v>#DIV/0!</v>
      </c>
      <c r="AR298" s="728"/>
      <c r="AS298" s="673">
        <v>0</v>
      </c>
      <c r="AT298" s="782" t="str">
        <f t="shared" si="1673"/>
        <v>Elaboración del reglamento de higiene y seguridad industrial</v>
      </c>
      <c r="AU298" s="583">
        <v>0</v>
      </c>
      <c r="AV298" s="728"/>
      <c r="AW298" s="728"/>
      <c r="AX298" s="784" t="e">
        <f t="shared" si="1654"/>
        <v>#DIV/0!</v>
      </c>
      <c r="AY298" s="784" t="e">
        <f t="shared" si="1655"/>
        <v>#DIV/0!</v>
      </c>
      <c r="AZ298" s="784">
        <f t="shared" si="1656"/>
        <v>0</v>
      </c>
      <c r="BA298" s="784" t="e">
        <f t="shared" si="1657"/>
        <v>#DIV/0!</v>
      </c>
      <c r="BB298" s="728"/>
      <c r="BC298" s="673">
        <v>1</v>
      </c>
      <c r="BD298" s="782" t="str">
        <f t="shared" si="1674"/>
        <v>Elaboración del reglamento de higiene y seguridad industrial</v>
      </c>
      <c r="BE298" s="583">
        <v>0</v>
      </c>
      <c r="BF298" s="728"/>
      <c r="BG298" s="728"/>
      <c r="BH298" s="783">
        <f t="shared" si="1658"/>
        <v>0</v>
      </c>
      <c r="BI298" s="783" t="e">
        <f t="shared" si="1659"/>
        <v>#DIV/0!</v>
      </c>
      <c r="BJ298" s="783">
        <f t="shared" si="1660"/>
        <v>0</v>
      </c>
      <c r="BK298" s="783" t="e">
        <f t="shared" si="1661"/>
        <v>#DIV/0!</v>
      </c>
      <c r="BL298" s="728"/>
      <c r="BM298" s="786" t="str">
        <f t="shared" si="1662"/>
        <v>No Prog ni Ejec</v>
      </c>
      <c r="BN298" s="786" t="str">
        <f t="shared" si="1663"/>
        <v>No Prog ni Ejec</v>
      </c>
      <c r="BO298" s="786" t="str">
        <f t="shared" si="1664"/>
        <v>No Prog ni Ejec</v>
      </c>
      <c r="BP298" s="786" t="str">
        <f t="shared" si="1665"/>
        <v>No Prog ni Ejec</v>
      </c>
      <c r="BQ298" s="786" t="str">
        <f t="shared" si="1666"/>
        <v>No Prog ni Ejec</v>
      </c>
      <c r="BR298" s="786" t="str">
        <f t="shared" si="1667"/>
        <v>No Prog ni Ejec</v>
      </c>
      <c r="BS298" s="786">
        <f t="shared" si="1668"/>
        <v>0</v>
      </c>
      <c r="BT298" s="786" t="str">
        <f t="shared" si="1669"/>
        <v>No Prog ni Ejec</v>
      </c>
      <c r="BU298" s="674">
        <f t="shared" si="1670"/>
        <v>0</v>
      </c>
      <c r="BV298" s="781" t="str">
        <f t="shared" si="1675"/>
        <v>Elaboración del reglamento de higiene y seguridad industrial</v>
      </c>
      <c r="BW298" s="733">
        <f t="shared" si="1671"/>
        <v>0</v>
      </c>
      <c r="BX298" s="728"/>
      <c r="BY298" s="728"/>
      <c r="BZ298" s="728"/>
      <c r="CA298" s="728"/>
      <c r="CB298" s="728"/>
      <c r="CC298" s="728"/>
      <c r="CD298" s="728"/>
    </row>
    <row r="299" spans="1:82" s="58" customFormat="1" ht="88.2" x14ac:dyDescent="0.3">
      <c r="A299" s="777">
        <v>11700</v>
      </c>
      <c r="B299" s="778" t="s">
        <v>29</v>
      </c>
      <c r="C299" s="776" t="s">
        <v>970</v>
      </c>
      <c r="D299" s="777" t="s">
        <v>328</v>
      </c>
      <c r="E299" s="778" t="s">
        <v>256</v>
      </c>
      <c r="F299" s="777" t="s">
        <v>1501</v>
      </c>
      <c r="G299" s="779" t="s">
        <v>1494</v>
      </c>
      <c r="H299" s="802" t="s">
        <v>124</v>
      </c>
      <c r="I299" s="821">
        <v>1</v>
      </c>
      <c r="J299" s="822" t="s">
        <v>1510</v>
      </c>
      <c r="K299" s="779" t="s">
        <v>1517</v>
      </c>
      <c r="L299" s="810">
        <v>0</v>
      </c>
      <c r="M299" s="785">
        <v>1</v>
      </c>
      <c r="N299" s="776" t="s">
        <v>45</v>
      </c>
      <c r="O299" s="776" t="s">
        <v>54</v>
      </c>
      <c r="P299" s="776" t="s">
        <v>37</v>
      </c>
      <c r="Q299" s="776" t="s">
        <v>38</v>
      </c>
      <c r="R299" s="776" t="s">
        <v>218</v>
      </c>
      <c r="S299" s="776" t="s">
        <v>1523</v>
      </c>
      <c r="T299" s="776" t="s">
        <v>104</v>
      </c>
      <c r="U299" s="673">
        <v>1</v>
      </c>
      <c r="V299" s="823" t="str">
        <f t="shared" si="1676"/>
        <v>Designación del responsable del SST</v>
      </c>
      <c r="W299" s="824">
        <f t="shared" si="1677"/>
        <v>0</v>
      </c>
      <c r="X299" s="780" t="s">
        <v>117</v>
      </c>
      <c r="Y299" s="825">
        <v>0</v>
      </c>
      <c r="Z299" s="823" t="str">
        <f t="shared" si="1678"/>
        <v>Designación del responsable del SST</v>
      </c>
      <c r="AA299" s="826">
        <v>0</v>
      </c>
      <c r="AB299" s="728"/>
      <c r="AC299" s="728"/>
      <c r="AD299" s="784" t="e">
        <f t="shared" si="1628"/>
        <v>#DIV/0!</v>
      </c>
      <c r="AE299" s="784" t="e">
        <f t="shared" si="1629"/>
        <v>#DIV/0!</v>
      </c>
      <c r="AF299" s="784">
        <f t="shared" si="1630"/>
        <v>0</v>
      </c>
      <c r="AG299" s="784" t="e">
        <f t="shared" si="1631"/>
        <v>#DIV/0!</v>
      </c>
      <c r="AH299" s="728"/>
      <c r="AI299" s="673">
        <v>0</v>
      </c>
      <c r="AJ299" s="782" t="str">
        <f t="shared" si="1672"/>
        <v>Designación del responsable del SST</v>
      </c>
      <c r="AK299" s="583">
        <v>0</v>
      </c>
      <c r="AL299" s="728"/>
      <c r="AM299" s="728"/>
      <c r="AN299" s="784" t="e">
        <f t="shared" si="1632"/>
        <v>#DIV/0!</v>
      </c>
      <c r="AO299" s="784" t="e">
        <f t="shared" si="1633"/>
        <v>#DIV/0!</v>
      </c>
      <c r="AP299" s="784">
        <f t="shared" si="1634"/>
        <v>0</v>
      </c>
      <c r="AQ299" s="784" t="e">
        <f t="shared" si="1635"/>
        <v>#DIV/0!</v>
      </c>
      <c r="AR299" s="728"/>
      <c r="AS299" s="673">
        <v>0</v>
      </c>
      <c r="AT299" s="782" t="str">
        <f t="shared" si="1673"/>
        <v>Designación del responsable del SST</v>
      </c>
      <c r="AU299" s="583">
        <v>0</v>
      </c>
      <c r="AV299" s="728"/>
      <c r="AW299" s="728"/>
      <c r="AX299" s="784" t="e">
        <f t="shared" si="1654"/>
        <v>#DIV/0!</v>
      </c>
      <c r="AY299" s="784" t="e">
        <f t="shared" si="1655"/>
        <v>#DIV/0!</v>
      </c>
      <c r="AZ299" s="784">
        <f t="shared" si="1656"/>
        <v>0</v>
      </c>
      <c r="BA299" s="784" t="e">
        <f t="shared" si="1657"/>
        <v>#DIV/0!</v>
      </c>
      <c r="BB299" s="728"/>
      <c r="BC299" s="673">
        <v>1</v>
      </c>
      <c r="BD299" s="782" t="str">
        <f t="shared" si="1674"/>
        <v>Designación del responsable del SST</v>
      </c>
      <c r="BE299" s="583">
        <v>0</v>
      </c>
      <c r="BF299" s="728"/>
      <c r="BG299" s="728"/>
      <c r="BH299" s="783">
        <f t="shared" si="1658"/>
        <v>0</v>
      </c>
      <c r="BI299" s="783" t="e">
        <f t="shared" si="1659"/>
        <v>#DIV/0!</v>
      </c>
      <c r="BJ299" s="783">
        <f t="shared" si="1660"/>
        <v>0</v>
      </c>
      <c r="BK299" s="783" t="e">
        <f t="shared" si="1661"/>
        <v>#DIV/0!</v>
      </c>
      <c r="BL299" s="728"/>
      <c r="BM299" s="786" t="str">
        <f t="shared" si="1662"/>
        <v>No Prog ni Ejec</v>
      </c>
      <c r="BN299" s="786" t="str">
        <f t="shared" si="1663"/>
        <v>No Prog ni Ejec</v>
      </c>
      <c r="BO299" s="786" t="str">
        <f t="shared" si="1664"/>
        <v>No Prog ni Ejec</v>
      </c>
      <c r="BP299" s="786" t="str">
        <f t="shared" si="1665"/>
        <v>No Prog ni Ejec</v>
      </c>
      <c r="BQ299" s="786" t="str">
        <f t="shared" si="1666"/>
        <v>No Prog ni Ejec</v>
      </c>
      <c r="BR299" s="786" t="str">
        <f t="shared" si="1667"/>
        <v>No Prog ni Ejec</v>
      </c>
      <c r="BS299" s="786">
        <f t="shared" si="1668"/>
        <v>0</v>
      </c>
      <c r="BT299" s="786" t="str">
        <f t="shared" si="1669"/>
        <v>No Prog ni Ejec</v>
      </c>
      <c r="BU299" s="674">
        <f t="shared" si="1670"/>
        <v>0</v>
      </c>
      <c r="BV299" s="781" t="str">
        <f t="shared" si="1675"/>
        <v>Designación del responsable del SST</v>
      </c>
      <c r="BW299" s="733">
        <f t="shared" si="1671"/>
        <v>0</v>
      </c>
      <c r="BX299" s="728"/>
      <c r="BY299" s="728"/>
      <c r="BZ299" s="728"/>
      <c r="CA299" s="728"/>
      <c r="CB299" s="728"/>
      <c r="CC299" s="728"/>
      <c r="CD299" s="728"/>
    </row>
    <row r="300" spans="1:82" s="58" customFormat="1" ht="88.2" x14ac:dyDescent="0.3">
      <c r="A300" s="777">
        <v>11700</v>
      </c>
      <c r="B300" s="778" t="s">
        <v>29</v>
      </c>
      <c r="C300" s="776" t="s">
        <v>970</v>
      </c>
      <c r="D300" s="777" t="s">
        <v>328</v>
      </c>
      <c r="E300" s="778" t="s">
        <v>256</v>
      </c>
      <c r="F300" s="777" t="s">
        <v>1502</v>
      </c>
      <c r="G300" s="779" t="s">
        <v>1495</v>
      </c>
      <c r="H300" s="802" t="s">
        <v>124</v>
      </c>
      <c r="I300" s="821">
        <v>1</v>
      </c>
      <c r="J300" s="822" t="s">
        <v>1511</v>
      </c>
      <c r="K300" s="779" t="s">
        <v>1518</v>
      </c>
      <c r="L300" s="810">
        <v>0</v>
      </c>
      <c r="M300" s="785">
        <v>1</v>
      </c>
      <c r="N300" s="776" t="s">
        <v>45</v>
      </c>
      <c r="O300" s="776" t="s">
        <v>54</v>
      </c>
      <c r="P300" s="776" t="s">
        <v>37</v>
      </c>
      <c r="Q300" s="776" t="s">
        <v>38</v>
      </c>
      <c r="R300" s="776" t="s">
        <v>218</v>
      </c>
      <c r="S300" s="776" t="s">
        <v>1524</v>
      </c>
      <c r="T300" s="776" t="s">
        <v>104</v>
      </c>
      <c r="U300" s="673">
        <v>1</v>
      </c>
      <c r="V300" s="823" t="str">
        <f t="shared" si="1676"/>
        <v>Elaboración del plan de emergencia</v>
      </c>
      <c r="W300" s="824">
        <f t="shared" si="1677"/>
        <v>0</v>
      </c>
      <c r="X300" s="780" t="s">
        <v>117</v>
      </c>
      <c r="Y300" s="825">
        <v>0</v>
      </c>
      <c r="Z300" s="823" t="str">
        <f t="shared" si="1678"/>
        <v>Elaboración del plan de emergencia</v>
      </c>
      <c r="AA300" s="826">
        <v>0</v>
      </c>
      <c r="AB300" s="728"/>
      <c r="AC300" s="728"/>
      <c r="AD300" s="784" t="e">
        <f t="shared" si="1628"/>
        <v>#DIV/0!</v>
      </c>
      <c r="AE300" s="784" t="e">
        <f t="shared" si="1629"/>
        <v>#DIV/0!</v>
      </c>
      <c r="AF300" s="784">
        <f t="shared" si="1630"/>
        <v>0</v>
      </c>
      <c r="AG300" s="784" t="e">
        <f t="shared" si="1631"/>
        <v>#DIV/0!</v>
      </c>
      <c r="AH300" s="728"/>
      <c r="AI300" s="673">
        <v>0</v>
      </c>
      <c r="AJ300" s="782" t="str">
        <f t="shared" si="1672"/>
        <v>Elaboración del plan de emergencia</v>
      </c>
      <c r="AK300" s="583">
        <v>0</v>
      </c>
      <c r="AL300" s="728"/>
      <c r="AM300" s="728"/>
      <c r="AN300" s="784" t="e">
        <f t="shared" si="1632"/>
        <v>#DIV/0!</v>
      </c>
      <c r="AO300" s="784" t="e">
        <f t="shared" si="1633"/>
        <v>#DIV/0!</v>
      </c>
      <c r="AP300" s="784">
        <f t="shared" si="1634"/>
        <v>0</v>
      </c>
      <c r="AQ300" s="784" t="e">
        <f t="shared" si="1635"/>
        <v>#DIV/0!</v>
      </c>
      <c r="AR300" s="728"/>
      <c r="AS300" s="673">
        <v>0</v>
      </c>
      <c r="AT300" s="782" t="str">
        <f t="shared" si="1673"/>
        <v>Elaboración del plan de emergencia</v>
      </c>
      <c r="AU300" s="583">
        <v>0</v>
      </c>
      <c r="AV300" s="728"/>
      <c r="AW300" s="728"/>
      <c r="AX300" s="784" t="e">
        <f t="shared" si="1654"/>
        <v>#DIV/0!</v>
      </c>
      <c r="AY300" s="784" t="e">
        <f t="shared" si="1655"/>
        <v>#DIV/0!</v>
      </c>
      <c r="AZ300" s="784">
        <f t="shared" si="1656"/>
        <v>0</v>
      </c>
      <c r="BA300" s="784" t="e">
        <f t="shared" si="1657"/>
        <v>#DIV/0!</v>
      </c>
      <c r="BB300" s="728"/>
      <c r="BC300" s="673">
        <v>1</v>
      </c>
      <c r="BD300" s="782" t="str">
        <f t="shared" si="1674"/>
        <v>Elaboración del plan de emergencia</v>
      </c>
      <c r="BE300" s="583">
        <v>0</v>
      </c>
      <c r="BF300" s="728"/>
      <c r="BG300" s="728"/>
      <c r="BH300" s="783">
        <f t="shared" si="1658"/>
        <v>0</v>
      </c>
      <c r="BI300" s="783" t="e">
        <f t="shared" si="1659"/>
        <v>#DIV/0!</v>
      </c>
      <c r="BJ300" s="783">
        <f t="shared" si="1660"/>
        <v>0</v>
      </c>
      <c r="BK300" s="783" t="e">
        <f t="shared" si="1661"/>
        <v>#DIV/0!</v>
      </c>
      <c r="BL300" s="728"/>
      <c r="BM300" s="786" t="str">
        <f t="shared" si="1662"/>
        <v>No Prog ni Ejec</v>
      </c>
      <c r="BN300" s="786" t="str">
        <f t="shared" si="1663"/>
        <v>No Prog ni Ejec</v>
      </c>
      <c r="BO300" s="786" t="str">
        <f t="shared" si="1664"/>
        <v>No Prog ni Ejec</v>
      </c>
      <c r="BP300" s="786" t="str">
        <f t="shared" si="1665"/>
        <v>No Prog ni Ejec</v>
      </c>
      <c r="BQ300" s="786" t="str">
        <f t="shared" si="1666"/>
        <v>No Prog ni Ejec</v>
      </c>
      <c r="BR300" s="786" t="str">
        <f t="shared" si="1667"/>
        <v>No Prog ni Ejec</v>
      </c>
      <c r="BS300" s="786">
        <f t="shared" si="1668"/>
        <v>0</v>
      </c>
      <c r="BT300" s="786" t="str">
        <f t="shared" si="1669"/>
        <v>No Prog ni Ejec</v>
      </c>
      <c r="BU300" s="674">
        <f t="shared" si="1670"/>
        <v>0</v>
      </c>
      <c r="BV300" s="781" t="str">
        <f t="shared" si="1675"/>
        <v>Elaboración del plan de emergencia</v>
      </c>
      <c r="BW300" s="733">
        <f t="shared" si="1671"/>
        <v>0</v>
      </c>
      <c r="BX300" s="728"/>
      <c r="BY300" s="728"/>
      <c r="BZ300" s="728"/>
      <c r="CA300" s="728"/>
      <c r="CB300" s="728"/>
      <c r="CC300" s="728"/>
      <c r="CD300" s="728"/>
    </row>
    <row r="301" spans="1:82" s="58" customFormat="1" ht="88.2" x14ac:dyDescent="0.3">
      <c r="A301" s="777">
        <v>11700</v>
      </c>
      <c r="B301" s="778" t="s">
        <v>29</v>
      </c>
      <c r="C301" s="776" t="s">
        <v>970</v>
      </c>
      <c r="D301" s="777" t="s">
        <v>328</v>
      </c>
      <c r="E301" s="778" t="s">
        <v>256</v>
      </c>
      <c r="F301" s="777" t="s">
        <v>1503</v>
      </c>
      <c r="G301" s="779" t="s">
        <v>1496</v>
      </c>
      <c r="H301" s="802" t="s">
        <v>124</v>
      </c>
      <c r="I301" s="821">
        <v>1</v>
      </c>
      <c r="J301" s="822" t="s">
        <v>1512</v>
      </c>
      <c r="K301" s="779" t="s">
        <v>1519</v>
      </c>
      <c r="L301" s="810">
        <v>0</v>
      </c>
      <c r="M301" s="785">
        <v>1</v>
      </c>
      <c r="N301" s="776" t="s">
        <v>45</v>
      </c>
      <c r="O301" s="776" t="s">
        <v>54</v>
      </c>
      <c r="P301" s="776" t="s">
        <v>37</v>
      </c>
      <c r="Q301" s="776" t="s">
        <v>38</v>
      </c>
      <c r="R301" s="776" t="s">
        <v>218</v>
      </c>
      <c r="S301" s="776" t="s">
        <v>1525</v>
      </c>
      <c r="T301" s="776" t="s">
        <v>104</v>
      </c>
      <c r="U301" s="673">
        <v>1</v>
      </c>
      <c r="V301" s="823" t="str">
        <f t="shared" si="1676"/>
        <v>Elaboración de programa de mantenimiento</v>
      </c>
      <c r="W301" s="824">
        <f t="shared" si="1677"/>
        <v>0</v>
      </c>
      <c r="X301" s="780" t="s">
        <v>117</v>
      </c>
      <c r="Y301" s="825">
        <v>0</v>
      </c>
      <c r="Z301" s="823" t="str">
        <f t="shared" si="1678"/>
        <v>Elaboración de programa de mantenimiento</v>
      </c>
      <c r="AA301" s="826">
        <v>0</v>
      </c>
      <c r="AB301" s="728"/>
      <c r="AC301" s="728"/>
      <c r="AD301" s="784" t="e">
        <f t="shared" si="1628"/>
        <v>#DIV/0!</v>
      </c>
      <c r="AE301" s="784" t="e">
        <f t="shared" si="1629"/>
        <v>#DIV/0!</v>
      </c>
      <c r="AF301" s="784">
        <f t="shared" si="1630"/>
        <v>0</v>
      </c>
      <c r="AG301" s="784" t="e">
        <f t="shared" si="1631"/>
        <v>#DIV/0!</v>
      </c>
      <c r="AH301" s="728"/>
      <c r="AI301" s="673">
        <v>0</v>
      </c>
      <c r="AJ301" s="782" t="str">
        <f t="shared" si="1672"/>
        <v>Elaboración de programa de mantenimiento</v>
      </c>
      <c r="AK301" s="583">
        <v>0</v>
      </c>
      <c r="AL301" s="728"/>
      <c r="AM301" s="728"/>
      <c r="AN301" s="784" t="e">
        <f t="shared" si="1632"/>
        <v>#DIV/0!</v>
      </c>
      <c r="AO301" s="784" t="e">
        <f t="shared" si="1633"/>
        <v>#DIV/0!</v>
      </c>
      <c r="AP301" s="784">
        <f t="shared" si="1634"/>
        <v>0</v>
      </c>
      <c r="AQ301" s="784" t="e">
        <f t="shared" si="1635"/>
        <v>#DIV/0!</v>
      </c>
      <c r="AR301" s="728"/>
      <c r="AS301" s="673">
        <v>0</v>
      </c>
      <c r="AT301" s="782" t="str">
        <f t="shared" si="1673"/>
        <v>Elaboración de programa de mantenimiento</v>
      </c>
      <c r="AU301" s="583">
        <v>0</v>
      </c>
      <c r="AV301" s="728"/>
      <c r="AW301" s="728"/>
      <c r="AX301" s="784" t="e">
        <f t="shared" si="1654"/>
        <v>#DIV/0!</v>
      </c>
      <c r="AY301" s="784" t="e">
        <f t="shared" si="1655"/>
        <v>#DIV/0!</v>
      </c>
      <c r="AZ301" s="784">
        <f t="shared" si="1656"/>
        <v>0</v>
      </c>
      <c r="BA301" s="784" t="e">
        <f t="shared" si="1657"/>
        <v>#DIV/0!</v>
      </c>
      <c r="BB301" s="728"/>
      <c r="BC301" s="673">
        <v>1</v>
      </c>
      <c r="BD301" s="782" t="str">
        <f t="shared" si="1674"/>
        <v>Elaboración de programa de mantenimiento</v>
      </c>
      <c r="BE301" s="583">
        <v>0</v>
      </c>
      <c r="BF301" s="728"/>
      <c r="BG301" s="728"/>
      <c r="BH301" s="783">
        <f t="shared" si="1658"/>
        <v>0</v>
      </c>
      <c r="BI301" s="783" t="e">
        <f t="shared" si="1659"/>
        <v>#DIV/0!</v>
      </c>
      <c r="BJ301" s="783">
        <f t="shared" si="1660"/>
        <v>0</v>
      </c>
      <c r="BK301" s="783" t="e">
        <f t="shared" si="1661"/>
        <v>#DIV/0!</v>
      </c>
      <c r="BL301" s="728"/>
      <c r="BM301" s="786" t="str">
        <f t="shared" si="1662"/>
        <v>No Prog ni Ejec</v>
      </c>
      <c r="BN301" s="786" t="str">
        <f t="shared" si="1663"/>
        <v>No Prog ni Ejec</v>
      </c>
      <c r="BO301" s="786" t="str">
        <f t="shared" si="1664"/>
        <v>No Prog ni Ejec</v>
      </c>
      <c r="BP301" s="786" t="str">
        <f t="shared" si="1665"/>
        <v>No Prog ni Ejec</v>
      </c>
      <c r="BQ301" s="786" t="str">
        <f t="shared" si="1666"/>
        <v>No Prog ni Ejec</v>
      </c>
      <c r="BR301" s="786" t="str">
        <f t="shared" si="1667"/>
        <v>No Prog ni Ejec</v>
      </c>
      <c r="BS301" s="786">
        <f t="shared" si="1668"/>
        <v>0</v>
      </c>
      <c r="BT301" s="786" t="str">
        <f t="shared" si="1669"/>
        <v>No Prog ni Ejec</v>
      </c>
      <c r="BU301" s="674">
        <f t="shared" si="1670"/>
        <v>0</v>
      </c>
      <c r="BV301" s="781" t="str">
        <f t="shared" si="1675"/>
        <v>Elaboración de programa de mantenimiento</v>
      </c>
      <c r="BW301" s="733">
        <f t="shared" si="1671"/>
        <v>0</v>
      </c>
      <c r="BX301" s="728"/>
      <c r="BY301" s="728"/>
      <c r="BZ301" s="728"/>
      <c r="CA301" s="728"/>
      <c r="CB301" s="728"/>
      <c r="CC301" s="728"/>
      <c r="CD301" s="728"/>
    </row>
    <row r="302" spans="1:82" s="58" customFormat="1" ht="88.2" x14ac:dyDescent="0.3">
      <c r="A302" s="827">
        <v>11700</v>
      </c>
      <c r="B302" s="828" t="s">
        <v>29</v>
      </c>
      <c r="C302" s="771" t="s">
        <v>970</v>
      </c>
      <c r="D302" s="827" t="s">
        <v>328</v>
      </c>
      <c r="E302" s="828" t="s">
        <v>256</v>
      </c>
      <c r="F302" s="827" t="s">
        <v>1528</v>
      </c>
      <c r="G302" s="813" t="s">
        <v>1526</v>
      </c>
      <c r="H302" s="829" t="s">
        <v>123</v>
      </c>
      <c r="I302" s="830">
        <v>1</v>
      </c>
      <c r="J302" s="827" t="s">
        <v>1529</v>
      </c>
      <c r="K302" s="813" t="s">
        <v>1527</v>
      </c>
      <c r="L302" s="901">
        <v>57147718</v>
      </c>
      <c r="M302" s="831">
        <v>1</v>
      </c>
      <c r="N302" s="771" t="s">
        <v>45</v>
      </c>
      <c r="O302" s="771" t="s">
        <v>54</v>
      </c>
      <c r="P302" s="771" t="s">
        <v>37</v>
      </c>
      <c r="Q302" s="771" t="s">
        <v>38</v>
      </c>
      <c r="R302" s="771" t="s">
        <v>218</v>
      </c>
      <c r="S302" s="771" t="s">
        <v>1530</v>
      </c>
      <c r="T302" s="771" t="s">
        <v>104</v>
      </c>
      <c r="U302" s="832">
        <v>1</v>
      </c>
      <c r="V302" s="823" t="str">
        <f t="shared" si="1676"/>
        <v>Realizar otras actividades  relacionadas  con  todo  el  plan del SST</v>
      </c>
      <c r="W302" s="824">
        <f t="shared" si="1677"/>
        <v>57147718</v>
      </c>
      <c r="X302" s="829" t="s">
        <v>114</v>
      </c>
      <c r="Y302" s="833">
        <v>0</v>
      </c>
      <c r="Z302" s="823" t="str">
        <f t="shared" si="1678"/>
        <v>Realizar otras actividades  relacionadas  con  todo  el  plan del SST</v>
      </c>
      <c r="AA302" s="826">
        <v>0</v>
      </c>
      <c r="AB302" s="834"/>
      <c r="AC302" s="834"/>
      <c r="AD302" s="787" t="e">
        <f t="shared" si="1628"/>
        <v>#DIV/0!</v>
      </c>
      <c r="AE302" s="787" t="e">
        <f t="shared" si="1629"/>
        <v>#DIV/0!</v>
      </c>
      <c r="AF302" s="787">
        <f t="shared" si="1630"/>
        <v>0</v>
      </c>
      <c r="AG302" s="787">
        <f t="shared" si="1631"/>
        <v>0</v>
      </c>
      <c r="AH302" s="834"/>
      <c r="AI302" s="833">
        <v>0</v>
      </c>
      <c r="AJ302" s="835" t="str">
        <f t="shared" si="1672"/>
        <v>Realizar otras actividades  relacionadas  con  todo  el  plan del SST</v>
      </c>
      <c r="AK302" s="836">
        <v>0</v>
      </c>
      <c r="AL302" s="834"/>
      <c r="AM302" s="834"/>
      <c r="AN302" s="787" t="e">
        <f t="shared" si="1632"/>
        <v>#DIV/0!</v>
      </c>
      <c r="AO302" s="787" t="e">
        <f t="shared" si="1633"/>
        <v>#DIV/0!</v>
      </c>
      <c r="AP302" s="787">
        <f t="shared" si="1634"/>
        <v>0</v>
      </c>
      <c r="AQ302" s="787">
        <f t="shared" si="1635"/>
        <v>0</v>
      </c>
      <c r="AR302" s="834"/>
      <c r="AS302" s="833">
        <v>0</v>
      </c>
      <c r="AT302" s="835" t="str">
        <f t="shared" si="1673"/>
        <v>Realizar otras actividades  relacionadas  con  todo  el  plan del SST</v>
      </c>
      <c r="AU302" s="836">
        <v>0</v>
      </c>
      <c r="AV302" s="834"/>
      <c r="AW302" s="834"/>
      <c r="AX302" s="787" t="e">
        <f t="shared" si="1654"/>
        <v>#DIV/0!</v>
      </c>
      <c r="AY302" s="787" t="e">
        <f t="shared" si="1655"/>
        <v>#DIV/0!</v>
      </c>
      <c r="AZ302" s="787">
        <f t="shared" si="1656"/>
        <v>0</v>
      </c>
      <c r="BA302" s="787">
        <f t="shared" si="1657"/>
        <v>0</v>
      </c>
      <c r="BB302" s="834"/>
      <c r="BC302" s="833">
        <v>1</v>
      </c>
      <c r="BD302" s="835" t="str">
        <f t="shared" si="1674"/>
        <v>Realizar otras actividades  relacionadas  con  todo  el  plan del SST</v>
      </c>
      <c r="BE302" s="836">
        <v>0</v>
      </c>
      <c r="BF302" s="834"/>
      <c r="BG302" s="834"/>
      <c r="BH302" s="837">
        <f t="shared" si="1658"/>
        <v>0</v>
      </c>
      <c r="BI302" s="837" t="e">
        <f t="shared" si="1659"/>
        <v>#DIV/0!</v>
      </c>
      <c r="BJ302" s="837">
        <f t="shared" si="1660"/>
        <v>0</v>
      </c>
      <c r="BK302" s="837">
        <f t="shared" si="1661"/>
        <v>0</v>
      </c>
      <c r="BL302" s="834"/>
      <c r="BM302" s="838" t="str">
        <f t="shared" si="1662"/>
        <v>No Prog ni Ejec</v>
      </c>
      <c r="BN302" s="838" t="str">
        <f t="shared" si="1663"/>
        <v>No Prog ni Ejec</v>
      </c>
      <c r="BO302" s="838" t="str">
        <f t="shared" si="1664"/>
        <v>No Prog ni Ejec</v>
      </c>
      <c r="BP302" s="838" t="str">
        <f t="shared" si="1665"/>
        <v>No Prog ni Ejec</v>
      </c>
      <c r="BQ302" s="838" t="str">
        <f t="shared" si="1666"/>
        <v>No Prog ni Ejec</v>
      </c>
      <c r="BR302" s="838" t="str">
        <f t="shared" si="1667"/>
        <v>No Prog ni Ejec</v>
      </c>
      <c r="BS302" s="838">
        <f t="shared" si="1668"/>
        <v>0</v>
      </c>
      <c r="BT302" s="838" t="str">
        <f t="shared" si="1669"/>
        <v>No Prog ni Ejec</v>
      </c>
      <c r="BU302" s="839">
        <f t="shared" si="1670"/>
        <v>0</v>
      </c>
      <c r="BV302" s="830" t="str">
        <f t="shared" si="1675"/>
        <v>Realizar otras actividades  relacionadas  con  todo  el  plan del SST</v>
      </c>
      <c r="BW302" s="840">
        <f t="shared" si="1671"/>
        <v>0</v>
      </c>
      <c r="BX302" s="834"/>
      <c r="BY302" s="834"/>
      <c r="BZ302" s="834"/>
      <c r="CA302" s="834"/>
      <c r="CB302" s="834"/>
      <c r="CC302" s="834"/>
      <c r="CD302" s="834"/>
    </row>
    <row r="303" spans="1:82" s="890" customFormat="1" ht="89.25" customHeight="1" x14ac:dyDescent="0.2">
      <c r="A303" s="1021" t="s">
        <v>1600</v>
      </c>
      <c r="B303" s="1020" t="s">
        <v>1599</v>
      </c>
      <c r="C303" s="1020" t="s">
        <v>964</v>
      </c>
      <c r="D303" s="1021" t="s">
        <v>1601</v>
      </c>
      <c r="E303" s="1020" t="s">
        <v>256</v>
      </c>
      <c r="F303" s="1021" t="s">
        <v>1602</v>
      </c>
      <c r="G303" s="1020" t="s">
        <v>1603</v>
      </c>
      <c r="H303" s="1005" t="s">
        <v>123</v>
      </c>
      <c r="I303" s="1022">
        <v>1</v>
      </c>
      <c r="J303" s="1021" t="s">
        <v>1604</v>
      </c>
      <c r="K303" s="1020" t="s">
        <v>1605</v>
      </c>
      <c r="L303" s="1013">
        <v>50000000</v>
      </c>
      <c r="M303" s="1017">
        <v>1</v>
      </c>
      <c r="N303" s="1020" t="s">
        <v>46</v>
      </c>
      <c r="O303" s="1020" t="s">
        <v>68</v>
      </c>
      <c r="P303" s="560" t="s">
        <v>21</v>
      </c>
      <c r="Q303" s="560" t="s">
        <v>36</v>
      </c>
      <c r="R303" s="560" t="s">
        <v>214</v>
      </c>
      <c r="S303" s="1020" t="s">
        <v>1606</v>
      </c>
      <c r="T303" s="1020" t="s">
        <v>99</v>
      </c>
      <c r="U303" s="1017">
        <v>1</v>
      </c>
      <c r="V303" s="1015" t="str">
        <f t="shared" si="1676"/>
        <v>Implementar las NIIF de acuerdo con la Resolución 553, el instructivo 002 de 2015 y sus modificaciones.</v>
      </c>
      <c r="W303" s="1019">
        <f t="shared" si="1677"/>
        <v>50000000</v>
      </c>
      <c r="X303" s="1005" t="s">
        <v>114</v>
      </c>
      <c r="Y303" s="1014">
        <v>0</v>
      </c>
      <c r="Z303" s="1015" t="str">
        <f t="shared" si="1678"/>
        <v>Implementar las NIIF de acuerdo con la Resolución 553, el instructivo 002 de 2015 y sus modificaciones.</v>
      </c>
      <c r="AA303" s="1013">
        <v>0</v>
      </c>
      <c r="AB303" s="1005"/>
      <c r="AC303" s="1005"/>
      <c r="AD303" s="1006" t="e">
        <f t="shared" ref="AD303" si="1679">+(AB303/Y303)</f>
        <v>#DIV/0!</v>
      </c>
      <c r="AE303" s="1006" t="e">
        <f t="shared" ref="AE303" si="1680">+(AC303/AA303)</f>
        <v>#DIV/0!</v>
      </c>
      <c r="AF303" s="1006">
        <f t="shared" ref="AF303" si="1681">+(AB303/U303)</f>
        <v>0</v>
      </c>
      <c r="AG303" s="1006">
        <f t="shared" ref="AG303" si="1682">+(AC303/W303)</f>
        <v>0</v>
      </c>
      <c r="AH303" s="1008"/>
      <c r="AI303" s="1014">
        <v>0</v>
      </c>
      <c r="AJ303" s="1015" t="str">
        <f t="shared" si="1672"/>
        <v>Implementar las NIIF de acuerdo con la Resolución 553, el instructivo 002 de 2015 y sus modificaciones.</v>
      </c>
      <c r="AK303" s="1013">
        <v>0</v>
      </c>
      <c r="AL303" s="1005"/>
      <c r="AM303" s="1005"/>
      <c r="AN303" s="1016" t="e">
        <f t="shared" ref="AN303" si="1683">+(AL303/AI303)</f>
        <v>#DIV/0!</v>
      </c>
      <c r="AO303" s="1016" t="e">
        <f t="shared" ref="AO303" si="1684">+(AM303/AK303)</f>
        <v>#DIV/0!</v>
      </c>
      <c r="AP303" s="1016">
        <f t="shared" ref="AP303" si="1685">+(AL303+AB303)/U303</f>
        <v>0</v>
      </c>
      <c r="AQ303" s="1016">
        <f t="shared" ref="AQ303" si="1686">+(AM303+AC303)/W303</f>
        <v>0</v>
      </c>
      <c r="AR303" s="1008"/>
      <c r="AS303" s="1014">
        <v>0</v>
      </c>
      <c r="AT303" s="1015" t="str">
        <f t="shared" si="1673"/>
        <v>Implementar las NIIF de acuerdo con la Resolución 553, el instructivo 002 de 2015 y sus modificaciones.</v>
      </c>
      <c r="AU303" s="1013">
        <v>0</v>
      </c>
      <c r="AV303" s="1005"/>
      <c r="AW303" s="1005"/>
      <c r="AX303" s="1016" t="e">
        <f t="shared" si="1654"/>
        <v>#DIV/0!</v>
      </c>
      <c r="AY303" s="1016" t="e">
        <f t="shared" si="1655"/>
        <v>#DIV/0!</v>
      </c>
      <c r="AZ303" s="1011">
        <f>+(AL303+AB303+AV303)/U303</f>
        <v>0</v>
      </c>
      <c r="BA303" s="1016">
        <f t="shared" si="1657"/>
        <v>0</v>
      </c>
      <c r="BB303" s="1005"/>
      <c r="BC303" s="1014">
        <v>1</v>
      </c>
      <c r="BD303" s="1015" t="str">
        <f t="shared" si="1674"/>
        <v>Implementar las NIIF de acuerdo con la Resolución 553, el instructivo 002 de 2015 y sus modificaciones.</v>
      </c>
      <c r="BE303" s="1013">
        <v>50000000</v>
      </c>
      <c r="BF303" s="1005"/>
      <c r="BG303" s="1005"/>
      <c r="BH303" s="1014">
        <f t="shared" ref="BH303" si="1687">+(BF303/BC303)</f>
        <v>0</v>
      </c>
      <c r="BI303" s="1014">
        <f t="shared" ref="BI303" si="1688">+(BG303/BE303)</f>
        <v>0</v>
      </c>
      <c r="BJ303" s="1014">
        <f t="shared" ref="BJ303" si="1689">+(AL303+AB303+AV303+BF303)/U303</f>
        <v>0</v>
      </c>
      <c r="BK303" s="1014">
        <f t="shared" ref="BK303" si="1690">+(AM303+AC303+AW303+BG303)/W303</f>
        <v>0</v>
      </c>
      <c r="BL303" s="1005"/>
      <c r="BM303" s="1010" t="str">
        <f t="shared" ref="BM303" si="1691">IF(AND(Y303=0,AB303=0),"No Prog ni Ejec",IF(Y303=0,CONCATENATE("No Prog, Ejec=  ",AB303),AB303/Y303))</f>
        <v>No Prog ni Ejec</v>
      </c>
      <c r="BN303" s="1010" t="str">
        <f t="shared" ref="BN303" si="1692">IF(AND(AA303=0,AC303=0),"No Prog ni Ejec",IF(AA303=0,CONCATENATE("No Prog, Ejec=  ",AC303),AC303/AA303))</f>
        <v>No Prog ni Ejec</v>
      </c>
      <c r="BO303" s="1010" t="str">
        <f t="shared" ref="BO303" si="1693">IF(AND(AI303=0,AL303=0),"No Prog ni Ejec",IF(AI303=0,CONCATENATE("No Prog, Ejec=  ",AL303),AL303/AI303))</f>
        <v>No Prog ni Ejec</v>
      </c>
      <c r="BP303" s="1010" t="str">
        <f t="shared" ref="BP303" si="1694">IF(AND(AK303=0,AM303=0),"No Prog ni Ejec",IF(AK303=0,CONCATENATE("No Prog, Ejec=  ",AM303),AM303/AK303))</f>
        <v>No Prog ni Ejec</v>
      </c>
      <c r="BQ303" s="1010" t="str">
        <f t="shared" ref="BQ303" si="1695">IF(AND(AS303=0,AV303=0),"No Prog ni Ejec",IF(AS303=0,CONCATENATE("No Prog, Ejec=  ",AV303),AV303/AS303))</f>
        <v>No Prog ni Ejec</v>
      </c>
      <c r="BR303" s="1010" t="str">
        <f t="shared" ref="BR303" si="1696">IF(AND(AU303=0,AW303=0),"No Prog ni Ejec",IF(AU303=0,CONCATENATE("No Prog, Ejec=  ",AW303),AW303/AU303))</f>
        <v>No Prog ni Ejec</v>
      </c>
      <c r="BS303" s="1010">
        <f t="shared" ref="BS303" si="1697">IF(AND(BC303=0,BF303=0),"No Prog ni Ejec",IF(BC303=0,CONCATENATE("No Prog, Ejec=  ",BF303),BF303/BC303))</f>
        <v>0</v>
      </c>
      <c r="BT303" s="1010">
        <f t="shared" ref="BT303" si="1698">IF(AND(BE303=0,BG303=0),"No Prog ni Ejec",IF(BE303=0,CONCATENATE("No Prog, Ejec=  ",BG303),BG303/BE303))</f>
        <v>0</v>
      </c>
      <c r="BU303" s="1011">
        <f t="shared" si="1670"/>
        <v>0</v>
      </c>
      <c r="BV303" s="1012" t="str">
        <f t="shared" si="1675"/>
        <v>Implementar las NIIF de acuerdo con la Resolución 553, el instructivo 002 de 2015 y sus modificaciones.</v>
      </c>
      <c r="BW303" s="1013">
        <f t="shared" si="1671"/>
        <v>0</v>
      </c>
      <c r="BX303" s="1005"/>
      <c r="BY303" s="1005"/>
      <c r="BZ303" s="1005"/>
      <c r="CA303" s="1005"/>
      <c r="CB303" s="1005"/>
      <c r="CC303" s="1005"/>
      <c r="CD303" s="1005"/>
    </row>
    <row r="304" spans="1:82" s="890" customFormat="1" ht="25.2" x14ac:dyDescent="0.2">
      <c r="A304" s="1021"/>
      <c r="B304" s="1020"/>
      <c r="C304" s="1020"/>
      <c r="D304" s="1021"/>
      <c r="E304" s="1020"/>
      <c r="F304" s="1021"/>
      <c r="G304" s="1020"/>
      <c r="H304" s="1005"/>
      <c r="I304" s="1023"/>
      <c r="J304" s="1021"/>
      <c r="K304" s="1020"/>
      <c r="L304" s="1013"/>
      <c r="M304" s="1018"/>
      <c r="N304" s="1020"/>
      <c r="O304" s="1020"/>
      <c r="P304" s="560" t="s">
        <v>37</v>
      </c>
      <c r="Q304" s="560" t="s">
        <v>38</v>
      </c>
      <c r="R304" s="560" t="s">
        <v>219</v>
      </c>
      <c r="S304" s="1020"/>
      <c r="T304" s="1020"/>
      <c r="U304" s="1018"/>
      <c r="V304" s="1015"/>
      <c r="W304" s="1019"/>
      <c r="X304" s="1005"/>
      <c r="Y304" s="1014"/>
      <c r="Z304" s="1015"/>
      <c r="AA304" s="1013"/>
      <c r="AB304" s="1005"/>
      <c r="AC304" s="1005"/>
      <c r="AD304" s="1007"/>
      <c r="AE304" s="1007"/>
      <c r="AF304" s="1007"/>
      <c r="AG304" s="1007"/>
      <c r="AH304" s="1009"/>
      <c r="AI304" s="1014"/>
      <c r="AJ304" s="1015"/>
      <c r="AK304" s="1013"/>
      <c r="AL304" s="1005"/>
      <c r="AM304" s="1005"/>
      <c r="AN304" s="1016"/>
      <c r="AO304" s="1016"/>
      <c r="AP304" s="1016"/>
      <c r="AQ304" s="1016"/>
      <c r="AR304" s="1009"/>
      <c r="AS304" s="1014"/>
      <c r="AT304" s="1015"/>
      <c r="AU304" s="1013"/>
      <c r="AV304" s="1005"/>
      <c r="AW304" s="1005"/>
      <c r="AX304" s="1016"/>
      <c r="AY304" s="1016"/>
      <c r="AZ304" s="1011"/>
      <c r="BA304" s="1016"/>
      <c r="BB304" s="1005"/>
      <c r="BC304" s="1014"/>
      <c r="BD304" s="1015"/>
      <c r="BE304" s="1013"/>
      <c r="BF304" s="1005"/>
      <c r="BG304" s="1005"/>
      <c r="BH304" s="1014"/>
      <c r="BI304" s="1014"/>
      <c r="BJ304" s="1014"/>
      <c r="BK304" s="1014"/>
      <c r="BL304" s="1005"/>
      <c r="BM304" s="1010"/>
      <c r="BN304" s="1010"/>
      <c r="BO304" s="1010"/>
      <c r="BP304" s="1010"/>
      <c r="BQ304" s="1010"/>
      <c r="BR304" s="1010"/>
      <c r="BS304" s="1010"/>
      <c r="BT304" s="1010"/>
      <c r="BU304" s="1011"/>
      <c r="BV304" s="1012"/>
      <c r="BW304" s="1013"/>
      <c r="BX304" s="1005"/>
      <c r="BY304" s="1005"/>
      <c r="BZ304" s="1005"/>
      <c r="CA304" s="1005"/>
      <c r="CB304" s="1005"/>
      <c r="CC304" s="1005"/>
      <c r="CD304" s="1005"/>
    </row>
    <row r="305" spans="1:82" s="149" customFormat="1" ht="88.2" x14ac:dyDescent="0.3">
      <c r="A305" s="616">
        <v>11200</v>
      </c>
      <c r="B305" s="560" t="s">
        <v>1321</v>
      </c>
      <c r="C305" s="560" t="s">
        <v>964</v>
      </c>
      <c r="D305" s="616" t="s">
        <v>152</v>
      </c>
      <c r="E305" s="560" t="s">
        <v>256</v>
      </c>
      <c r="F305" s="616" t="s">
        <v>1627</v>
      </c>
      <c r="G305" s="560" t="s">
        <v>1626</v>
      </c>
      <c r="H305" s="559" t="s">
        <v>124</v>
      </c>
      <c r="I305" s="616">
        <v>6</v>
      </c>
      <c r="J305" s="616" t="s">
        <v>1223</v>
      </c>
      <c r="K305" s="560" t="s">
        <v>1614</v>
      </c>
      <c r="L305" s="584">
        <v>38642460</v>
      </c>
      <c r="M305" s="618">
        <v>1</v>
      </c>
      <c r="N305" s="560" t="s">
        <v>48</v>
      </c>
      <c r="O305" s="560" t="s">
        <v>62</v>
      </c>
      <c r="P305" s="560" t="s">
        <v>21</v>
      </c>
      <c r="Q305" s="560" t="s">
        <v>23</v>
      </c>
      <c r="R305" s="560" t="s">
        <v>792</v>
      </c>
      <c r="S305" s="560" t="s">
        <v>1615</v>
      </c>
      <c r="T305" s="560" t="s">
        <v>98</v>
      </c>
      <c r="U305" s="589">
        <v>6</v>
      </c>
      <c r="V305" s="560" t="str">
        <f>+K305</f>
        <v>Administrar los contenidos de los medios digitales de la ADRES</v>
      </c>
      <c r="W305" s="586">
        <v>38642460</v>
      </c>
      <c r="X305" s="587" t="s">
        <v>114</v>
      </c>
      <c r="Y305" s="608">
        <v>0</v>
      </c>
      <c r="Z305" s="885" t="str">
        <f>+V305</f>
        <v>Administrar los contenidos de los medios digitales de la ADRES</v>
      </c>
      <c r="AA305" s="584">
        <v>0</v>
      </c>
      <c r="AB305" s="886"/>
      <c r="AC305" s="886"/>
      <c r="AD305" s="644" t="e">
        <f t="shared" ref="AD305" si="1699">+(AB305/Y305)</f>
        <v>#DIV/0!</v>
      </c>
      <c r="AE305" s="644" t="e">
        <f t="shared" ref="AE305" si="1700">+(AC305/AA305)</f>
        <v>#DIV/0!</v>
      </c>
      <c r="AF305" s="644">
        <f t="shared" ref="AF305" si="1701">+(AB305/U305)</f>
        <v>0</v>
      </c>
      <c r="AG305" s="644">
        <f t="shared" ref="AG305" si="1702">+(AC305/W305)</f>
        <v>0</v>
      </c>
      <c r="AH305" s="560"/>
      <c r="AI305" s="608">
        <v>0</v>
      </c>
      <c r="AJ305" s="885" t="str">
        <f t="shared" ref="AJ305" si="1703">+V305</f>
        <v>Administrar los contenidos de los medios digitales de la ADRES</v>
      </c>
      <c r="AK305" s="584">
        <v>0</v>
      </c>
      <c r="AL305" s="645"/>
      <c r="AM305" s="645"/>
      <c r="AN305" s="644" t="e">
        <f t="shared" ref="AN305" si="1704">+(AL305/AI305)</f>
        <v>#DIV/0!</v>
      </c>
      <c r="AO305" s="644" t="e">
        <f t="shared" ref="AO305" si="1705">+(AM305/AK305)</f>
        <v>#DIV/0!</v>
      </c>
      <c r="AP305" s="644">
        <f t="shared" ref="AP305" si="1706">+(AL305+AB305)/U305</f>
        <v>0</v>
      </c>
      <c r="AQ305" s="644">
        <f t="shared" ref="AQ305" si="1707">+(AM305+AC305)/W305</f>
        <v>0</v>
      </c>
      <c r="AR305" s="644"/>
      <c r="AS305" s="608">
        <v>3</v>
      </c>
      <c r="AT305" s="885" t="str">
        <f t="shared" ref="AT305" si="1708">+V305</f>
        <v>Administrar los contenidos de los medios digitales de la ADRES</v>
      </c>
      <c r="AU305" s="887">
        <f>38642460/2</f>
        <v>19321230</v>
      </c>
      <c r="AV305" s="645"/>
      <c r="AW305" s="645"/>
      <c r="AX305" s="644">
        <f t="shared" ref="AX305" si="1709">+(AV305/AS305)</f>
        <v>0</v>
      </c>
      <c r="AY305" s="644">
        <f t="shared" ref="AY305" si="1710">+(AW305/AU305)</f>
        <v>0</v>
      </c>
      <c r="AZ305" s="644">
        <f t="shared" ref="AZ305" si="1711">+(AL305+AB305+AV305)/U305</f>
        <v>0</v>
      </c>
      <c r="BA305" s="644">
        <f t="shared" ref="BA305" si="1712">+(AM305+AC305+AW305)/W305</f>
        <v>0</v>
      </c>
      <c r="BB305" s="644"/>
      <c r="BC305" s="589">
        <v>3</v>
      </c>
      <c r="BD305" s="885" t="str">
        <f>+V305</f>
        <v>Administrar los contenidos de los medios digitales de la ADRES</v>
      </c>
      <c r="BE305" s="887">
        <f>38642460/2</f>
        <v>19321230</v>
      </c>
      <c r="BF305" s="886"/>
      <c r="BG305" s="886"/>
      <c r="BH305" s="566">
        <f t="shared" ref="BH305" si="1713">+(BF305/BC305)</f>
        <v>0</v>
      </c>
      <c r="BI305" s="566">
        <f t="shared" ref="BI305" si="1714">+(BG305/BE305)</f>
        <v>0</v>
      </c>
      <c r="BJ305" s="566">
        <f t="shared" ref="BJ305" si="1715">+(AL305+AB305+AV305+BF305)/U305</f>
        <v>0</v>
      </c>
      <c r="BK305" s="566">
        <f t="shared" ref="BK305" si="1716">+(AM305+AC305+AW305+BG305)/W305</f>
        <v>0</v>
      </c>
      <c r="BL305" s="886"/>
      <c r="BM305" s="888" t="str">
        <f t="shared" ref="BM305" si="1717">IF(AND(Y305=0,AB305=0),"No Prog ni Ejec",IF(Y305=0,CONCATENATE("No Prog, Ejec=  ",AB305),AB305/Y305))</f>
        <v>No Prog ni Ejec</v>
      </c>
      <c r="BN305" s="888" t="str">
        <f t="shared" ref="BN305" si="1718">IF(AND(AA305=0,AC305=0),"No Prog ni Ejec",IF(AA305=0,CONCATENATE("No Prog, Ejec=  ",AC305),AC305/AA305))</f>
        <v>No Prog ni Ejec</v>
      </c>
      <c r="BO305" s="888" t="str">
        <f t="shared" ref="BO305" si="1719">IF(AND(AI305=0,AL305=0),"No Prog ni Ejec",IF(AI305=0,CONCATENATE("No Prog, Ejec=  ",AL305),AL305/AI305))</f>
        <v>No Prog ni Ejec</v>
      </c>
      <c r="BP305" s="888" t="str">
        <f t="shared" ref="BP305" si="1720">IF(AND(AK305=0,AM305=0),"No Prog ni Ejec",IF(AK305=0,CONCATENATE("No Prog, Ejec=  ",AM305),AM305/AK305))</f>
        <v>No Prog ni Ejec</v>
      </c>
      <c r="BQ305" s="888">
        <f t="shared" ref="BQ305" si="1721">IF(AND(AS305=0,AV305=0),"No Prog ni Ejec",IF(AS305=0,CONCATENATE("No Prog, Ejec=  ",AV305),AV305/AS305))</f>
        <v>0</v>
      </c>
      <c r="BR305" s="888">
        <f t="shared" ref="BR305" si="1722">IF(AND(AU305=0,AW305=0),"No Prog ni Ejec",IF(AU305=0,CONCATENATE("No Prog, Ejec=  ",AW305),AW305/AU305))</f>
        <v>0</v>
      </c>
      <c r="BS305" s="888">
        <f t="shared" ref="BS305" si="1723">IF(AND(BC305=0,BF305=0),"No Prog ni Ejec",IF(BC305=0,CONCATENATE("No Prog, Ejec=  ",BF305),BF305/BC305))</f>
        <v>0</v>
      </c>
      <c r="BT305" s="888">
        <f t="shared" ref="BT305" si="1724">IF(AND(BE305=0,BG305=0),"No Prog ni Ejec",IF(BE305=0,CONCATENATE("No Prog, Ejec=  ",BG305),BG305/BE305))</f>
        <v>0</v>
      </c>
      <c r="BU305" s="640">
        <f>+(Y305+AI305+(AS305/3))</f>
        <v>1</v>
      </c>
      <c r="BV305" s="631" t="str">
        <f t="shared" ref="BV305" si="1725">+V305</f>
        <v>Administrar los contenidos de los medios digitales de la ADRES</v>
      </c>
      <c r="BW305" s="611">
        <v>0</v>
      </c>
      <c r="BX305" s="886"/>
      <c r="BY305" s="886"/>
      <c r="BZ305" s="886"/>
      <c r="CA305" s="886"/>
      <c r="CB305" s="886"/>
      <c r="CC305" s="886"/>
      <c r="CD305" s="886"/>
    </row>
    <row r="306" spans="1:82" ht="100.5" customHeight="1" x14ac:dyDescent="0.3">
      <c r="A306" s="730">
        <v>11700</v>
      </c>
      <c r="B306" s="776" t="s">
        <v>29</v>
      </c>
      <c r="C306" s="776" t="s">
        <v>971</v>
      </c>
      <c r="D306" s="845" t="s">
        <v>328</v>
      </c>
      <c r="E306" s="776" t="s">
        <v>256</v>
      </c>
      <c r="F306" s="845" t="s">
        <v>1623</v>
      </c>
      <c r="G306" s="776" t="s">
        <v>1194</v>
      </c>
      <c r="H306" s="670" t="s">
        <v>124</v>
      </c>
      <c r="I306" s="671">
        <v>1</v>
      </c>
      <c r="J306" s="671" t="s">
        <v>1622</v>
      </c>
      <c r="K306" s="776" t="s">
        <v>1193</v>
      </c>
      <c r="L306" s="583">
        <v>0</v>
      </c>
      <c r="M306" s="785">
        <v>1</v>
      </c>
      <c r="N306" s="776" t="s">
        <v>46</v>
      </c>
      <c r="O306" s="776" t="s">
        <v>59</v>
      </c>
      <c r="P306" s="776" t="s">
        <v>37</v>
      </c>
      <c r="Q306" s="776" t="s">
        <v>40</v>
      </c>
      <c r="R306" s="776" t="s">
        <v>220</v>
      </c>
      <c r="S306" s="776" t="s">
        <v>1329</v>
      </c>
      <c r="T306" s="776" t="s">
        <v>101</v>
      </c>
      <c r="U306" s="671">
        <v>1</v>
      </c>
      <c r="V306" s="782" t="str">
        <f>+K306</f>
        <v xml:space="preserve">Adelantar la reglamentación Interna del manejo de las PQRS en la ADRES a través de la correspondiente resolución para dar cumplimiento a la ley 1755. </v>
      </c>
      <c r="W306" s="722">
        <f>+L306</f>
        <v>0</v>
      </c>
      <c r="X306" s="780" t="s">
        <v>117</v>
      </c>
      <c r="Y306" s="678">
        <v>1</v>
      </c>
      <c r="Z306" s="781" t="str">
        <f>+V306</f>
        <v xml:space="preserve">Adelantar la reglamentación Interna del manejo de las PQRS en la ADRES a través de la correspondiente resolución para dar cumplimiento a la ley 1755. </v>
      </c>
      <c r="AA306" s="583">
        <v>0</v>
      </c>
      <c r="AB306" s="725"/>
      <c r="AC306" s="583"/>
      <c r="AD306" s="784">
        <f>+(AB306/Y306)</f>
        <v>0</v>
      </c>
      <c r="AE306" s="784" t="e">
        <f>+(AC306/AA306)</f>
        <v>#DIV/0!</v>
      </c>
      <c r="AF306" s="784">
        <f>+(AB306/U306)</f>
        <v>0</v>
      </c>
      <c r="AG306" s="784" t="e">
        <f>+(AC306/W306)</f>
        <v>#DIV/0!</v>
      </c>
      <c r="AH306" s="727"/>
      <c r="AI306" s="678">
        <v>0</v>
      </c>
      <c r="AJ306" s="781" t="str">
        <f>+V306</f>
        <v xml:space="preserve">Adelantar la reglamentación Interna del manejo de las PQRS en la ADRES a través de la correspondiente resolución para dar cumplimiento a la ley 1755. </v>
      </c>
      <c r="AK306" s="583">
        <v>0</v>
      </c>
      <c r="AL306" s="728"/>
      <c r="AM306" s="728"/>
      <c r="AN306" s="784" t="e">
        <f>+(AL306/AI306)</f>
        <v>#DIV/0!</v>
      </c>
      <c r="AO306" s="784" t="e">
        <f>+(AM306/AK306)</f>
        <v>#DIV/0!</v>
      </c>
      <c r="AP306" s="784">
        <f>+(AL306+AB306)/U306</f>
        <v>0</v>
      </c>
      <c r="AQ306" s="784" t="e">
        <f>+(AM306+AC306)/W306</f>
        <v>#DIV/0!</v>
      </c>
      <c r="AR306" s="784"/>
      <c r="AS306" s="678">
        <v>0</v>
      </c>
      <c r="AT306" s="781" t="str">
        <f>+V306</f>
        <v xml:space="preserve">Adelantar la reglamentación Interna del manejo de las PQRS en la ADRES a través de la correspondiente resolución para dar cumplimiento a la ley 1755. </v>
      </c>
      <c r="AU306" s="583">
        <v>0</v>
      </c>
      <c r="AV306" s="728"/>
      <c r="AW306" s="728"/>
      <c r="AX306" s="784" t="e">
        <f>+(AV306/AS306)</f>
        <v>#DIV/0!</v>
      </c>
      <c r="AY306" s="784" t="e">
        <f>+(AW306/AU306)</f>
        <v>#DIV/0!</v>
      </c>
      <c r="AZ306" s="784">
        <f>+(AL306+AB306+AV306)/U306</f>
        <v>0</v>
      </c>
      <c r="BA306" s="784" t="e">
        <f>+(AM306+AC306+AW306)/W306</f>
        <v>#DIV/0!</v>
      </c>
      <c r="BB306" s="784"/>
      <c r="BC306" s="678">
        <v>0</v>
      </c>
      <c r="BD306" s="781" t="str">
        <f>+V306</f>
        <v xml:space="preserve">Adelantar la reglamentación Interna del manejo de las PQRS en la ADRES a través de la correspondiente resolución para dar cumplimiento a la ley 1755. </v>
      </c>
      <c r="BE306" s="583">
        <v>0</v>
      </c>
      <c r="BF306" s="728"/>
      <c r="BG306" s="728"/>
      <c r="BH306" s="783" t="e">
        <f>+(BF306/BC306)</f>
        <v>#DIV/0!</v>
      </c>
      <c r="BI306" s="783" t="e">
        <f>+(BG306/BE306)</f>
        <v>#DIV/0!</v>
      </c>
      <c r="BJ306" s="783">
        <f>+(AL306+AB306+AV306+BF306)/U306</f>
        <v>0</v>
      </c>
      <c r="BK306" s="783" t="e">
        <f>+(AM306+AC306+AW306+BG306)/W306</f>
        <v>#DIV/0!</v>
      </c>
      <c r="BL306" s="783"/>
      <c r="BM306" s="786">
        <f>IF(AND(Y306=0,AB306=0),"No Prog ni Ejec",IF(Y306=0,CONCATENATE("No Prog, Ejec=  ",AB306),AB306/Y306))</f>
        <v>0</v>
      </c>
      <c r="BN306" s="786" t="str">
        <f>IF(AND(AA306=0,AC306=0),"No Prog ni Ejec",IF(AA306=0,CONCATENATE("No Prog, Ejec=  ",AC306),AC306/AA306))</f>
        <v>No Prog ni Ejec</v>
      </c>
      <c r="BO306" s="786" t="str">
        <f>IF(AND(AI306=0,AL306=0),"No Prog ni Ejec",IF(AI306=0,CONCATENATE("No Prog, Ejec=  ",AL306),AL306/AI306))</f>
        <v>No Prog ni Ejec</v>
      </c>
      <c r="BP306" s="786" t="str">
        <f>IF(AND(AK306=0,AM306=0),"No Prog ni Ejec",IF(AK306=0,CONCATENATE("No Prog, Ejec=  ",AM306),AM306/AK306))</f>
        <v>No Prog ni Ejec</v>
      </c>
      <c r="BQ306" s="786" t="str">
        <f>IF(AND(AS306=0,AV306=0),"No Prog ni Ejec",IF(AS306=0,CONCATENATE("No Prog, Ejec=  ",AV306),AV306/AS306))</f>
        <v>No Prog ni Ejec</v>
      </c>
      <c r="BR306" s="786" t="str">
        <f>IF(AND(AU306=0,AW306=0),"No Prog ni Ejec",IF(AU306=0,CONCATENATE("No Prog, Ejec=  ",AW306),AW306/AU306))</f>
        <v>No Prog ni Ejec</v>
      </c>
      <c r="BS306" s="786" t="str">
        <f>IF(AND(BC306=0,BF306=0),"No Prog ni Ejec",IF(BC306=0,CONCATENATE("No Prog, Ejec=  ",BF306),BF306/BC306))</f>
        <v>No Prog ni Ejec</v>
      </c>
      <c r="BT306" s="786" t="str">
        <f>IF(AND(BE306=0,BG306=0),"No Prog ni Ejec",IF(BE306=0,CONCATENATE("No Prog, Ejec=  ",BG306),BG306/BE306))</f>
        <v>No Prog ni Ejec</v>
      </c>
      <c r="BU306" s="674">
        <f>+(Y306+AI306+(AS306/3))</f>
        <v>1</v>
      </c>
      <c r="BV306" s="732" t="str">
        <f>+V306</f>
        <v xml:space="preserve">Adelantar la reglamentación Interna del manejo de las PQRS en la ADRES a través de la correspondiente resolución para dar cumplimiento a la ley 1755. </v>
      </c>
      <c r="BW306" s="733">
        <f>+(AA306+AK306+(AU306/3))</f>
        <v>0</v>
      </c>
      <c r="BX306" s="728"/>
      <c r="BY306" s="728"/>
      <c r="BZ306" s="728"/>
      <c r="CA306" s="728"/>
      <c r="CB306" s="728"/>
      <c r="CC306" s="728"/>
      <c r="CD306" s="728"/>
    </row>
    <row r="307" spans="1:82" x14ac:dyDescent="0.3">
      <c r="A307" s="955"/>
      <c r="B307" s="956"/>
      <c r="C307" s="956"/>
      <c r="D307" s="957"/>
      <c r="E307" s="956"/>
      <c r="F307" s="957"/>
      <c r="G307" s="956"/>
      <c r="H307" s="958"/>
      <c r="I307" s="955"/>
      <c r="J307" s="955"/>
      <c r="K307" s="956"/>
      <c r="L307" s="959"/>
      <c r="M307" s="960"/>
      <c r="N307" s="956"/>
      <c r="O307" s="956"/>
      <c r="P307" s="956"/>
      <c r="Q307" s="956"/>
      <c r="R307" s="956"/>
      <c r="S307" s="956"/>
      <c r="T307" s="956"/>
      <c r="U307" s="955"/>
      <c r="V307" s="961"/>
      <c r="W307" s="962"/>
      <c r="X307" s="963"/>
      <c r="Y307" s="964"/>
      <c r="Z307" s="965"/>
      <c r="AA307" s="959"/>
      <c r="AB307" s="966"/>
      <c r="AC307" s="959"/>
      <c r="AD307" s="967"/>
      <c r="AE307" s="967"/>
      <c r="AF307" s="967"/>
      <c r="AG307" s="967"/>
      <c r="AH307" s="956"/>
      <c r="AI307" s="964"/>
      <c r="AJ307" s="965"/>
      <c r="AK307" s="959"/>
      <c r="AL307" s="968"/>
      <c r="AM307" s="968"/>
      <c r="AN307" s="967"/>
      <c r="AO307" s="967"/>
      <c r="AP307" s="967"/>
      <c r="AQ307" s="967"/>
      <c r="AR307" s="967"/>
      <c r="AS307" s="964"/>
      <c r="AT307" s="965"/>
      <c r="AU307" s="959"/>
      <c r="AV307" s="968"/>
      <c r="AW307" s="968"/>
      <c r="AX307" s="967"/>
      <c r="AY307" s="967"/>
      <c r="AZ307" s="967"/>
      <c r="BA307" s="967"/>
      <c r="BB307" s="967"/>
      <c r="BC307" s="964"/>
      <c r="BD307" s="965"/>
      <c r="BE307" s="959"/>
      <c r="BF307" s="968"/>
      <c r="BG307" s="968"/>
      <c r="BH307" s="969"/>
      <c r="BI307" s="969"/>
      <c r="BJ307" s="969"/>
      <c r="BK307" s="969"/>
      <c r="BL307" s="969"/>
      <c r="BM307" s="970"/>
      <c r="BN307" s="970"/>
      <c r="BO307" s="970"/>
      <c r="BP307" s="970"/>
      <c r="BQ307" s="970"/>
      <c r="BR307" s="970"/>
      <c r="BS307" s="970"/>
      <c r="BT307" s="970"/>
      <c r="BU307" s="971"/>
      <c r="BV307" s="972"/>
      <c r="BW307" s="973"/>
      <c r="BX307" s="968"/>
      <c r="BY307" s="968"/>
      <c r="BZ307" s="968"/>
      <c r="CA307" s="968"/>
      <c r="CB307" s="968"/>
      <c r="CC307" s="968"/>
      <c r="CD307" s="968"/>
    </row>
    <row r="308" spans="1:82" x14ac:dyDescent="0.3">
      <c r="B308" s="954" t="s">
        <v>1664</v>
      </c>
      <c r="H308" s="687"/>
    </row>
    <row r="309" spans="1:82" hidden="1" x14ac:dyDescent="0.3">
      <c r="B309" s="848" t="s">
        <v>1665</v>
      </c>
      <c r="C309" s="974">
        <f>+L105</f>
        <v>9500731853.8699989</v>
      </c>
      <c r="D309" s="847" t="s">
        <v>1620</v>
      </c>
      <c r="H309" s="687"/>
      <c r="L309" s="849">
        <f>SUBTOTAL(9,L8:L306)-L123-L112</f>
        <v>43252545185816.609</v>
      </c>
      <c r="W309" s="849">
        <f>SUBTOTAL(9,W8:W306)-W123-W112</f>
        <v>43252545185816.609</v>
      </c>
    </row>
    <row r="310" spans="1:82" x14ac:dyDescent="0.3">
      <c r="B310" s="847" t="s">
        <v>1642</v>
      </c>
      <c r="H310" s="687"/>
      <c r="L310" s="884">
        <f>43128604240962+123940944854</f>
        <v>43252545185816</v>
      </c>
      <c r="W310" s="884">
        <f>43128604240962+123940944854</f>
        <v>43252545185816</v>
      </c>
    </row>
    <row r="311" spans="1:82" ht="39" customHeight="1" x14ac:dyDescent="0.3">
      <c r="B311" s="1004" t="s">
        <v>1662</v>
      </c>
      <c r="C311" s="1004"/>
      <c r="D311" s="1004"/>
      <c r="E311" s="1004"/>
      <c r="H311" s="687"/>
      <c r="L311" s="849">
        <f>+L309-L310</f>
        <v>0.609375</v>
      </c>
      <c r="W311" s="849">
        <f>+W309-W310</f>
        <v>0.609375</v>
      </c>
    </row>
    <row r="312" spans="1:82" x14ac:dyDescent="0.3">
      <c r="H312" s="687"/>
      <c r="W312" s="849"/>
    </row>
    <row r="313" spans="1:82" x14ac:dyDescent="0.3">
      <c r="H313" s="687"/>
      <c r="L313" s="688"/>
      <c r="W313" s="688"/>
    </row>
    <row r="314" spans="1:82" x14ac:dyDescent="0.3">
      <c r="H314" s="687"/>
    </row>
    <row r="315" spans="1:82" x14ac:dyDescent="0.3">
      <c r="H315" s="687"/>
    </row>
    <row r="317" spans="1:82" x14ac:dyDescent="0.3">
      <c r="A317" s="661"/>
      <c r="B317" s="661"/>
      <c r="C317" s="661"/>
      <c r="D317" s="661"/>
      <c r="E317" s="661"/>
      <c r="F317" s="661"/>
      <c r="G317" s="661"/>
      <c r="H317" s="662"/>
      <c r="I317" s="522"/>
      <c r="J317" s="522"/>
      <c r="K317" s="522"/>
      <c r="M317" s="715"/>
      <c r="N317" s="522"/>
      <c r="O317" s="522"/>
      <c r="P317" s="522"/>
      <c r="Q317" s="522"/>
      <c r="R317" s="522"/>
      <c r="S317" s="522"/>
      <c r="T317" s="522"/>
      <c r="U317" s="522"/>
      <c r="V317" s="522"/>
      <c r="W317" s="663"/>
      <c r="X317" s="522"/>
      <c r="Y317" s="664"/>
      <c r="Z317" s="661"/>
      <c r="AA317" s="661"/>
      <c r="AB317" s="661"/>
      <c r="AC317" s="665"/>
      <c r="AD317" s="661"/>
      <c r="AE317" s="661"/>
      <c r="AF317" s="661"/>
      <c r="AG317" s="661"/>
      <c r="AH317" s="661"/>
      <c r="AI317" s="661"/>
      <c r="AJ317" s="661"/>
      <c r="AK317" s="661"/>
      <c r="AL317" s="661"/>
      <c r="AM317" s="661"/>
      <c r="AN317" s="661"/>
      <c r="AO317" s="661"/>
      <c r="AP317" s="661"/>
      <c r="AQ317" s="661"/>
      <c r="AR317" s="661"/>
      <c r="AS317" s="661"/>
      <c r="AT317" s="661"/>
      <c r="AU317" s="661"/>
      <c r="AV317" s="661"/>
      <c r="AW317" s="661"/>
      <c r="AX317" s="661"/>
      <c r="AY317" s="661"/>
      <c r="AZ317" s="661"/>
      <c r="BA317" s="661"/>
      <c r="BB317" s="661"/>
      <c r="BC317" s="661"/>
      <c r="BD317" s="661"/>
      <c r="BE317" s="661"/>
      <c r="BF317" s="661"/>
      <c r="BG317" s="661"/>
      <c r="BH317" s="661"/>
      <c r="BI317" s="661"/>
      <c r="BJ317" s="661"/>
      <c r="BK317" s="661"/>
      <c r="BL317" s="661"/>
      <c r="BM317" s="666"/>
      <c r="BN317" s="666"/>
      <c r="BO317" s="667"/>
      <c r="BP317" s="667"/>
      <c r="BQ317" s="667"/>
      <c r="BR317" s="667"/>
      <c r="BS317" s="661"/>
      <c r="BT317" s="661"/>
      <c r="BU317" s="661"/>
      <c r="BV317" s="661"/>
      <c r="BW317" s="661"/>
      <c r="BX317" s="661"/>
      <c r="BY317" s="661"/>
      <c r="BZ317" s="661"/>
      <c r="CA317" s="661"/>
      <c r="CB317" s="661"/>
      <c r="CC317" s="661"/>
      <c r="CD317" s="661"/>
    </row>
    <row r="318" spans="1:82" x14ac:dyDescent="0.3">
      <c r="B318" s="661"/>
      <c r="C318" s="661"/>
      <c r="D318" s="661"/>
      <c r="E318" s="661"/>
      <c r="F318" s="661"/>
      <c r="G318" s="661"/>
      <c r="H318" s="662"/>
      <c r="I318" s="522"/>
      <c r="J318" s="522"/>
      <c r="K318" s="522"/>
      <c r="M318" s="668"/>
      <c r="N318" s="669"/>
      <c r="O318" s="522"/>
      <c r="P318" s="522"/>
      <c r="Q318" s="522"/>
      <c r="R318" s="522"/>
      <c r="S318" s="522"/>
      <c r="T318" s="522"/>
      <c r="U318" s="522"/>
      <c r="V318" s="522"/>
      <c r="W318" s="663"/>
      <c r="X318" s="522"/>
      <c r="Y318" s="661"/>
      <c r="Z318" s="661"/>
      <c r="AA318" s="661"/>
      <c r="AB318" s="661"/>
      <c r="AC318" s="665"/>
      <c r="AD318" s="661"/>
      <c r="AE318" s="661"/>
      <c r="AF318" s="661"/>
      <c r="AG318" s="661"/>
      <c r="AH318" s="661"/>
      <c r="AI318" s="661"/>
      <c r="AJ318" s="661"/>
      <c r="AK318" s="661"/>
      <c r="AL318" s="661"/>
      <c r="AM318" s="661"/>
      <c r="AN318" s="661"/>
      <c r="AO318" s="661"/>
      <c r="AP318" s="661"/>
      <c r="AQ318" s="661"/>
      <c r="AR318" s="661"/>
      <c r="AS318" s="661"/>
      <c r="AT318" s="661"/>
      <c r="AU318" s="661"/>
      <c r="AV318" s="661"/>
      <c r="AW318" s="661"/>
      <c r="AX318" s="661"/>
      <c r="AY318" s="661"/>
      <c r="AZ318" s="661"/>
      <c r="BA318" s="661"/>
      <c r="BB318" s="661"/>
      <c r="BC318" s="661"/>
      <c r="BD318" s="661"/>
      <c r="BE318" s="661"/>
      <c r="BF318" s="661"/>
      <c r="BG318" s="661"/>
      <c r="BH318" s="661"/>
      <c r="BI318" s="661"/>
      <c r="BJ318" s="661"/>
      <c r="BK318" s="661"/>
      <c r="BL318" s="661"/>
      <c r="BM318" s="661"/>
      <c r="BN318" s="661"/>
      <c r="BO318" s="661"/>
      <c r="BP318" s="661"/>
      <c r="BQ318" s="661"/>
      <c r="BR318" s="661"/>
      <c r="BS318" s="661"/>
      <c r="BT318" s="661"/>
      <c r="BU318" s="661"/>
      <c r="BV318" s="661"/>
      <c r="BW318" s="661"/>
      <c r="BX318" s="661"/>
      <c r="BY318" s="661"/>
      <c r="BZ318" s="661"/>
      <c r="CA318" s="661"/>
      <c r="CB318" s="661"/>
      <c r="CC318" s="661"/>
      <c r="CD318" s="661"/>
    </row>
    <row r="323" spans="12:12" x14ac:dyDescent="0.3">
      <c r="L323" s="688"/>
    </row>
    <row r="324" spans="12:12" x14ac:dyDescent="0.3">
      <c r="L324" s="688"/>
    </row>
    <row r="325" spans="12:12" x14ac:dyDescent="0.3">
      <c r="L325" s="688"/>
    </row>
  </sheetData>
  <autoFilter ref="A7:BU306" xr:uid="{00000000-0009-0000-0000-000002000000}"/>
  <mergeCells count="500">
    <mergeCell ref="AY278:AY279"/>
    <mergeCell ref="BA278:BA279"/>
    <mergeCell ref="BD278:BD279"/>
    <mergeCell ref="BE278:BE279"/>
    <mergeCell ref="BI278:BI279"/>
    <mergeCell ref="BK278:BK279"/>
    <mergeCell ref="BV278:BV279"/>
    <mergeCell ref="BW278:BW279"/>
    <mergeCell ref="AA278:AA279"/>
    <mergeCell ref="AE278:AE279"/>
    <mergeCell ref="AG278:AG279"/>
    <mergeCell ref="AJ278:AJ279"/>
    <mergeCell ref="AK278:AK279"/>
    <mergeCell ref="AO278:AO279"/>
    <mergeCell ref="AQ278:AQ279"/>
    <mergeCell ref="AT278:AT279"/>
    <mergeCell ref="AU278:AU279"/>
    <mergeCell ref="BE276:BE277"/>
    <mergeCell ref="BI276:BI277"/>
    <mergeCell ref="BK276:BK277"/>
    <mergeCell ref="BV276:BV277"/>
    <mergeCell ref="BW276:BW277"/>
    <mergeCell ref="B278:B279"/>
    <mergeCell ref="C278:C279"/>
    <mergeCell ref="D278:D279"/>
    <mergeCell ref="E278:E279"/>
    <mergeCell ref="F278:F279"/>
    <mergeCell ref="G278:G279"/>
    <mergeCell ref="J278:J279"/>
    <mergeCell ref="K278:K279"/>
    <mergeCell ref="L278:L279"/>
    <mergeCell ref="M278:M279"/>
    <mergeCell ref="N278:N279"/>
    <mergeCell ref="O278:O279"/>
    <mergeCell ref="P278:P279"/>
    <mergeCell ref="Q278:Q279"/>
    <mergeCell ref="R278:R279"/>
    <mergeCell ref="V278:V279"/>
    <mergeCell ref="W278:W279"/>
    <mergeCell ref="X278:X279"/>
    <mergeCell ref="Z278:Z279"/>
    <mergeCell ref="AJ276:AJ277"/>
    <mergeCell ref="AK276:AK277"/>
    <mergeCell ref="AO276:AO277"/>
    <mergeCell ref="AQ276:AQ277"/>
    <mergeCell ref="AT276:AT277"/>
    <mergeCell ref="AU276:AU277"/>
    <mergeCell ref="AY276:AY277"/>
    <mergeCell ref="BA276:BA277"/>
    <mergeCell ref="BD276:BD277"/>
    <mergeCell ref="R276:R277"/>
    <mergeCell ref="V276:V277"/>
    <mergeCell ref="W276:W277"/>
    <mergeCell ref="X276:X277"/>
    <mergeCell ref="Z276:Z277"/>
    <mergeCell ref="AA276:AA277"/>
    <mergeCell ref="AC276:AC277"/>
    <mergeCell ref="AE276:AE277"/>
    <mergeCell ref="AG276:AG277"/>
    <mergeCell ref="I276:I277"/>
    <mergeCell ref="J276:J277"/>
    <mergeCell ref="K276:K277"/>
    <mergeCell ref="L276:L277"/>
    <mergeCell ref="M276:M277"/>
    <mergeCell ref="N276:N277"/>
    <mergeCell ref="O276:O277"/>
    <mergeCell ref="P276:P277"/>
    <mergeCell ref="Q276:Q277"/>
    <mergeCell ref="A278:A279"/>
    <mergeCell ref="B276:B277"/>
    <mergeCell ref="A276:A277"/>
    <mergeCell ref="C276:C277"/>
    <mergeCell ref="D276:D277"/>
    <mergeCell ref="E276:E277"/>
    <mergeCell ref="F276:F277"/>
    <mergeCell ref="G276:G277"/>
    <mergeCell ref="H276:H277"/>
    <mergeCell ref="BV242:BV243"/>
    <mergeCell ref="BW242:BW243"/>
    <mergeCell ref="AO242:AO243"/>
    <mergeCell ref="AQ242:AQ243"/>
    <mergeCell ref="AT242:AT243"/>
    <mergeCell ref="AU242:AU243"/>
    <mergeCell ref="AW242:AW243"/>
    <mergeCell ref="AY242:AY243"/>
    <mergeCell ref="BA242:BA243"/>
    <mergeCell ref="BD242:BD243"/>
    <mergeCell ref="BE242:BE243"/>
    <mergeCell ref="AC242:AC243"/>
    <mergeCell ref="AE242:AE243"/>
    <mergeCell ref="AG242:AG243"/>
    <mergeCell ref="AJ242:AJ243"/>
    <mergeCell ref="AK242:AK243"/>
    <mergeCell ref="AM242:AM243"/>
    <mergeCell ref="BG242:BG243"/>
    <mergeCell ref="BI242:BI243"/>
    <mergeCell ref="BK242:BK243"/>
    <mergeCell ref="BV145:BV146"/>
    <mergeCell ref="A242:A243"/>
    <mergeCell ref="B242:B243"/>
    <mergeCell ref="C242:C243"/>
    <mergeCell ref="D242:D243"/>
    <mergeCell ref="E242:E243"/>
    <mergeCell ref="F242:F243"/>
    <mergeCell ref="G242:G243"/>
    <mergeCell ref="J242:J243"/>
    <mergeCell ref="K242:K243"/>
    <mergeCell ref="L242:L243"/>
    <mergeCell ref="M242:M243"/>
    <mergeCell ref="N242:N243"/>
    <mergeCell ref="O242:O243"/>
    <mergeCell ref="P242:P243"/>
    <mergeCell ref="Q242:Q243"/>
    <mergeCell ref="R242:R243"/>
    <mergeCell ref="T242:T243"/>
    <mergeCell ref="V242:V243"/>
    <mergeCell ref="W242:W243"/>
    <mergeCell ref="K145:K146"/>
    <mergeCell ref="X242:X243"/>
    <mergeCell ref="Z242:Z243"/>
    <mergeCell ref="AA242:AA243"/>
    <mergeCell ref="M145:M146"/>
    <mergeCell ref="N145:N146"/>
    <mergeCell ref="O145:O146"/>
    <mergeCell ref="P145:P146"/>
    <mergeCell ref="Q145:Q146"/>
    <mergeCell ref="R145:R146"/>
    <mergeCell ref="T145:T146"/>
    <mergeCell ref="V145:V146"/>
    <mergeCell ref="A145:A146"/>
    <mergeCell ref="B145:B146"/>
    <mergeCell ref="C145:C146"/>
    <mergeCell ref="D145:D146"/>
    <mergeCell ref="E145:E146"/>
    <mergeCell ref="F145:F146"/>
    <mergeCell ref="G145:G146"/>
    <mergeCell ref="J145:J146"/>
    <mergeCell ref="AI6:AR6"/>
    <mergeCell ref="AS6:BB6"/>
    <mergeCell ref="BM6:BT6"/>
    <mergeCell ref="BC6:BL6"/>
    <mergeCell ref="BU6:CD6"/>
    <mergeCell ref="A1:B3"/>
    <mergeCell ref="D1:F1"/>
    <mergeCell ref="G1:BO1"/>
    <mergeCell ref="BP1:BT3"/>
    <mergeCell ref="D2:F2"/>
    <mergeCell ref="G2:G3"/>
    <mergeCell ref="H2:BM3"/>
    <mergeCell ref="BN2:BN3"/>
    <mergeCell ref="BO2:BO3"/>
    <mergeCell ref="D3:F3"/>
    <mergeCell ref="E5:N5"/>
    <mergeCell ref="Y6:AH6"/>
    <mergeCell ref="BP167:BP169"/>
    <mergeCell ref="BR167:BR169"/>
    <mergeCell ref="BT167:BT169"/>
    <mergeCell ref="AG167:AG169"/>
    <mergeCell ref="AM167:AM169"/>
    <mergeCell ref="AO167:AO169"/>
    <mergeCell ref="AQ167:AQ169"/>
    <mergeCell ref="AW167:AW169"/>
    <mergeCell ref="AY167:AY169"/>
    <mergeCell ref="BA167:BA169"/>
    <mergeCell ref="G9:G11"/>
    <mergeCell ref="N182:N183"/>
    <mergeCell ref="F172:F173"/>
    <mergeCell ref="F180:F181"/>
    <mergeCell ref="F9:F11"/>
    <mergeCell ref="G184:G186"/>
    <mergeCell ref="BG167:BG169"/>
    <mergeCell ref="BI167:BI169"/>
    <mergeCell ref="BK167:BK169"/>
    <mergeCell ref="M167:M169"/>
    <mergeCell ref="G182:G183"/>
    <mergeCell ref="G180:G181"/>
    <mergeCell ref="H180:H181"/>
    <mergeCell ref="J180:J181"/>
    <mergeCell ref="J182:J183"/>
    <mergeCell ref="K182:K183"/>
    <mergeCell ref="N180:N181"/>
    <mergeCell ref="L180:L181"/>
    <mergeCell ref="K9:K11"/>
    <mergeCell ref="H182:H183"/>
    <mergeCell ref="K180:K181"/>
    <mergeCell ref="L9:L11"/>
    <mergeCell ref="M9:M11"/>
    <mergeCell ref="N9:N11"/>
    <mergeCell ref="K172:K173"/>
    <mergeCell ref="L172:L173"/>
    <mergeCell ref="N172:N173"/>
    <mergeCell ref="G172:G173"/>
    <mergeCell ref="O172:O173"/>
    <mergeCell ref="P172:P173"/>
    <mergeCell ref="J172:J173"/>
    <mergeCell ref="H172:H173"/>
    <mergeCell ref="O180:O181"/>
    <mergeCell ref="L161:L165"/>
    <mergeCell ref="M161:M165"/>
    <mergeCell ref="F182:F183"/>
    <mergeCell ref="AM9:AM11"/>
    <mergeCell ref="AO9:AO11"/>
    <mergeCell ref="AE161:AE165"/>
    <mergeCell ref="AG161:AG165"/>
    <mergeCell ref="AY180:AY181"/>
    <mergeCell ref="Q180:Q181"/>
    <mergeCell ref="X180:X181"/>
    <mergeCell ref="AC9:AC11"/>
    <mergeCell ref="O182:O183"/>
    <mergeCell ref="P182:P183"/>
    <mergeCell ref="Q182:Q183"/>
    <mergeCell ref="R182:R183"/>
    <mergeCell ref="P9:P11"/>
    <mergeCell ref="AG9:AG11"/>
    <mergeCell ref="AJ9:AJ11"/>
    <mergeCell ref="V9:V11"/>
    <mergeCell ref="W9:W11"/>
    <mergeCell ref="X9:X11"/>
    <mergeCell ref="Z9:Z11"/>
    <mergeCell ref="AA9:AA11"/>
    <mergeCell ref="J9:J11"/>
    <mergeCell ref="BN182:BN183"/>
    <mergeCell ref="BP182:BP183"/>
    <mergeCell ref="BR182:BR183"/>
    <mergeCell ref="X68:X69"/>
    <mergeCell ref="L167:L169"/>
    <mergeCell ref="AC167:AC169"/>
    <mergeCell ref="Q9:Q11"/>
    <mergeCell ref="R9:R11"/>
    <mergeCell ref="AQ180:AQ181"/>
    <mergeCell ref="AY9:AY11"/>
    <mergeCell ref="V182:V183"/>
    <mergeCell ref="W182:W183"/>
    <mergeCell ref="R180:R181"/>
    <mergeCell ref="V180:V181"/>
    <mergeCell ref="W180:W181"/>
    <mergeCell ref="BE180:BE181"/>
    <mergeCell ref="AT180:AT181"/>
    <mergeCell ref="AU180:AU181"/>
    <mergeCell ref="BA180:BA181"/>
    <mergeCell ref="BI180:BI181"/>
    <mergeCell ref="BK180:BK181"/>
    <mergeCell ref="BN180:BN181"/>
    <mergeCell ref="L182:L183"/>
    <mergeCell ref="X182:X183"/>
    <mergeCell ref="BK182:BK183"/>
    <mergeCell ref="P180:P181"/>
    <mergeCell ref="BA9:BA11"/>
    <mergeCell ref="AC161:AC165"/>
    <mergeCell ref="AE182:AE183"/>
    <mergeCell ref="AG182:AG183"/>
    <mergeCell ref="AO182:AO183"/>
    <mergeCell ref="AQ182:AQ183"/>
    <mergeCell ref="AY182:AY183"/>
    <mergeCell ref="BA182:BA183"/>
    <mergeCell ref="R68:R69"/>
    <mergeCell ref="S68:S69"/>
    <mergeCell ref="T68:T69"/>
    <mergeCell ref="R172:R173"/>
    <mergeCell ref="Q172:Q173"/>
    <mergeCell ref="AT9:AT11"/>
    <mergeCell ref="W161:W165"/>
    <mergeCell ref="W145:W146"/>
    <mergeCell ref="X145:X146"/>
    <mergeCell ref="Z145:Z146"/>
    <mergeCell ref="AA145:AA146"/>
    <mergeCell ref="AJ145:AJ146"/>
    <mergeCell ref="AT145:AT146"/>
    <mergeCell ref="BD145:BD146"/>
    <mergeCell ref="O68:O69"/>
    <mergeCell ref="P68:P69"/>
    <mergeCell ref="Q68:Q69"/>
    <mergeCell ref="O9:O11"/>
    <mergeCell ref="BV9:BV11"/>
    <mergeCell ref="BV180:BV181"/>
    <mergeCell ref="BD180:BD181"/>
    <mergeCell ref="BE9:BE11"/>
    <mergeCell ref="AK9:AK11"/>
    <mergeCell ref="BK9:BK11"/>
    <mergeCell ref="BN9:BN11"/>
    <mergeCell ref="AW9:AW11"/>
    <mergeCell ref="AU9:AU11"/>
    <mergeCell ref="BD9:BD11"/>
    <mergeCell ref="AQ9:AQ11"/>
    <mergeCell ref="BN161:BN165"/>
    <mergeCell ref="BP161:BP165"/>
    <mergeCell ref="BR161:BR165"/>
    <mergeCell ref="BP180:BP181"/>
    <mergeCell ref="BR180:BR181"/>
    <mergeCell ref="AH180:AH181"/>
    <mergeCell ref="AO180:AO181"/>
    <mergeCell ref="AE9:AE11"/>
    <mergeCell ref="BN167:BN169"/>
    <mergeCell ref="BV182:BV183"/>
    <mergeCell ref="BR9:BR11"/>
    <mergeCell ref="BT9:BT11"/>
    <mergeCell ref="BP9:BP11"/>
    <mergeCell ref="Z180:Z181"/>
    <mergeCell ref="Z182:Z183"/>
    <mergeCell ref="AA180:AA181"/>
    <mergeCell ref="AA182:AA183"/>
    <mergeCell ref="AC180:AC181"/>
    <mergeCell ref="AC182:AC183"/>
    <mergeCell ref="AE180:AE181"/>
    <mergeCell ref="AG180:AG181"/>
    <mergeCell ref="AJ180:AJ181"/>
    <mergeCell ref="AK180:AK181"/>
    <mergeCell ref="AM180:AM181"/>
    <mergeCell ref="BG9:BG11"/>
    <mergeCell ref="BI9:BI11"/>
    <mergeCell ref="BT161:BT165"/>
    <mergeCell ref="AA167:AA169"/>
    <mergeCell ref="BT180:BT181"/>
    <mergeCell ref="BT182:BT183"/>
    <mergeCell ref="AE167:AE169"/>
    <mergeCell ref="AJ182:AJ183"/>
    <mergeCell ref="BI182:BI183"/>
    <mergeCell ref="A68:A69"/>
    <mergeCell ref="B68:B69"/>
    <mergeCell ref="D68:D69"/>
    <mergeCell ref="E68:E69"/>
    <mergeCell ref="F68:F69"/>
    <mergeCell ref="G68:G69"/>
    <mergeCell ref="H68:H69"/>
    <mergeCell ref="I68:I69"/>
    <mergeCell ref="N68:N69"/>
    <mergeCell ref="A232:A233"/>
    <mergeCell ref="B232:B233"/>
    <mergeCell ref="C232:C233"/>
    <mergeCell ref="D232:D233"/>
    <mergeCell ref="E232:E233"/>
    <mergeCell ref="F232:F233"/>
    <mergeCell ref="G232:G233"/>
    <mergeCell ref="J232:J233"/>
    <mergeCell ref="K232:K233"/>
    <mergeCell ref="X232:X233"/>
    <mergeCell ref="AJ232:AJ233"/>
    <mergeCell ref="AK232:AK233"/>
    <mergeCell ref="L232:L233"/>
    <mergeCell ref="M232:M233"/>
    <mergeCell ref="N232:N233"/>
    <mergeCell ref="O232:O233"/>
    <mergeCell ref="P232:P233"/>
    <mergeCell ref="Q232:Q233"/>
    <mergeCell ref="R232:R233"/>
    <mergeCell ref="V232:V233"/>
    <mergeCell ref="W232:W233"/>
    <mergeCell ref="K113:K114"/>
    <mergeCell ref="L113:L114"/>
    <mergeCell ref="K116:K122"/>
    <mergeCell ref="L116:L122"/>
    <mergeCell ref="J113:J114"/>
    <mergeCell ref="J116:J122"/>
    <mergeCell ref="M113:M114"/>
    <mergeCell ref="N113:N114"/>
    <mergeCell ref="O113:O114"/>
    <mergeCell ref="P113:P114"/>
    <mergeCell ref="Q113:Q114"/>
    <mergeCell ref="R113:R114"/>
    <mergeCell ref="N116:N122"/>
    <mergeCell ref="O116:O122"/>
    <mergeCell ref="P116:P122"/>
    <mergeCell ref="Q116:Q122"/>
    <mergeCell ref="R116:R122"/>
    <mergeCell ref="V113:V114"/>
    <mergeCell ref="V116:V122"/>
    <mergeCell ref="W113:W114"/>
    <mergeCell ref="W116:W122"/>
    <mergeCell ref="X113:X114"/>
    <mergeCell ref="X116:X122"/>
    <mergeCell ref="Z113:Z114"/>
    <mergeCell ref="Z116:Z122"/>
    <mergeCell ref="AA113:AA114"/>
    <mergeCell ref="AA116:AA122"/>
    <mergeCell ref="AE113:AE114"/>
    <mergeCell ref="AG113:AG114"/>
    <mergeCell ref="AE116:AE122"/>
    <mergeCell ref="AG116:AG122"/>
    <mergeCell ref="AJ113:AJ114"/>
    <mergeCell ref="AJ116:AJ122"/>
    <mergeCell ref="AK113:AK114"/>
    <mergeCell ref="AK116:AK122"/>
    <mergeCell ref="AO113:AO114"/>
    <mergeCell ref="AQ113:AQ114"/>
    <mergeCell ref="AO116:AO122"/>
    <mergeCell ref="AQ116:AQ122"/>
    <mergeCell ref="AT113:AT114"/>
    <mergeCell ref="AT116:AT122"/>
    <mergeCell ref="AU113:AU114"/>
    <mergeCell ref="AU116:AU122"/>
    <mergeCell ref="AY113:AY114"/>
    <mergeCell ref="BA113:BA114"/>
    <mergeCell ref="AY116:AY122"/>
    <mergeCell ref="BA116:BA122"/>
    <mergeCell ref="BD113:BD114"/>
    <mergeCell ref="BD116:BD122"/>
    <mergeCell ref="BT113:BT114"/>
    <mergeCell ref="BV113:BV114"/>
    <mergeCell ref="BW113:BW114"/>
    <mergeCell ref="BV116:BV122"/>
    <mergeCell ref="BW116:BW122"/>
    <mergeCell ref="K130:K132"/>
    <mergeCell ref="J130:J132"/>
    <mergeCell ref="N130:N132"/>
    <mergeCell ref="O130:O132"/>
    <mergeCell ref="P130:P132"/>
    <mergeCell ref="Q130:Q132"/>
    <mergeCell ref="R130:R132"/>
    <mergeCell ref="V130:V132"/>
    <mergeCell ref="Z130:Z132"/>
    <mergeCell ref="AJ130:AJ132"/>
    <mergeCell ref="BE113:BE114"/>
    <mergeCell ref="BE116:BE122"/>
    <mergeCell ref="BI113:BI114"/>
    <mergeCell ref="BK113:BK114"/>
    <mergeCell ref="BI116:BI122"/>
    <mergeCell ref="BK116:BK122"/>
    <mergeCell ref="BN113:BN114"/>
    <mergeCell ref="BP113:BP114"/>
    <mergeCell ref="BR113:BR114"/>
    <mergeCell ref="N303:N304"/>
    <mergeCell ref="O303:O304"/>
    <mergeCell ref="S303:S304"/>
    <mergeCell ref="T303:T304"/>
    <mergeCell ref="A303:A304"/>
    <mergeCell ref="B303:B304"/>
    <mergeCell ref="C303:C304"/>
    <mergeCell ref="D303:D304"/>
    <mergeCell ref="E303:E304"/>
    <mergeCell ref="F303:F304"/>
    <mergeCell ref="G303:G304"/>
    <mergeCell ref="H303:H304"/>
    <mergeCell ref="I303:I304"/>
    <mergeCell ref="J303:J304"/>
    <mergeCell ref="K303:K304"/>
    <mergeCell ref="L303:L304"/>
    <mergeCell ref="M303:M304"/>
    <mergeCell ref="U303:U304"/>
    <mergeCell ref="V303:V304"/>
    <mergeCell ref="W303:W304"/>
    <mergeCell ref="X303:X304"/>
    <mergeCell ref="Y303:Y304"/>
    <mergeCell ref="Z303:Z304"/>
    <mergeCell ref="AA303:AA304"/>
    <mergeCell ref="AB303:AB304"/>
    <mergeCell ref="AC303:AC304"/>
    <mergeCell ref="AI303:AI304"/>
    <mergeCell ref="AJ303:AJ304"/>
    <mergeCell ref="AK303:AK304"/>
    <mergeCell ref="AL303:AL304"/>
    <mergeCell ref="AM303:AM304"/>
    <mergeCell ref="AN303:AN304"/>
    <mergeCell ref="AO303:AO304"/>
    <mergeCell ref="AP303:AP304"/>
    <mergeCell ref="AQ303:AQ304"/>
    <mergeCell ref="AS303:AS304"/>
    <mergeCell ref="AT303:AT304"/>
    <mergeCell ref="AU303:AU304"/>
    <mergeCell ref="AV303:AV304"/>
    <mergeCell ref="AW303:AW304"/>
    <mergeCell ref="AX303:AX304"/>
    <mergeCell ref="AY303:AY304"/>
    <mergeCell ref="AZ303:AZ304"/>
    <mergeCell ref="BA303:BA304"/>
    <mergeCell ref="BQ303:BQ304"/>
    <mergeCell ref="BR303:BR304"/>
    <mergeCell ref="BS303:BS304"/>
    <mergeCell ref="BB303:BB304"/>
    <mergeCell ref="BC303:BC304"/>
    <mergeCell ref="BD303:BD304"/>
    <mergeCell ref="BE303:BE304"/>
    <mergeCell ref="BF303:BF304"/>
    <mergeCell ref="BG303:BG304"/>
    <mergeCell ref="BH303:BH304"/>
    <mergeCell ref="BI303:BI304"/>
    <mergeCell ref="BJ303:BJ304"/>
    <mergeCell ref="B311:E311"/>
    <mergeCell ref="CC303:CC304"/>
    <mergeCell ref="CD303:CD304"/>
    <mergeCell ref="AD303:AD304"/>
    <mergeCell ref="AE303:AE304"/>
    <mergeCell ref="AF303:AF304"/>
    <mergeCell ref="AG303:AG304"/>
    <mergeCell ref="AH303:AH304"/>
    <mergeCell ref="AR303:AR304"/>
    <mergeCell ref="BT303:BT304"/>
    <mergeCell ref="BU303:BU304"/>
    <mergeCell ref="BV303:BV304"/>
    <mergeCell ref="BW303:BW304"/>
    <mergeCell ref="BX303:BX304"/>
    <mergeCell ref="BY303:BY304"/>
    <mergeCell ref="BZ303:BZ304"/>
    <mergeCell ref="CA303:CA304"/>
    <mergeCell ref="CB303:CB304"/>
    <mergeCell ref="BK303:BK304"/>
    <mergeCell ref="BL303:BL304"/>
    <mergeCell ref="BM303:BM304"/>
    <mergeCell ref="BN303:BN304"/>
    <mergeCell ref="BO303:BO304"/>
    <mergeCell ref="BP303:BP304"/>
  </mergeCells>
  <conditionalFormatting sqref="BM8:BT9 BM148:BT161 BM167:BT167 BM170:BT176 BM10:BM11 BO10:BO11 BQ10:BQ11 BS10:BS11 BM12:BT67 BM182:BT182 BM181 BO181 BQ181 BS181 BM168:BM169 BO168:BO169 BQ168:BQ169 BS168:BS169 BM162:BM166 BO162:BO166 BQ162:BQ166 BS162:BS166 BM184:BT188 BM70:BT79 BM284:BT285 BM123:BT123 BM137:BT144 BM92:BT112 BM84:BT88 BM178:BT180">
    <cfRule type="cellIs" dxfId="10170" priority="637" operator="equal">
      <formula>#REF!</formula>
    </cfRule>
    <cfRule type="cellIs" dxfId="10169" priority="638" operator="greaterThan">
      <formula>1</formula>
    </cfRule>
    <cfRule type="cellIs" dxfId="10168" priority="639" operator="equal">
      <formula>100%</formula>
    </cfRule>
    <cfRule type="cellIs" dxfId="10167" priority="640" operator="between">
      <formula>80%</formula>
      <formula>99%</formula>
    </cfRule>
    <cfRule type="cellIs" dxfId="10166" priority="641" operator="between">
      <formula>0%</formula>
      <formula>79%</formula>
    </cfRule>
  </conditionalFormatting>
  <conditionalFormatting sqref="BM177:BT177">
    <cfRule type="cellIs" dxfId="10165" priority="619" operator="between">
      <formula>51%</formula>
      <formula>75%</formula>
    </cfRule>
    <cfRule type="cellIs" dxfId="10164" priority="620" operator="greaterThan">
      <formula>1</formula>
    </cfRule>
    <cfRule type="cellIs" dxfId="10163" priority="621" operator="equal">
      <formula>100%</formula>
    </cfRule>
    <cfRule type="cellIs" dxfId="10162" priority="622" operator="between">
      <formula>76%</formula>
      <formula>95%</formula>
    </cfRule>
    <cfRule type="cellIs" dxfId="10161" priority="623" operator="between">
      <formula>0%</formula>
      <formula>50%</formula>
    </cfRule>
  </conditionalFormatting>
  <conditionalFormatting sqref="BM145:BT147">
    <cfRule type="cellIs" dxfId="10160" priority="613" operator="between">
      <formula>51%</formula>
      <formula>75%</formula>
    </cfRule>
    <cfRule type="cellIs" dxfId="10159" priority="614" operator="greaterThan">
      <formula>1</formula>
    </cfRule>
    <cfRule type="cellIs" dxfId="10158" priority="615" operator="equal">
      <formula>100%</formula>
    </cfRule>
    <cfRule type="cellIs" dxfId="10157" priority="616" operator="between">
      <formula>80%</formula>
      <formula>99%</formula>
    </cfRule>
    <cfRule type="cellIs" dxfId="10156" priority="617" operator="between">
      <formula>0%</formula>
      <formula>79%</formula>
    </cfRule>
  </conditionalFormatting>
  <conditionalFormatting sqref="BM183 BO183 BQ183 BS183">
    <cfRule type="cellIs" dxfId="10155" priority="607" operator="equal">
      <formula>#REF!</formula>
    </cfRule>
    <cfRule type="cellIs" dxfId="10154" priority="608" operator="greaterThan">
      <formula>1</formula>
    </cfRule>
    <cfRule type="cellIs" dxfId="10153" priority="609" operator="equal">
      <formula>100%</formula>
    </cfRule>
    <cfRule type="cellIs" dxfId="10152" priority="610" operator="between">
      <formula>80%</formula>
      <formula>99%</formula>
    </cfRule>
    <cfRule type="cellIs" dxfId="10151" priority="611" operator="between">
      <formula>0%</formula>
      <formula>79%</formula>
    </cfRule>
  </conditionalFormatting>
  <conditionalFormatting sqref="BM189:BT189 BM280:BT280">
    <cfRule type="cellIs" dxfId="10150" priority="601" operator="equal">
      <formula>#REF!</formula>
    </cfRule>
    <cfRule type="cellIs" dxfId="10149" priority="602" operator="greaterThan">
      <formula>1</formula>
    </cfRule>
    <cfRule type="cellIs" dxfId="10148" priority="603" operator="equal">
      <formula>100%</formula>
    </cfRule>
    <cfRule type="cellIs" dxfId="10147" priority="604" operator="between">
      <formula>80%</formula>
      <formula>99%</formula>
    </cfRule>
    <cfRule type="cellIs" dxfId="10146" priority="605" operator="between">
      <formula>0%</formula>
      <formula>79%</formula>
    </cfRule>
  </conditionalFormatting>
  <conditionalFormatting sqref="BM68:BT69">
    <cfRule type="cellIs" dxfId="10145" priority="595" operator="equal">
      <formula>#REF!</formula>
    </cfRule>
    <cfRule type="cellIs" dxfId="10144" priority="596" operator="greaterThan">
      <formula>1</formula>
    </cfRule>
    <cfRule type="cellIs" dxfId="10143" priority="597" operator="equal">
      <formula>100%</formula>
    </cfRule>
    <cfRule type="cellIs" dxfId="10142" priority="598" operator="between">
      <formula>80%</formula>
      <formula>99%</formula>
    </cfRule>
    <cfRule type="cellIs" dxfId="10141" priority="599" operator="between">
      <formula>0%</formula>
      <formula>79%</formula>
    </cfRule>
  </conditionalFormatting>
  <conditionalFormatting sqref="BN166">
    <cfRule type="cellIs" dxfId="10140" priority="589" operator="equal">
      <formula>#REF!</formula>
    </cfRule>
    <cfRule type="cellIs" dxfId="10139" priority="590" operator="greaterThan">
      <formula>1</formula>
    </cfRule>
    <cfRule type="cellIs" dxfId="10138" priority="591" operator="equal">
      <formula>100%</formula>
    </cfRule>
    <cfRule type="cellIs" dxfId="10137" priority="592" operator="between">
      <formula>80%</formula>
      <formula>99%</formula>
    </cfRule>
    <cfRule type="cellIs" dxfId="10136" priority="593" operator="between">
      <formula>0%</formula>
      <formula>79%</formula>
    </cfRule>
  </conditionalFormatting>
  <conditionalFormatting sqref="BP166">
    <cfRule type="cellIs" dxfId="10135" priority="583" operator="equal">
      <formula>#REF!</formula>
    </cfRule>
    <cfRule type="cellIs" dxfId="10134" priority="584" operator="greaterThan">
      <formula>1</formula>
    </cfRule>
    <cfRule type="cellIs" dxfId="10133" priority="585" operator="equal">
      <formula>100%</formula>
    </cfRule>
    <cfRule type="cellIs" dxfId="10132" priority="586" operator="between">
      <formula>80%</formula>
      <formula>99%</formula>
    </cfRule>
    <cfRule type="cellIs" dxfId="10131" priority="587" operator="between">
      <formula>0%</formula>
      <formula>79%</formula>
    </cfRule>
  </conditionalFormatting>
  <conditionalFormatting sqref="BR166">
    <cfRule type="cellIs" dxfId="10130" priority="577" operator="equal">
      <formula>#REF!</formula>
    </cfRule>
    <cfRule type="cellIs" dxfId="10129" priority="578" operator="greaterThan">
      <formula>1</formula>
    </cfRule>
    <cfRule type="cellIs" dxfId="10128" priority="579" operator="equal">
      <formula>100%</formula>
    </cfRule>
    <cfRule type="cellIs" dxfId="10127" priority="580" operator="between">
      <formula>80%</formula>
      <formula>99%</formula>
    </cfRule>
    <cfRule type="cellIs" dxfId="10126" priority="581" operator="between">
      <formula>0%</formula>
      <formula>79%</formula>
    </cfRule>
  </conditionalFormatting>
  <conditionalFormatting sqref="BT166">
    <cfRule type="cellIs" dxfId="10125" priority="571" operator="equal">
      <formula>#REF!</formula>
    </cfRule>
    <cfRule type="cellIs" dxfId="10124" priority="572" operator="greaterThan">
      <formula>1</formula>
    </cfRule>
    <cfRule type="cellIs" dxfId="10123" priority="573" operator="equal">
      <formula>100%</formula>
    </cfRule>
    <cfRule type="cellIs" dxfId="10122" priority="574" operator="between">
      <formula>80%</formula>
      <formula>99%</formula>
    </cfRule>
    <cfRule type="cellIs" dxfId="10121" priority="575" operator="between">
      <formula>0%</formula>
      <formula>79%</formula>
    </cfRule>
  </conditionalFormatting>
  <conditionalFormatting sqref="BM190:BT190">
    <cfRule type="cellIs" dxfId="10120" priority="553" operator="equal">
      <formula>#REF!</formula>
    </cfRule>
    <cfRule type="cellIs" dxfId="10119" priority="554" operator="greaterThan">
      <formula>1</formula>
    </cfRule>
    <cfRule type="cellIs" dxfId="10118" priority="555" operator="equal">
      <formula>100%</formula>
    </cfRule>
    <cfRule type="cellIs" dxfId="10117" priority="556" operator="between">
      <formula>80%</formula>
      <formula>99%</formula>
    </cfRule>
    <cfRule type="cellIs" dxfId="10116" priority="557" operator="between">
      <formula>0%</formula>
      <formula>79%</formula>
    </cfRule>
  </conditionalFormatting>
  <conditionalFormatting sqref="BM191:BT191">
    <cfRule type="cellIs" dxfId="10115" priority="547" operator="equal">
      <formula>#REF!</formula>
    </cfRule>
    <cfRule type="cellIs" dxfId="10114" priority="548" operator="greaterThan">
      <formula>1</formula>
    </cfRule>
    <cfRule type="cellIs" dxfId="10113" priority="549" operator="equal">
      <formula>100%</formula>
    </cfRule>
    <cfRule type="cellIs" dxfId="10112" priority="550" operator="between">
      <formula>80%</formula>
      <formula>99%</formula>
    </cfRule>
    <cfRule type="cellIs" dxfId="10111" priority="551" operator="between">
      <formula>0%</formula>
      <formula>79%</formula>
    </cfRule>
  </conditionalFormatting>
  <conditionalFormatting sqref="BM192:BT192">
    <cfRule type="cellIs" dxfId="10110" priority="541" operator="equal">
      <formula>#REF!</formula>
    </cfRule>
    <cfRule type="cellIs" dxfId="10109" priority="542" operator="greaterThan">
      <formula>1</formula>
    </cfRule>
    <cfRule type="cellIs" dxfId="10108" priority="543" operator="equal">
      <formula>100%</formula>
    </cfRule>
    <cfRule type="cellIs" dxfId="10107" priority="544" operator="between">
      <formula>80%</formula>
      <formula>99%</formula>
    </cfRule>
    <cfRule type="cellIs" dxfId="10106" priority="545" operator="between">
      <formula>0%</formula>
      <formula>79%</formula>
    </cfRule>
  </conditionalFormatting>
  <conditionalFormatting sqref="BM193:BT193">
    <cfRule type="cellIs" dxfId="10105" priority="535" operator="equal">
      <formula>#REF!</formula>
    </cfRule>
    <cfRule type="cellIs" dxfId="10104" priority="536" operator="greaterThan">
      <formula>1</formula>
    </cfRule>
    <cfRule type="cellIs" dxfId="10103" priority="537" operator="equal">
      <formula>100%</formula>
    </cfRule>
    <cfRule type="cellIs" dxfId="10102" priority="538" operator="between">
      <formula>80%</formula>
      <formula>99%</formula>
    </cfRule>
    <cfRule type="cellIs" dxfId="10101" priority="539" operator="between">
      <formula>0%</formula>
      <formula>79%</formula>
    </cfRule>
  </conditionalFormatting>
  <conditionalFormatting sqref="BM194:BT194">
    <cfRule type="cellIs" dxfId="10100" priority="529" operator="equal">
      <formula>#REF!</formula>
    </cfRule>
    <cfRule type="cellIs" dxfId="10099" priority="530" operator="greaterThan">
      <formula>1</formula>
    </cfRule>
    <cfRule type="cellIs" dxfId="10098" priority="531" operator="equal">
      <formula>100%</formula>
    </cfRule>
    <cfRule type="cellIs" dxfId="10097" priority="532" operator="between">
      <formula>80%</formula>
      <formula>99%</formula>
    </cfRule>
    <cfRule type="cellIs" dxfId="10096" priority="533" operator="between">
      <formula>0%</formula>
      <formula>79%</formula>
    </cfRule>
  </conditionalFormatting>
  <conditionalFormatting sqref="BM195:BT195">
    <cfRule type="cellIs" dxfId="10095" priority="523" operator="equal">
      <formula>#REF!</formula>
    </cfRule>
    <cfRule type="cellIs" dxfId="10094" priority="524" operator="greaterThan">
      <formula>1</formula>
    </cfRule>
    <cfRule type="cellIs" dxfId="10093" priority="525" operator="equal">
      <formula>100%</formula>
    </cfRule>
    <cfRule type="cellIs" dxfId="10092" priority="526" operator="between">
      <formula>80%</formula>
      <formula>99%</formula>
    </cfRule>
    <cfRule type="cellIs" dxfId="10091" priority="527" operator="between">
      <formula>0%</formula>
      <formula>79%</formula>
    </cfRule>
  </conditionalFormatting>
  <conditionalFormatting sqref="BM196:BT196">
    <cfRule type="cellIs" dxfId="10090" priority="517" operator="equal">
      <formula>#REF!</formula>
    </cfRule>
    <cfRule type="cellIs" dxfId="10089" priority="518" operator="greaterThan">
      <formula>1</formula>
    </cfRule>
    <cfRule type="cellIs" dxfId="10088" priority="519" operator="equal">
      <formula>100%</formula>
    </cfRule>
    <cfRule type="cellIs" dxfId="10087" priority="520" operator="between">
      <formula>80%</formula>
      <formula>99%</formula>
    </cfRule>
    <cfRule type="cellIs" dxfId="10086" priority="521" operator="between">
      <formula>0%</formula>
      <formula>79%</formula>
    </cfRule>
  </conditionalFormatting>
  <conditionalFormatting sqref="BM197:BT197">
    <cfRule type="cellIs" dxfId="10085" priority="511" operator="equal">
      <formula>#REF!</formula>
    </cfRule>
    <cfRule type="cellIs" dxfId="10084" priority="512" operator="greaterThan">
      <formula>1</formula>
    </cfRule>
    <cfRule type="cellIs" dxfId="10083" priority="513" operator="equal">
      <formula>100%</formula>
    </cfRule>
    <cfRule type="cellIs" dxfId="10082" priority="514" operator="between">
      <formula>80%</formula>
      <formula>99%</formula>
    </cfRule>
    <cfRule type="cellIs" dxfId="10081" priority="515" operator="between">
      <formula>0%</formula>
      <formula>79%</formula>
    </cfRule>
  </conditionalFormatting>
  <conditionalFormatting sqref="BM198:BT198">
    <cfRule type="cellIs" dxfId="10080" priority="505" operator="equal">
      <formula>#REF!</formula>
    </cfRule>
    <cfRule type="cellIs" dxfId="10079" priority="506" operator="greaterThan">
      <formula>1</formula>
    </cfRule>
    <cfRule type="cellIs" dxfId="10078" priority="507" operator="equal">
      <formula>100%</formula>
    </cfRule>
    <cfRule type="cellIs" dxfId="10077" priority="508" operator="between">
      <formula>80%</formula>
      <formula>99%</formula>
    </cfRule>
    <cfRule type="cellIs" dxfId="10076" priority="509" operator="between">
      <formula>0%</formula>
      <formula>79%</formula>
    </cfRule>
  </conditionalFormatting>
  <conditionalFormatting sqref="BM199:BT199">
    <cfRule type="cellIs" dxfId="10075" priority="499" operator="equal">
      <formula>#REF!</formula>
    </cfRule>
    <cfRule type="cellIs" dxfId="10074" priority="500" operator="greaterThan">
      <formula>1</formula>
    </cfRule>
    <cfRule type="cellIs" dxfId="10073" priority="501" operator="equal">
      <formula>100%</formula>
    </cfRule>
    <cfRule type="cellIs" dxfId="10072" priority="502" operator="between">
      <formula>80%</formula>
      <formula>99%</formula>
    </cfRule>
    <cfRule type="cellIs" dxfId="10071" priority="503" operator="between">
      <formula>0%</formula>
      <formula>79%</formula>
    </cfRule>
  </conditionalFormatting>
  <conditionalFormatting sqref="BM200:BT200">
    <cfRule type="cellIs" dxfId="10070" priority="493" operator="equal">
      <formula>#REF!</formula>
    </cfRule>
    <cfRule type="cellIs" dxfId="10069" priority="494" operator="greaterThan">
      <formula>1</formula>
    </cfRule>
    <cfRule type="cellIs" dxfId="10068" priority="495" operator="equal">
      <formula>100%</formula>
    </cfRule>
    <cfRule type="cellIs" dxfId="10067" priority="496" operator="between">
      <formula>80%</formula>
      <formula>99%</formula>
    </cfRule>
    <cfRule type="cellIs" dxfId="10066" priority="497" operator="between">
      <formula>0%</formula>
      <formula>79%</formula>
    </cfRule>
  </conditionalFormatting>
  <conditionalFormatting sqref="BM201:BT201">
    <cfRule type="cellIs" dxfId="10065" priority="487" operator="equal">
      <formula>#REF!</formula>
    </cfRule>
    <cfRule type="cellIs" dxfId="10064" priority="488" operator="greaterThan">
      <formula>1</formula>
    </cfRule>
    <cfRule type="cellIs" dxfId="10063" priority="489" operator="equal">
      <formula>100%</formula>
    </cfRule>
    <cfRule type="cellIs" dxfId="10062" priority="490" operator="between">
      <formula>80%</formula>
      <formula>99%</formula>
    </cfRule>
    <cfRule type="cellIs" dxfId="10061" priority="491" operator="between">
      <formula>0%</formula>
      <formula>79%</formula>
    </cfRule>
  </conditionalFormatting>
  <conditionalFormatting sqref="BM202:BT206">
    <cfRule type="cellIs" dxfId="10060" priority="481" operator="equal">
      <formula>#REF!</formula>
    </cfRule>
    <cfRule type="cellIs" dxfId="10059" priority="482" operator="greaterThan">
      <formula>1</formula>
    </cfRule>
    <cfRule type="cellIs" dxfId="10058" priority="483" operator="equal">
      <formula>100%</formula>
    </cfRule>
    <cfRule type="cellIs" dxfId="10057" priority="484" operator="between">
      <formula>80%</formula>
      <formula>99%</formula>
    </cfRule>
    <cfRule type="cellIs" dxfId="10056" priority="485" operator="between">
      <formula>0%</formula>
      <formula>79%</formula>
    </cfRule>
  </conditionalFormatting>
  <conditionalFormatting sqref="BM207:BT207">
    <cfRule type="cellIs" dxfId="10055" priority="475" operator="equal">
      <formula>#REF!</formula>
    </cfRule>
    <cfRule type="cellIs" dxfId="10054" priority="476" operator="greaterThan">
      <formula>1</formula>
    </cfRule>
    <cfRule type="cellIs" dxfId="10053" priority="477" operator="equal">
      <formula>100%</formula>
    </cfRule>
    <cfRule type="cellIs" dxfId="10052" priority="478" operator="between">
      <formula>80%</formula>
      <formula>99%</formula>
    </cfRule>
    <cfRule type="cellIs" dxfId="10051" priority="479" operator="between">
      <formula>0%</formula>
      <formula>79%</formula>
    </cfRule>
  </conditionalFormatting>
  <conditionalFormatting sqref="BM208:BT209">
    <cfRule type="cellIs" dxfId="10050" priority="457" operator="equal">
      <formula>#REF!</formula>
    </cfRule>
    <cfRule type="cellIs" dxfId="10049" priority="458" operator="greaterThan">
      <formula>1</formula>
    </cfRule>
    <cfRule type="cellIs" dxfId="10048" priority="459" operator="equal">
      <formula>100%</formula>
    </cfRule>
    <cfRule type="cellIs" dxfId="10047" priority="460" operator="between">
      <formula>80%</formula>
      <formula>99%</formula>
    </cfRule>
    <cfRule type="cellIs" dxfId="10046" priority="461" operator="between">
      <formula>0%</formula>
      <formula>79%</formula>
    </cfRule>
  </conditionalFormatting>
  <conditionalFormatting sqref="BM210:BT211">
    <cfRule type="cellIs" dxfId="10045" priority="445" operator="equal">
      <formula>#REF!</formula>
    </cfRule>
    <cfRule type="cellIs" dxfId="10044" priority="446" operator="greaterThan">
      <formula>1</formula>
    </cfRule>
    <cfRule type="cellIs" dxfId="10043" priority="447" operator="equal">
      <formula>100%</formula>
    </cfRule>
    <cfRule type="cellIs" dxfId="10042" priority="448" operator="between">
      <formula>80%</formula>
      <formula>99%</formula>
    </cfRule>
    <cfRule type="cellIs" dxfId="10041" priority="449" operator="between">
      <formula>0%</formula>
      <formula>79%</formula>
    </cfRule>
  </conditionalFormatting>
  <conditionalFormatting sqref="BM212:BT213">
    <cfRule type="cellIs" dxfId="10040" priority="439" operator="equal">
      <formula>#REF!</formula>
    </cfRule>
    <cfRule type="cellIs" dxfId="10039" priority="440" operator="greaterThan">
      <formula>1</formula>
    </cfRule>
    <cfRule type="cellIs" dxfId="10038" priority="441" operator="equal">
      <formula>100%</formula>
    </cfRule>
    <cfRule type="cellIs" dxfId="10037" priority="442" operator="between">
      <formula>80%</formula>
      <formula>99%</formula>
    </cfRule>
    <cfRule type="cellIs" dxfId="10036" priority="443" operator="between">
      <formula>0%</formula>
      <formula>79%</formula>
    </cfRule>
  </conditionalFormatting>
  <conditionalFormatting sqref="BM214:BT215">
    <cfRule type="cellIs" dxfId="10035" priority="433" operator="equal">
      <formula>#REF!</formula>
    </cfRule>
    <cfRule type="cellIs" dxfId="10034" priority="434" operator="greaterThan">
      <formula>1</formula>
    </cfRule>
    <cfRule type="cellIs" dxfId="10033" priority="435" operator="equal">
      <formula>100%</formula>
    </cfRule>
    <cfRule type="cellIs" dxfId="10032" priority="436" operator="between">
      <formula>80%</formula>
      <formula>99%</formula>
    </cfRule>
    <cfRule type="cellIs" dxfId="10031" priority="437" operator="between">
      <formula>0%</formula>
      <formula>79%</formula>
    </cfRule>
  </conditionalFormatting>
  <conditionalFormatting sqref="BM216:BT217">
    <cfRule type="cellIs" dxfId="10030" priority="427" operator="equal">
      <formula>#REF!</formula>
    </cfRule>
    <cfRule type="cellIs" dxfId="10029" priority="428" operator="greaterThan">
      <formula>1</formula>
    </cfRule>
    <cfRule type="cellIs" dxfId="10028" priority="429" operator="equal">
      <formula>100%</formula>
    </cfRule>
    <cfRule type="cellIs" dxfId="10027" priority="430" operator="between">
      <formula>80%</formula>
      <formula>99%</formula>
    </cfRule>
    <cfRule type="cellIs" dxfId="10026" priority="431" operator="between">
      <formula>0%</formula>
      <formula>79%</formula>
    </cfRule>
  </conditionalFormatting>
  <conditionalFormatting sqref="BM218:BT219">
    <cfRule type="cellIs" dxfId="10025" priority="415" operator="equal">
      <formula>#REF!</formula>
    </cfRule>
    <cfRule type="cellIs" dxfId="10024" priority="416" operator="greaterThan">
      <formula>1</formula>
    </cfRule>
    <cfRule type="cellIs" dxfId="10023" priority="417" operator="equal">
      <formula>100%</formula>
    </cfRule>
    <cfRule type="cellIs" dxfId="10022" priority="418" operator="between">
      <formula>80%</formula>
      <formula>99%</formula>
    </cfRule>
    <cfRule type="cellIs" dxfId="10021" priority="419" operator="between">
      <formula>0%</formula>
      <formula>79%</formula>
    </cfRule>
  </conditionalFormatting>
  <conditionalFormatting sqref="BM220:BT221">
    <cfRule type="cellIs" dxfId="10020" priority="409" operator="equal">
      <formula>#REF!</formula>
    </cfRule>
    <cfRule type="cellIs" dxfId="10019" priority="410" operator="greaterThan">
      <formula>1</formula>
    </cfRule>
    <cfRule type="cellIs" dxfId="10018" priority="411" operator="equal">
      <formula>100%</formula>
    </cfRule>
    <cfRule type="cellIs" dxfId="10017" priority="412" operator="between">
      <formula>80%</formula>
      <formula>99%</formula>
    </cfRule>
    <cfRule type="cellIs" dxfId="10016" priority="413" operator="between">
      <formula>0%</formula>
      <formula>79%</formula>
    </cfRule>
  </conditionalFormatting>
  <conditionalFormatting sqref="BM222:BT222">
    <cfRule type="cellIs" dxfId="10015" priority="397" operator="equal">
      <formula>#REF!</formula>
    </cfRule>
    <cfRule type="cellIs" dxfId="10014" priority="398" operator="greaterThan">
      <formula>1</formula>
    </cfRule>
    <cfRule type="cellIs" dxfId="10013" priority="399" operator="equal">
      <formula>100%</formula>
    </cfRule>
    <cfRule type="cellIs" dxfId="10012" priority="400" operator="between">
      <formula>80%</formula>
      <formula>99%</formula>
    </cfRule>
    <cfRule type="cellIs" dxfId="10011" priority="401" operator="between">
      <formula>0%</formula>
      <formula>79%</formula>
    </cfRule>
  </conditionalFormatting>
  <conditionalFormatting sqref="BM223:BT223">
    <cfRule type="cellIs" dxfId="10010" priority="391" operator="equal">
      <formula>#REF!</formula>
    </cfRule>
    <cfRule type="cellIs" dxfId="10009" priority="392" operator="greaterThan">
      <formula>1</formula>
    </cfRule>
    <cfRule type="cellIs" dxfId="10008" priority="393" operator="equal">
      <formula>100%</formula>
    </cfRule>
    <cfRule type="cellIs" dxfId="10007" priority="394" operator="between">
      <formula>80%</formula>
      <formula>99%</formula>
    </cfRule>
    <cfRule type="cellIs" dxfId="10006" priority="395" operator="between">
      <formula>0%</formula>
      <formula>79%</formula>
    </cfRule>
  </conditionalFormatting>
  <conditionalFormatting sqref="BM224:BT224">
    <cfRule type="cellIs" dxfId="10005" priority="385" operator="equal">
      <formula>#REF!</formula>
    </cfRule>
    <cfRule type="cellIs" dxfId="10004" priority="386" operator="greaterThan">
      <formula>1</formula>
    </cfRule>
    <cfRule type="cellIs" dxfId="10003" priority="387" operator="equal">
      <formula>100%</formula>
    </cfRule>
    <cfRule type="cellIs" dxfId="10002" priority="388" operator="between">
      <formula>80%</formula>
      <formula>99%</formula>
    </cfRule>
    <cfRule type="cellIs" dxfId="10001" priority="389" operator="between">
      <formula>0%</formula>
      <formula>79%</formula>
    </cfRule>
  </conditionalFormatting>
  <conditionalFormatting sqref="BM225:BT225">
    <cfRule type="cellIs" dxfId="10000" priority="379" operator="equal">
      <formula>#REF!</formula>
    </cfRule>
    <cfRule type="cellIs" dxfId="9999" priority="380" operator="greaterThan">
      <formula>1</formula>
    </cfRule>
    <cfRule type="cellIs" dxfId="9998" priority="381" operator="equal">
      <formula>100%</formula>
    </cfRule>
    <cfRule type="cellIs" dxfId="9997" priority="382" operator="between">
      <formula>80%</formula>
      <formula>99%</formula>
    </cfRule>
    <cfRule type="cellIs" dxfId="9996" priority="383" operator="between">
      <formula>0%</formula>
      <formula>79%</formula>
    </cfRule>
  </conditionalFormatting>
  <conditionalFormatting sqref="BM226:BT226">
    <cfRule type="cellIs" dxfId="9995" priority="373" operator="equal">
      <formula>#REF!</formula>
    </cfRule>
    <cfRule type="cellIs" dxfId="9994" priority="374" operator="greaterThan">
      <formula>1</formula>
    </cfRule>
    <cfRule type="cellIs" dxfId="9993" priority="375" operator="equal">
      <formula>100%</formula>
    </cfRule>
    <cfRule type="cellIs" dxfId="9992" priority="376" operator="between">
      <formula>80%</formula>
      <formula>99%</formula>
    </cfRule>
    <cfRule type="cellIs" dxfId="9991" priority="377" operator="between">
      <formula>0%</formula>
      <formula>79%</formula>
    </cfRule>
  </conditionalFormatting>
  <conditionalFormatting sqref="BM291:BT291">
    <cfRule type="cellIs" dxfId="9990" priority="367" operator="equal">
      <formula>#REF!</formula>
    </cfRule>
    <cfRule type="cellIs" dxfId="9989" priority="368" operator="greaterThan">
      <formula>1</formula>
    </cfRule>
    <cfRule type="cellIs" dxfId="9988" priority="369" operator="equal">
      <formula>100%</formula>
    </cfRule>
    <cfRule type="cellIs" dxfId="9987" priority="370" operator="between">
      <formula>80%</formula>
      <formula>99%</formula>
    </cfRule>
    <cfRule type="cellIs" dxfId="9986" priority="371" operator="between">
      <formula>0%</formula>
      <formula>79%</formula>
    </cfRule>
  </conditionalFormatting>
  <conditionalFormatting sqref="BM227:BT227">
    <cfRule type="cellIs" dxfId="9985" priority="361" operator="equal">
      <formula>#REF!</formula>
    </cfRule>
    <cfRule type="cellIs" dxfId="9984" priority="362" operator="greaterThan">
      <formula>1</formula>
    </cfRule>
    <cfRule type="cellIs" dxfId="9983" priority="363" operator="equal">
      <formula>100%</formula>
    </cfRule>
    <cfRule type="cellIs" dxfId="9982" priority="364" operator="between">
      <formula>80%</formula>
      <formula>99%</formula>
    </cfRule>
    <cfRule type="cellIs" dxfId="9981" priority="365" operator="between">
      <formula>0%</formula>
      <formula>79%</formula>
    </cfRule>
  </conditionalFormatting>
  <conditionalFormatting sqref="BM228:BT229">
    <cfRule type="cellIs" dxfId="9980" priority="355" operator="equal">
      <formula>#REF!</formula>
    </cfRule>
    <cfRule type="cellIs" dxfId="9979" priority="356" operator="greaterThan">
      <formula>1</formula>
    </cfRule>
    <cfRule type="cellIs" dxfId="9978" priority="357" operator="equal">
      <formula>100%</formula>
    </cfRule>
    <cfRule type="cellIs" dxfId="9977" priority="358" operator="between">
      <formula>80%</formula>
      <formula>99%</formula>
    </cfRule>
    <cfRule type="cellIs" dxfId="9976" priority="359" operator="between">
      <formula>0%</formula>
      <formula>79%</formula>
    </cfRule>
  </conditionalFormatting>
  <conditionalFormatting sqref="BM230:BT230">
    <cfRule type="cellIs" dxfId="9975" priority="349" operator="equal">
      <formula>#REF!</formula>
    </cfRule>
    <cfRule type="cellIs" dxfId="9974" priority="350" operator="greaterThan">
      <formula>1</formula>
    </cfRule>
    <cfRule type="cellIs" dxfId="9973" priority="351" operator="equal">
      <formula>100%</formula>
    </cfRule>
    <cfRule type="cellIs" dxfId="9972" priority="352" operator="between">
      <formula>80%</formula>
      <formula>99%</formula>
    </cfRule>
    <cfRule type="cellIs" dxfId="9971" priority="353" operator="between">
      <formula>0%</formula>
      <formula>79%</formula>
    </cfRule>
  </conditionalFormatting>
  <conditionalFormatting sqref="BM231:BT232">
    <cfRule type="cellIs" dxfId="9970" priority="343" operator="equal">
      <formula>#REF!</formula>
    </cfRule>
    <cfRule type="cellIs" dxfId="9969" priority="344" operator="greaterThan">
      <formula>1</formula>
    </cfRule>
    <cfRule type="cellIs" dxfId="9968" priority="345" operator="equal">
      <formula>100%</formula>
    </cfRule>
    <cfRule type="cellIs" dxfId="9967" priority="346" operator="between">
      <formula>80%</formula>
      <formula>99%</formula>
    </cfRule>
    <cfRule type="cellIs" dxfId="9966" priority="347" operator="between">
      <formula>0%</formula>
      <formula>79%</formula>
    </cfRule>
  </conditionalFormatting>
  <conditionalFormatting sqref="BM233:BT233">
    <cfRule type="cellIs" dxfId="9965" priority="337" operator="equal">
      <formula>#REF!</formula>
    </cfRule>
    <cfRule type="cellIs" dxfId="9964" priority="338" operator="greaterThan">
      <formula>1</formula>
    </cfRule>
    <cfRule type="cellIs" dxfId="9963" priority="339" operator="equal">
      <formula>100%</formula>
    </cfRule>
    <cfRule type="cellIs" dxfId="9962" priority="340" operator="between">
      <formula>80%</formula>
      <formula>99%</formula>
    </cfRule>
    <cfRule type="cellIs" dxfId="9961" priority="341" operator="between">
      <formula>0%</formula>
      <formula>79%</formula>
    </cfRule>
  </conditionalFormatting>
  <conditionalFormatting sqref="BM234:BT234">
    <cfRule type="cellIs" dxfId="9960" priority="331" operator="equal">
      <formula>#REF!</formula>
    </cfRule>
    <cfRule type="cellIs" dxfId="9959" priority="332" operator="greaterThan">
      <formula>1</formula>
    </cfRule>
    <cfRule type="cellIs" dxfId="9958" priority="333" operator="equal">
      <formula>100%</formula>
    </cfRule>
    <cfRule type="cellIs" dxfId="9957" priority="334" operator="between">
      <formula>80%</formula>
      <formula>99%</formula>
    </cfRule>
    <cfRule type="cellIs" dxfId="9956" priority="335" operator="between">
      <formula>0%</formula>
      <formula>79%</formula>
    </cfRule>
  </conditionalFormatting>
  <conditionalFormatting sqref="BM235:BT236">
    <cfRule type="cellIs" dxfId="9955" priority="325" operator="equal">
      <formula>#REF!</formula>
    </cfRule>
    <cfRule type="cellIs" dxfId="9954" priority="326" operator="greaterThan">
      <formula>1</formula>
    </cfRule>
    <cfRule type="cellIs" dxfId="9953" priority="327" operator="equal">
      <formula>100%</formula>
    </cfRule>
    <cfRule type="cellIs" dxfId="9952" priority="328" operator="between">
      <formula>80%</formula>
      <formula>99%</formula>
    </cfRule>
    <cfRule type="cellIs" dxfId="9951" priority="329" operator="between">
      <formula>0%</formula>
      <formula>79%</formula>
    </cfRule>
  </conditionalFormatting>
  <conditionalFormatting sqref="BM237:BT237">
    <cfRule type="cellIs" dxfId="9950" priority="319" operator="equal">
      <formula>#REF!</formula>
    </cfRule>
    <cfRule type="cellIs" dxfId="9949" priority="320" operator="greaterThan">
      <formula>1</formula>
    </cfRule>
    <cfRule type="cellIs" dxfId="9948" priority="321" operator="equal">
      <formula>100%</formula>
    </cfRule>
    <cfRule type="cellIs" dxfId="9947" priority="322" operator="between">
      <formula>80%</formula>
      <formula>99%</formula>
    </cfRule>
    <cfRule type="cellIs" dxfId="9946" priority="323" operator="between">
      <formula>0%</formula>
      <formula>79%</formula>
    </cfRule>
  </conditionalFormatting>
  <conditionalFormatting sqref="BM238:BT238">
    <cfRule type="cellIs" dxfId="9945" priority="313" operator="equal">
      <formula>#REF!</formula>
    </cfRule>
    <cfRule type="cellIs" dxfId="9944" priority="314" operator="greaterThan">
      <formula>1</formula>
    </cfRule>
    <cfRule type="cellIs" dxfId="9943" priority="315" operator="equal">
      <formula>100%</formula>
    </cfRule>
    <cfRule type="cellIs" dxfId="9942" priority="316" operator="between">
      <formula>80%</formula>
      <formula>99%</formula>
    </cfRule>
    <cfRule type="cellIs" dxfId="9941" priority="317" operator="between">
      <formula>0%</formula>
      <formula>79%</formula>
    </cfRule>
  </conditionalFormatting>
  <conditionalFormatting sqref="BM239:BT239">
    <cfRule type="cellIs" dxfId="9940" priority="307" operator="equal">
      <formula>#REF!</formula>
    </cfRule>
    <cfRule type="cellIs" dxfId="9939" priority="308" operator="greaterThan">
      <formula>1</formula>
    </cfRule>
    <cfRule type="cellIs" dxfId="9938" priority="309" operator="equal">
      <formula>100%</formula>
    </cfRule>
    <cfRule type="cellIs" dxfId="9937" priority="310" operator="between">
      <formula>80%</formula>
      <formula>99%</formula>
    </cfRule>
    <cfRule type="cellIs" dxfId="9936" priority="311" operator="between">
      <formula>0%</formula>
      <formula>79%</formula>
    </cfRule>
  </conditionalFormatting>
  <conditionalFormatting sqref="BM240:BT249">
    <cfRule type="cellIs" dxfId="9935" priority="301" operator="equal">
      <formula>#REF!</formula>
    </cfRule>
    <cfRule type="cellIs" dxfId="9934" priority="302" operator="greaterThan">
      <formula>1</formula>
    </cfRule>
    <cfRule type="cellIs" dxfId="9933" priority="303" operator="equal">
      <formula>100%</formula>
    </cfRule>
    <cfRule type="cellIs" dxfId="9932" priority="304" operator="between">
      <formula>80%</formula>
      <formula>99%</formula>
    </cfRule>
    <cfRule type="cellIs" dxfId="9931" priority="305" operator="between">
      <formula>0%</formula>
      <formula>79%</formula>
    </cfRule>
  </conditionalFormatting>
  <conditionalFormatting sqref="BM250:BT250">
    <cfRule type="cellIs" dxfId="9930" priority="295" operator="equal">
      <formula>#REF!</formula>
    </cfRule>
    <cfRule type="cellIs" dxfId="9929" priority="296" operator="greaterThan">
      <formula>1</formula>
    </cfRule>
    <cfRule type="cellIs" dxfId="9928" priority="297" operator="equal">
      <formula>100%</formula>
    </cfRule>
    <cfRule type="cellIs" dxfId="9927" priority="298" operator="between">
      <formula>80%</formula>
      <formula>99%</formula>
    </cfRule>
    <cfRule type="cellIs" dxfId="9926" priority="299" operator="between">
      <formula>0%</formula>
      <formula>79%</formula>
    </cfRule>
  </conditionalFormatting>
  <conditionalFormatting sqref="BM251:BT251">
    <cfRule type="cellIs" dxfId="9925" priority="289" operator="equal">
      <formula>#REF!</formula>
    </cfRule>
    <cfRule type="cellIs" dxfId="9924" priority="290" operator="greaterThan">
      <formula>1</formula>
    </cfRule>
    <cfRule type="cellIs" dxfId="9923" priority="291" operator="equal">
      <formula>100%</formula>
    </cfRule>
    <cfRule type="cellIs" dxfId="9922" priority="292" operator="between">
      <formula>80%</formula>
      <formula>99%</formula>
    </cfRule>
    <cfRule type="cellIs" dxfId="9921" priority="293" operator="between">
      <formula>0%</formula>
      <formula>79%</formula>
    </cfRule>
  </conditionalFormatting>
  <conditionalFormatting sqref="BM252:BT252">
    <cfRule type="cellIs" dxfId="9920" priority="283" operator="equal">
      <formula>#REF!</formula>
    </cfRule>
    <cfRule type="cellIs" dxfId="9919" priority="284" operator="greaterThan">
      <formula>1</formula>
    </cfRule>
    <cfRule type="cellIs" dxfId="9918" priority="285" operator="equal">
      <formula>100%</formula>
    </cfRule>
    <cfRule type="cellIs" dxfId="9917" priority="286" operator="between">
      <formula>80%</formula>
      <formula>99%</formula>
    </cfRule>
    <cfRule type="cellIs" dxfId="9916" priority="287" operator="between">
      <formula>0%</formula>
      <formula>79%</formula>
    </cfRule>
  </conditionalFormatting>
  <conditionalFormatting sqref="BM253:BT253">
    <cfRule type="cellIs" dxfId="9915" priority="277" operator="equal">
      <formula>#REF!</formula>
    </cfRule>
    <cfRule type="cellIs" dxfId="9914" priority="278" operator="greaterThan">
      <formula>1</formula>
    </cfRule>
    <cfRule type="cellIs" dxfId="9913" priority="279" operator="equal">
      <formula>100%</formula>
    </cfRule>
    <cfRule type="cellIs" dxfId="9912" priority="280" operator="between">
      <formula>80%</formula>
      <formula>99%</formula>
    </cfRule>
    <cfRule type="cellIs" dxfId="9911" priority="281" operator="between">
      <formula>0%</formula>
      <formula>79%</formula>
    </cfRule>
  </conditionalFormatting>
  <conditionalFormatting sqref="BM306:BT307">
    <cfRule type="cellIs" dxfId="9910" priority="271" operator="equal">
      <formula>#REF!</formula>
    </cfRule>
    <cfRule type="cellIs" dxfId="9909" priority="272" operator="greaterThan">
      <formula>1</formula>
    </cfRule>
    <cfRule type="cellIs" dxfId="9908" priority="273" operator="equal">
      <formula>100%</formula>
    </cfRule>
    <cfRule type="cellIs" dxfId="9907" priority="274" operator="between">
      <formula>80%</formula>
      <formula>99%</formula>
    </cfRule>
    <cfRule type="cellIs" dxfId="9906" priority="275" operator="between">
      <formula>0%</formula>
      <formula>79%</formula>
    </cfRule>
  </conditionalFormatting>
  <conditionalFormatting sqref="BM254:BT254">
    <cfRule type="cellIs" dxfId="9905" priority="265" operator="equal">
      <formula>#REF!</formula>
    </cfRule>
    <cfRule type="cellIs" dxfId="9904" priority="266" operator="greaterThan">
      <formula>1</formula>
    </cfRule>
    <cfRule type="cellIs" dxfId="9903" priority="267" operator="equal">
      <formula>100%</formula>
    </cfRule>
    <cfRule type="cellIs" dxfId="9902" priority="268" operator="between">
      <formula>80%</formula>
      <formula>99%</formula>
    </cfRule>
    <cfRule type="cellIs" dxfId="9901" priority="269" operator="between">
      <formula>0%</formula>
      <formula>79%</formula>
    </cfRule>
  </conditionalFormatting>
  <conditionalFormatting sqref="BM255:BT260">
    <cfRule type="cellIs" dxfId="9900" priority="259" operator="equal">
      <formula>#REF!</formula>
    </cfRule>
    <cfRule type="cellIs" dxfId="9899" priority="260" operator="greaterThan">
      <formula>1</formula>
    </cfRule>
    <cfRule type="cellIs" dxfId="9898" priority="261" operator="equal">
      <formula>100%</formula>
    </cfRule>
    <cfRule type="cellIs" dxfId="9897" priority="262" operator="between">
      <formula>80%</formula>
      <formula>99%</formula>
    </cfRule>
    <cfRule type="cellIs" dxfId="9896" priority="263" operator="between">
      <formula>0%</formula>
      <formula>79%</formula>
    </cfRule>
  </conditionalFormatting>
  <conditionalFormatting sqref="BM261:BT261">
    <cfRule type="cellIs" dxfId="9895" priority="253" operator="equal">
      <formula>#REF!</formula>
    </cfRule>
    <cfRule type="cellIs" dxfId="9894" priority="254" operator="greaterThan">
      <formula>1</formula>
    </cfRule>
    <cfRule type="cellIs" dxfId="9893" priority="255" operator="equal">
      <formula>100%</formula>
    </cfRule>
    <cfRule type="cellIs" dxfId="9892" priority="256" operator="between">
      <formula>80%</formula>
      <formula>99%</formula>
    </cfRule>
    <cfRule type="cellIs" dxfId="9891" priority="257" operator="between">
      <formula>0%</formula>
      <formula>79%</formula>
    </cfRule>
  </conditionalFormatting>
  <conditionalFormatting sqref="BM262:BT262">
    <cfRule type="cellIs" dxfId="9890" priority="247" operator="equal">
      <formula>#REF!</formula>
    </cfRule>
    <cfRule type="cellIs" dxfId="9889" priority="248" operator="greaterThan">
      <formula>1</formula>
    </cfRule>
    <cfRule type="cellIs" dxfId="9888" priority="249" operator="equal">
      <formula>100%</formula>
    </cfRule>
    <cfRule type="cellIs" dxfId="9887" priority="250" operator="between">
      <formula>80%</formula>
      <formula>99%</formula>
    </cfRule>
    <cfRule type="cellIs" dxfId="9886" priority="251" operator="between">
      <formula>0%</formula>
      <formula>79%</formula>
    </cfRule>
  </conditionalFormatting>
  <conditionalFormatting sqref="BM263:BT263">
    <cfRule type="cellIs" dxfId="9885" priority="241" operator="equal">
      <formula>#REF!</formula>
    </cfRule>
    <cfRule type="cellIs" dxfId="9884" priority="242" operator="greaterThan">
      <formula>1</formula>
    </cfRule>
    <cfRule type="cellIs" dxfId="9883" priority="243" operator="equal">
      <formula>100%</formula>
    </cfRule>
    <cfRule type="cellIs" dxfId="9882" priority="244" operator="between">
      <formula>80%</formula>
      <formula>99%</formula>
    </cfRule>
    <cfRule type="cellIs" dxfId="9881" priority="245" operator="between">
      <formula>0%</formula>
      <formula>79%</formula>
    </cfRule>
  </conditionalFormatting>
  <conditionalFormatting sqref="BM264:BT264">
    <cfRule type="cellIs" dxfId="9880" priority="235" operator="equal">
      <formula>#REF!</formula>
    </cfRule>
    <cfRule type="cellIs" dxfId="9879" priority="236" operator="greaterThan">
      <formula>1</formula>
    </cfRule>
    <cfRule type="cellIs" dxfId="9878" priority="237" operator="equal">
      <formula>100%</formula>
    </cfRule>
    <cfRule type="cellIs" dxfId="9877" priority="238" operator="between">
      <formula>80%</formula>
      <formula>99%</formula>
    </cfRule>
    <cfRule type="cellIs" dxfId="9876" priority="239" operator="between">
      <formula>0%</formula>
      <formula>79%</formula>
    </cfRule>
  </conditionalFormatting>
  <conditionalFormatting sqref="BM265:BT265">
    <cfRule type="cellIs" dxfId="9875" priority="229" operator="equal">
      <formula>#REF!</formula>
    </cfRule>
    <cfRule type="cellIs" dxfId="9874" priority="230" operator="greaterThan">
      <formula>1</formula>
    </cfRule>
    <cfRule type="cellIs" dxfId="9873" priority="231" operator="equal">
      <formula>100%</formula>
    </cfRule>
    <cfRule type="cellIs" dxfId="9872" priority="232" operator="between">
      <formula>80%</formula>
      <formula>99%</formula>
    </cfRule>
    <cfRule type="cellIs" dxfId="9871" priority="233" operator="between">
      <formula>0%</formula>
      <formula>79%</formula>
    </cfRule>
  </conditionalFormatting>
  <conditionalFormatting sqref="BM266:BT266">
    <cfRule type="cellIs" dxfId="9870" priority="223" operator="equal">
      <formula>#REF!</formula>
    </cfRule>
    <cfRule type="cellIs" dxfId="9869" priority="224" operator="greaterThan">
      <formula>1</formula>
    </cfRule>
    <cfRule type="cellIs" dxfId="9868" priority="225" operator="equal">
      <formula>100%</formula>
    </cfRule>
    <cfRule type="cellIs" dxfId="9867" priority="226" operator="between">
      <formula>80%</formula>
      <formula>99%</formula>
    </cfRule>
    <cfRule type="cellIs" dxfId="9866" priority="227" operator="between">
      <formula>0%</formula>
      <formula>79%</formula>
    </cfRule>
  </conditionalFormatting>
  <conditionalFormatting sqref="BM270:BT270">
    <cfRule type="cellIs" dxfId="9865" priority="205" operator="equal">
      <formula>#REF!</formula>
    </cfRule>
    <cfRule type="cellIs" dxfId="9864" priority="206" operator="greaterThan">
      <formula>1</formula>
    </cfRule>
    <cfRule type="cellIs" dxfId="9863" priority="207" operator="equal">
      <formula>100%</formula>
    </cfRule>
    <cfRule type="cellIs" dxfId="9862" priority="208" operator="between">
      <formula>80%</formula>
      <formula>99%</formula>
    </cfRule>
    <cfRule type="cellIs" dxfId="9861" priority="209" operator="between">
      <formula>0%</formula>
      <formula>79%</formula>
    </cfRule>
  </conditionalFormatting>
  <conditionalFormatting sqref="BM271:BT271">
    <cfRule type="cellIs" dxfId="9860" priority="217" operator="equal">
      <formula>#REF!</formula>
    </cfRule>
    <cfRule type="cellIs" dxfId="9859" priority="218" operator="greaterThan">
      <formula>1</formula>
    </cfRule>
    <cfRule type="cellIs" dxfId="9858" priority="219" operator="equal">
      <formula>100%</formula>
    </cfRule>
    <cfRule type="cellIs" dxfId="9857" priority="220" operator="between">
      <formula>80%</formula>
      <formula>99%</formula>
    </cfRule>
    <cfRule type="cellIs" dxfId="9856" priority="221" operator="between">
      <formula>0%</formula>
      <formula>79%</formula>
    </cfRule>
  </conditionalFormatting>
  <conditionalFormatting sqref="BM267:BT269">
    <cfRule type="cellIs" dxfId="9855" priority="211" operator="equal">
      <formula>#REF!</formula>
    </cfRule>
    <cfRule type="cellIs" dxfId="9854" priority="212" operator="greaterThan">
      <formula>1</formula>
    </cfRule>
    <cfRule type="cellIs" dxfId="9853" priority="213" operator="equal">
      <formula>100%</formula>
    </cfRule>
    <cfRule type="cellIs" dxfId="9852" priority="214" operator="between">
      <formula>80%</formula>
      <formula>99%</formula>
    </cfRule>
    <cfRule type="cellIs" dxfId="9851" priority="215" operator="between">
      <formula>0%</formula>
      <formula>79%</formula>
    </cfRule>
  </conditionalFormatting>
  <conditionalFormatting sqref="BM272:BT272">
    <cfRule type="cellIs" dxfId="9850" priority="199" operator="equal">
      <formula>#REF!</formula>
    </cfRule>
    <cfRule type="cellIs" dxfId="9849" priority="200" operator="greaterThan">
      <formula>1</formula>
    </cfRule>
    <cfRule type="cellIs" dxfId="9848" priority="201" operator="equal">
      <formula>100%</formula>
    </cfRule>
    <cfRule type="cellIs" dxfId="9847" priority="202" operator="between">
      <formula>80%</formula>
      <formula>99%</formula>
    </cfRule>
    <cfRule type="cellIs" dxfId="9846" priority="203" operator="between">
      <formula>0%</formula>
      <formula>79%</formula>
    </cfRule>
  </conditionalFormatting>
  <conditionalFormatting sqref="BM273:BT273">
    <cfRule type="cellIs" dxfId="9845" priority="193" operator="equal">
      <formula>#REF!</formula>
    </cfRule>
    <cfRule type="cellIs" dxfId="9844" priority="194" operator="greaterThan">
      <formula>1</formula>
    </cfRule>
    <cfRule type="cellIs" dxfId="9843" priority="195" operator="equal">
      <formula>100%</formula>
    </cfRule>
    <cfRule type="cellIs" dxfId="9842" priority="196" operator="between">
      <formula>80%</formula>
      <formula>99%</formula>
    </cfRule>
    <cfRule type="cellIs" dxfId="9841" priority="197" operator="between">
      <formula>0%</formula>
      <formula>79%</formula>
    </cfRule>
  </conditionalFormatting>
  <conditionalFormatting sqref="BM274:BT274">
    <cfRule type="cellIs" dxfId="9840" priority="187" operator="equal">
      <formula>#REF!</formula>
    </cfRule>
    <cfRule type="cellIs" dxfId="9839" priority="188" operator="greaterThan">
      <formula>1</formula>
    </cfRule>
    <cfRule type="cellIs" dxfId="9838" priority="189" operator="equal">
      <formula>100%</formula>
    </cfRule>
    <cfRule type="cellIs" dxfId="9837" priority="190" operator="between">
      <formula>80%</formula>
      <formula>99%</formula>
    </cfRule>
    <cfRule type="cellIs" dxfId="9836" priority="191" operator="between">
      <formula>0%</formula>
      <formula>79%</formula>
    </cfRule>
  </conditionalFormatting>
  <conditionalFormatting sqref="BM275:BT275">
    <cfRule type="cellIs" dxfId="9835" priority="181" operator="equal">
      <formula>#REF!</formula>
    </cfRule>
    <cfRule type="cellIs" dxfId="9834" priority="182" operator="greaterThan">
      <formula>1</formula>
    </cfRule>
    <cfRule type="cellIs" dxfId="9833" priority="183" operator="equal">
      <formula>100%</formula>
    </cfRule>
    <cfRule type="cellIs" dxfId="9832" priority="184" operator="between">
      <formula>80%</formula>
      <formula>99%</formula>
    </cfRule>
    <cfRule type="cellIs" dxfId="9831" priority="185" operator="between">
      <formula>0%</formula>
      <formula>79%</formula>
    </cfRule>
  </conditionalFormatting>
  <conditionalFormatting sqref="BM277:BT277">
    <cfRule type="cellIs" dxfId="9830" priority="175" operator="equal">
      <formula>#REF!</formula>
    </cfRule>
    <cfRule type="cellIs" dxfId="9829" priority="176" operator="greaterThan">
      <formula>1</formula>
    </cfRule>
    <cfRule type="cellIs" dxfId="9828" priority="177" operator="equal">
      <formula>100%</formula>
    </cfRule>
    <cfRule type="cellIs" dxfId="9827" priority="178" operator="between">
      <formula>80%</formula>
      <formula>99%</formula>
    </cfRule>
    <cfRule type="cellIs" dxfId="9826" priority="179" operator="between">
      <formula>0%</formula>
      <formula>79%</formula>
    </cfRule>
  </conditionalFormatting>
  <conditionalFormatting sqref="BM279:BT279">
    <cfRule type="cellIs" dxfId="9825" priority="169" operator="equal">
      <formula>#REF!</formula>
    </cfRule>
    <cfRule type="cellIs" dxfId="9824" priority="170" operator="greaterThan">
      <formula>1</formula>
    </cfRule>
    <cfRule type="cellIs" dxfId="9823" priority="171" operator="equal">
      <formula>100%</formula>
    </cfRule>
    <cfRule type="cellIs" dxfId="9822" priority="172" operator="between">
      <formula>80%</formula>
      <formula>99%</formula>
    </cfRule>
    <cfRule type="cellIs" dxfId="9821" priority="173" operator="between">
      <formula>0%</formula>
      <formula>79%</formula>
    </cfRule>
  </conditionalFormatting>
  <conditionalFormatting sqref="BM281:BT283">
    <cfRule type="cellIs" dxfId="9820" priority="163" operator="equal">
      <formula>#REF!</formula>
    </cfRule>
    <cfRule type="cellIs" dxfId="9819" priority="164" operator="greaterThan">
      <formula>1</formula>
    </cfRule>
    <cfRule type="cellIs" dxfId="9818" priority="165" operator="equal">
      <formula>100%</formula>
    </cfRule>
    <cfRule type="cellIs" dxfId="9817" priority="166" operator="between">
      <formula>80%</formula>
      <formula>99%</formula>
    </cfRule>
    <cfRule type="cellIs" dxfId="9816" priority="167" operator="between">
      <formula>0%</formula>
      <formula>79%</formula>
    </cfRule>
  </conditionalFormatting>
  <conditionalFormatting sqref="BM286:BT286">
    <cfRule type="cellIs" dxfId="9815" priority="133" operator="equal">
      <formula>#REF!</formula>
    </cfRule>
    <cfRule type="cellIs" dxfId="9814" priority="134" operator="greaterThan">
      <formula>1</formula>
    </cfRule>
    <cfRule type="cellIs" dxfId="9813" priority="135" operator="equal">
      <formula>100%</formula>
    </cfRule>
    <cfRule type="cellIs" dxfId="9812" priority="136" operator="between">
      <formula>80%</formula>
      <formula>99%</formula>
    </cfRule>
    <cfRule type="cellIs" dxfId="9811" priority="137" operator="between">
      <formula>0%</formula>
      <formula>79%</formula>
    </cfRule>
  </conditionalFormatting>
  <conditionalFormatting sqref="BM287:BT287">
    <cfRule type="cellIs" dxfId="9810" priority="127" operator="equal">
      <formula>#REF!</formula>
    </cfRule>
    <cfRule type="cellIs" dxfId="9809" priority="128" operator="greaterThan">
      <formula>1</formula>
    </cfRule>
    <cfRule type="cellIs" dxfId="9808" priority="129" operator="equal">
      <formula>100%</formula>
    </cfRule>
    <cfRule type="cellIs" dxfId="9807" priority="130" operator="between">
      <formula>80%</formula>
      <formula>99%</formula>
    </cfRule>
    <cfRule type="cellIs" dxfId="9806" priority="131" operator="between">
      <formula>0%</formula>
      <formula>79%</formula>
    </cfRule>
  </conditionalFormatting>
  <conditionalFormatting sqref="BM276:BT276">
    <cfRule type="cellIs" dxfId="9805" priority="85" operator="equal">
      <formula>#REF!</formula>
    </cfRule>
    <cfRule type="cellIs" dxfId="9804" priority="86" operator="greaterThan">
      <formula>1</formula>
    </cfRule>
    <cfRule type="cellIs" dxfId="9803" priority="87" operator="equal">
      <formula>100%</formula>
    </cfRule>
    <cfRule type="cellIs" dxfId="9802" priority="88" operator="between">
      <formula>80%</formula>
      <formula>99%</formula>
    </cfRule>
    <cfRule type="cellIs" dxfId="9801" priority="89" operator="between">
      <formula>0%</formula>
      <formula>79%</formula>
    </cfRule>
  </conditionalFormatting>
  <conditionalFormatting sqref="BM278:BT278">
    <cfRule type="cellIs" dxfId="9800" priority="79" operator="equal">
      <formula>#REF!</formula>
    </cfRule>
    <cfRule type="cellIs" dxfId="9799" priority="80" operator="greaterThan">
      <formula>1</formula>
    </cfRule>
    <cfRule type="cellIs" dxfId="9798" priority="81" operator="equal">
      <formula>100%</formula>
    </cfRule>
    <cfRule type="cellIs" dxfId="9797" priority="82" operator="between">
      <formula>80%</formula>
      <formula>99%</formula>
    </cfRule>
    <cfRule type="cellIs" dxfId="9796" priority="83" operator="between">
      <formula>0%</formula>
      <formula>79%</formula>
    </cfRule>
  </conditionalFormatting>
  <conditionalFormatting sqref="BM288:BT288">
    <cfRule type="cellIs" dxfId="9795" priority="73" operator="equal">
      <formula>#REF!</formula>
    </cfRule>
    <cfRule type="cellIs" dxfId="9794" priority="74" operator="greaterThan">
      <formula>1</formula>
    </cfRule>
    <cfRule type="cellIs" dxfId="9793" priority="75" operator="equal">
      <formula>100%</formula>
    </cfRule>
    <cfRule type="cellIs" dxfId="9792" priority="76" operator="between">
      <formula>80%</formula>
      <formula>99%</formula>
    </cfRule>
    <cfRule type="cellIs" dxfId="9791" priority="77" operator="between">
      <formula>0%</formula>
      <formula>79%</formula>
    </cfRule>
  </conditionalFormatting>
  <conditionalFormatting sqref="BM289:BT289">
    <cfRule type="cellIs" dxfId="9790" priority="67" operator="equal">
      <formula>#REF!</formula>
    </cfRule>
    <cfRule type="cellIs" dxfId="9789" priority="68" operator="greaterThan">
      <formula>1</formula>
    </cfRule>
    <cfRule type="cellIs" dxfId="9788" priority="69" operator="equal">
      <formula>100%</formula>
    </cfRule>
    <cfRule type="cellIs" dxfId="9787" priority="70" operator="between">
      <formula>80%</formula>
      <formula>99%</formula>
    </cfRule>
    <cfRule type="cellIs" dxfId="9786" priority="71" operator="between">
      <formula>0%</formula>
      <formula>79%</formula>
    </cfRule>
  </conditionalFormatting>
  <conditionalFormatting sqref="BM292:BT292">
    <cfRule type="cellIs" dxfId="9785" priority="61" operator="equal">
      <formula>#REF!</formula>
    </cfRule>
    <cfRule type="cellIs" dxfId="9784" priority="62" operator="greaterThan">
      <formula>1</formula>
    </cfRule>
    <cfRule type="cellIs" dxfId="9783" priority="63" operator="equal">
      <formula>100%</formula>
    </cfRule>
    <cfRule type="cellIs" dxfId="9782" priority="64" operator="between">
      <formula>80%</formula>
      <formula>99%</formula>
    </cfRule>
    <cfRule type="cellIs" dxfId="9781" priority="65" operator="between">
      <formula>0%</formula>
      <formula>79%</formula>
    </cfRule>
  </conditionalFormatting>
  <conditionalFormatting sqref="BM290:BT290">
    <cfRule type="cellIs" dxfId="9780" priority="55" operator="equal">
      <formula>#REF!</formula>
    </cfRule>
    <cfRule type="cellIs" dxfId="9779" priority="56" operator="greaterThan">
      <formula>1</formula>
    </cfRule>
    <cfRule type="cellIs" dxfId="9778" priority="57" operator="equal">
      <formula>100%</formula>
    </cfRule>
    <cfRule type="cellIs" dxfId="9777" priority="58" operator="between">
      <formula>80%</formula>
      <formula>99%</formula>
    </cfRule>
    <cfRule type="cellIs" dxfId="9776" priority="59" operator="between">
      <formula>0%</formula>
      <formula>79%</formula>
    </cfRule>
  </conditionalFormatting>
  <conditionalFormatting sqref="BM293:BT293">
    <cfRule type="cellIs" dxfId="9775" priority="49" operator="equal">
      <formula>#REF!</formula>
    </cfRule>
    <cfRule type="cellIs" dxfId="9774" priority="50" operator="greaterThan">
      <formula>1</formula>
    </cfRule>
    <cfRule type="cellIs" dxfId="9773" priority="51" operator="equal">
      <formula>100%</formula>
    </cfRule>
    <cfRule type="cellIs" dxfId="9772" priority="52" operator="between">
      <formula>80%</formula>
      <formula>99%</formula>
    </cfRule>
    <cfRule type="cellIs" dxfId="9771" priority="53" operator="between">
      <formula>0%</formula>
      <formula>79%</formula>
    </cfRule>
  </conditionalFormatting>
  <conditionalFormatting sqref="BM294:BT294">
    <cfRule type="cellIs" dxfId="9770" priority="43" operator="equal">
      <formula>#REF!</formula>
    </cfRule>
    <cfRule type="cellIs" dxfId="9769" priority="44" operator="greaterThan">
      <formula>1</formula>
    </cfRule>
    <cfRule type="cellIs" dxfId="9768" priority="45" operator="equal">
      <formula>100%</formula>
    </cfRule>
    <cfRule type="cellIs" dxfId="9767" priority="46" operator="between">
      <formula>80%</formula>
      <formula>99%</formula>
    </cfRule>
    <cfRule type="cellIs" dxfId="9766" priority="47" operator="between">
      <formula>0%</formula>
      <formula>79%</formula>
    </cfRule>
  </conditionalFormatting>
  <conditionalFormatting sqref="BM113:BT113 BM115:BT122 BM114 BO114 BQ114 BS114">
    <cfRule type="cellIs" dxfId="9765" priority="37" operator="equal">
      <formula>#REF!</formula>
    </cfRule>
    <cfRule type="cellIs" dxfId="9764" priority="38" operator="greaterThan">
      <formula>1</formula>
    </cfRule>
    <cfRule type="cellIs" dxfId="9763" priority="39" operator="equal">
      <formula>100%</formula>
    </cfRule>
    <cfRule type="cellIs" dxfId="9762" priority="40" operator="between">
      <formula>80%</formula>
      <formula>99%</formula>
    </cfRule>
    <cfRule type="cellIs" dxfId="9761" priority="41" operator="between">
      <formula>0%</formula>
      <formula>79%</formula>
    </cfRule>
  </conditionalFormatting>
  <conditionalFormatting sqref="BM124:BT136">
    <cfRule type="cellIs" dxfId="9760" priority="31" operator="equal">
      <formula>#REF!</formula>
    </cfRule>
    <cfRule type="cellIs" dxfId="9759" priority="32" operator="greaterThan">
      <formula>1</formula>
    </cfRule>
    <cfRule type="cellIs" dxfId="9758" priority="33" operator="equal">
      <formula>100%</formula>
    </cfRule>
    <cfRule type="cellIs" dxfId="9757" priority="34" operator="between">
      <formula>80%</formula>
      <formula>99%</formula>
    </cfRule>
    <cfRule type="cellIs" dxfId="9756" priority="35" operator="between">
      <formula>0%</formula>
      <formula>79%</formula>
    </cfRule>
  </conditionalFormatting>
  <conditionalFormatting sqref="BM295:BT302">
    <cfRule type="cellIs" dxfId="9755" priority="25" operator="equal">
      <formula>#REF!</formula>
    </cfRule>
    <cfRule type="cellIs" dxfId="9754" priority="26" operator="greaterThan">
      <formula>1</formula>
    </cfRule>
    <cfRule type="cellIs" dxfId="9753" priority="27" operator="equal">
      <formula>100%</formula>
    </cfRule>
    <cfRule type="cellIs" dxfId="9752" priority="28" operator="between">
      <formula>80%</formula>
      <formula>99%</formula>
    </cfRule>
    <cfRule type="cellIs" dxfId="9751" priority="29" operator="between">
      <formula>0%</formula>
      <formula>79%</formula>
    </cfRule>
  </conditionalFormatting>
  <conditionalFormatting sqref="BM80:BT91">
    <cfRule type="cellIs" dxfId="9750" priority="19" operator="equal">
      <formula>#REF!</formula>
    </cfRule>
    <cfRule type="cellIs" dxfId="9749" priority="20" operator="greaterThan">
      <formula>1</formula>
    </cfRule>
    <cfRule type="cellIs" dxfId="9748" priority="21" operator="equal">
      <formula>100%</formula>
    </cfRule>
    <cfRule type="cellIs" dxfId="9747" priority="22" operator="between">
      <formula>80%</formula>
      <formula>99%</formula>
    </cfRule>
    <cfRule type="cellIs" dxfId="9746" priority="23" operator="between">
      <formula>0%</formula>
      <formula>79%</formula>
    </cfRule>
  </conditionalFormatting>
  <conditionalFormatting sqref="BM89:BT91">
    <cfRule type="cellIs" dxfId="9745" priority="13" operator="equal">
      <formula>#REF!</formula>
    </cfRule>
    <cfRule type="cellIs" dxfId="9744" priority="14" operator="greaterThan">
      <formula>1</formula>
    </cfRule>
    <cfRule type="cellIs" dxfId="9743" priority="15" operator="equal">
      <formula>100%</formula>
    </cfRule>
    <cfRule type="cellIs" dxfId="9742" priority="16" operator="between">
      <formula>80%</formula>
      <formula>99%</formula>
    </cfRule>
    <cfRule type="cellIs" dxfId="9741" priority="17" operator="between">
      <formula>0%</formula>
      <formula>79%</formula>
    </cfRule>
  </conditionalFormatting>
  <conditionalFormatting sqref="BM303:BT303">
    <cfRule type="cellIs" dxfId="9740" priority="7" operator="equal">
      <formula>#REF!</formula>
    </cfRule>
    <cfRule type="cellIs" dxfId="9739" priority="8" operator="greaterThan">
      <formula>1</formula>
    </cfRule>
    <cfRule type="cellIs" dxfId="9738" priority="9" operator="equal">
      <formula>100%</formula>
    </cfRule>
    <cfRule type="cellIs" dxfId="9737" priority="10" operator="between">
      <formula>80%</formula>
      <formula>99%</formula>
    </cfRule>
    <cfRule type="cellIs" dxfId="9736" priority="11" operator="between">
      <formula>0%</formula>
      <formula>79%</formula>
    </cfRule>
  </conditionalFormatting>
  <conditionalFormatting sqref="BM305:BT305">
    <cfRule type="cellIs" dxfId="9735" priority="1" operator="equal">
      <formula>#REF!</formula>
    </cfRule>
    <cfRule type="cellIs" dxfId="9734" priority="2" operator="greaterThan">
      <formula>1</formula>
    </cfRule>
    <cfRule type="cellIs" dxfId="9733" priority="3" operator="equal">
      <formula>100%</formula>
    </cfRule>
    <cfRule type="cellIs" dxfId="9732" priority="4" operator="between">
      <formula>80%</formula>
      <formula>99%</formula>
    </cfRule>
    <cfRule type="cellIs" dxfId="9731" priority="5" operator="between">
      <formula>0%</formula>
      <formula>79%</formula>
    </cfRule>
  </conditionalFormatting>
  <dataValidations count="5">
    <dataValidation type="list" allowBlank="1" showInputMessage="1" showErrorMessage="1" sqref="S153:S156 S52:S63 S46:S47 S149:S151 S8 S106:S109 S100:S103 S175:S178 S12:S44 S137:S138 S123" xr:uid="{00000000-0002-0000-0200-000000000000}">
      <formula1>$T$3:$T$57</formula1>
    </dataValidation>
    <dataValidation type="list" allowBlank="1" showInputMessage="1" showErrorMessage="1" sqref="S157:S159 S170:S171" xr:uid="{00000000-0002-0000-0200-000001000000}">
      <formula1>$T$3:$T$70</formula1>
    </dataValidation>
    <dataValidation type="list" allowBlank="1" showInputMessage="1" showErrorMessage="1" sqref="S139 S186:S188 S183:S184 S173:S174 S147" xr:uid="{00000000-0002-0000-0200-000002000000}">
      <formula1>$T$3:$T$71</formula1>
    </dataValidation>
    <dataValidation type="list" allowBlank="1" showInputMessage="1" showErrorMessage="1" sqref="S152 S70:S75" xr:uid="{00000000-0002-0000-0200-000003000000}">
      <formula1>$T$3:$T$75</formula1>
    </dataValidation>
    <dataValidation type="list" allowBlank="1" showInputMessage="1" showErrorMessage="1" sqref="S140 S9:S11" xr:uid="{00000000-0002-0000-0200-000004000000}">
      <formula1>$T$3:$T$77</formula1>
    </dataValidation>
  </dataValidations>
  <printOptions horizontalCentered="1"/>
  <pageMargins left="0.11811023622047245" right="0.11811023622047245" top="0.15748031496062992" bottom="0.15748031496062992" header="0.31496062992125984" footer="0.31496062992125984"/>
  <pageSetup paperSize="41" scale="45"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642" operator="containsText" id="{F67FCEFB-1651-46B0-8231-06091BCC6633}">
            <xm:f>NOT(ISERROR(SEARCH(#REF!,BM8)))</xm:f>
            <xm:f>#REF!</xm:f>
            <x14:dxf>
              <font>
                <color theme="4"/>
              </font>
              <fill>
                <patternFill>
                  <bgColor theme="5" tint="0.59996337778862885"/>
                </patternFill>
              </fill>
            </x14:dxf>
          </x14:cfRule>
          <xm:sqref>BM8:BT9 BM148:BT161 BM167:BT167 BM170:BT176 BM10:BM11 BO10:BO11 BQ10:BQ11 BS10:BS11 BM12:BT67 BM182:BT182 BM181 BO181 BQ181 BS181 BM168:BM169 BO168:BO169 BQ168:BQ169 BS168:BS169 BM162:BM166 BO162:BO166 BQ162:BQ166 BS162:BS166 BM184:BT188 BM70:BT79 BM280:BT280 BM123:BT123 BM137:BT144 BM92:BT112 BM84:BT88 BM178:BT180</xm:sqref>
        </x14:conditionalFormatting>
        <x14:conditionalFormatting xmlns:xm="http://schemas.microsoft.com/office/excel/2006/main">
          <x14:cfRule type="containsText" priority="624" operator="containsText" id="{CD4FB10C-CE87-42B3-9951-DEAE15BA8A60}">
            <xm:f>NOT(ISERROR(SEARCH(#REF!,BM177)))</xm:f>
            <xm:f>#REF!</xm:f>
            <x14:dxf>
              <font>
                <color theme="4"/>
              </font>
              <fill>
                <patternFill>
                  <bgColor theme="5" tint="0.59996337778862885"/>
                </patternFill>
              </fill>
            </x14:dxf>
          </x14:cfRule>
          <xm:sqref>BM177:BT177</xm:sqref>
        </x14:conditionalFormatting>
        <x14:conditionalFormatting xmlns:xm="http://schemas.microsoft.com/office/excel/2006/main">
          <x14:cfRule type="containsText" priority="618" operator="containsText" id="{17ABA43D-1DA4-4C4E-B6C5-08C09C9D5406}">
            <xm:f>NOT(ISERROR(SEARCH(#REF!,BM145)))</xm:f>
            <xm:f>#REF!</xm:f>
            <x14:dxf>
              <font>
                <color theme="4"/>
              </font>
              <fill>
                <patternFill>
                  <bgColor theme="5" tint="0.59996337778862885"/>
                </patternFill>
              </fill>
            </x14:dxf>
          </x14:cfRule>
          <xm:sqref>BM145:BT147</xm:sqref>
        </x14:conditionalFormatting>
        <x14:conditionalFormatting xmlns:xm="http://schemas.microsoft.com/office/excel/2006/main">
          <x14:cfRule type="containsText" priority="612" operator="containsText" id="{C6C5884D-B5C3-41BB-9A23-396050C2EDB7}">
            <xm:f>NOT(ISERROR(SEARCH(#REF!,BM183)))</xm:f>
            <xm:f>#REF!</xm:f>
            <x14:dxf>
              <font>
                <color theme="4"/>
              </font>
              <fill>
                <patternFill>
                  <bgColor theme="5" tint="0.59996337778862885"/>
                </patternFill>
              </fill>
            </x14:dxf>
          </x14:cfRule>
          <xm:sqref>BM183 BO183 BQ183 BS183</xm:sqref>
        </x14:conditionalFormatting>
        <x14:conditionalFormatting xmlns:xm="http://schemas.microsoft.com/office/excel/2006/main">
          <x14:cfRule type="containsText" priority="606" operator="containsText" id="{3014E89B-EF36-4487-B5A3-B6D115708EE8}">
            <xm:f>NOT(ISERROR(SEARCH(#REF!,BM189)))</xm:f>
            <xm:f>#REF!</xm:f>
            <x14:dxf>
              <font>
                <color theme="4"/>
              </font>
              <fill>
                <patternFill>
                  <bgColor theme="5" tint="0.59996337778862885"/>
                </patternFill>
              </fill>
            </x14:dxf>
          </x14:cfRule>
          <xm:sqref>BM189:BT189</xm:sqref>
        </x14:conditionalFormatting>
        <x14:conditionalFormatting xmlns:xm="http://schemas.microsoft.com/office/excel/2006/main">
          <x14:cfRule type="containsText" priority="600" operator="containsText" id="{FD5AD8FC-6C72-4C7C-A6D2-DA2F683172C2}">
            <xm:f>NOT(ISERROR(SEARCH(#REF!,BM68)))</xm:f>
            <xm:f>#REF!</xm:f>
            <x14:dxf>
              <font>
                <color theme="4"/>
              </font>
              <fill>
                <patternFill>
                  <bgColor theme="5" tint="0.59996337778862885"/>
                </patternFill>
              </fill>
            </x14:dxf>
          </x14:cfRule>
          <xm:sqref>BM68:BT69</xm:sqref>
        </x14:conditionalFormatting>
        <x14:conditionalFormatting xmlns:xm="http://schemas.microsoft.com/office/excel/2006/main">
          <x14:cfRule type="containsText" priority="594" operator="containsText" id="{5C2DEDBF-12A1-4312-AB07-198194F3DA88}">
            <xm:f>NOT(ISERROR(SEARCH(#REF!,BN166)))</xm:f>
            <xm:f>#REF!</xm:f>
            <x14:dxf>
              <font>
                <color theme="4"/>
              </font>
              <fill>
                <patternFill>
                  <bgColor theme="5" tint="0.59996337778862885"/>
                </patternFill>
              </fill>
            </x14:dxf>
          </x14:cfRule>
          <xm:sqref>BN166</xm:sqref>
        </x14:conditionalFormatting>
        <x14:conditionalFormatting xmlns:xm="http://schemas.microsoft.com/office/excel/2006/main">
          <x14:cfRule type="containsText" priority="588" operator="containsText" id="{C81361F6-FF53-44A0-87E0-59CF66A2101F}">
            <xm:f>NOT(ISERROR(SEARCH(#REF!,BP166)))</xm:f>
            <xm:f>#REF!</xm:f>
            <x14:dxf>
              <font>
                <color theme="4"/>
              </font>
              <fill>
                <patternFill>
                  <bgColor theme="5" tint="0.59996337778862885"/>
                </patternFill>
              </fill>
            </x14:dxf>
          </x14:cfRule>
          <xm:sqref>BP166</xm:sqref>
        </x14:conditionalFormatting>
        <x14:conditionalFormatting xmlns:xm="http://schemas.microsoft.com/office/excel/2006/main">
          <x14:cfRule type="containsText" priority="582" operator="containsText" id="{DF64B949-B601-4CED-B0EC-9C8259CFE251}">
            <xm:f>NOT(ISERROR(SEARCH(#REF!,BR166)))</xm:f>
            <xm:f>#REF!</xm:f>
            <x14:dxf>
              <font>
                <color theme="4"/>
              </font>
              <fill>
                <patternFill>
                  <bgColor theme="5" tint="0.59996337778862885"/>
                </patternFill>
              </fill>
            </x14:dxf>
          </x14:cfRule>
          <xm:sqref>BR166</xm:sqref>
        </x14:conditionalFormatting>
        <x14:conditionalFormatting xmlns:xm="http://schemas.microsoft.com/office/excel/2006/main">
          <x14:cfRule type="containsText" priority="576" operator="containsText" id="{89770DD1-615B-4421-8802-2D04C1A04303}">
            <xm:f>NOT(ISERROR(SEARCH(#REF!,BT166)))</xm:f>
            <xm:f>#REF!</xm:f>
            <x14:dxf>
              <font>
                <color theme="4"/>
              </font>
              <fill>
                <patternFill>
                  <bgColor theme="5" tint="0.59996337778862885"/>
                </patternFill>
              </fill>
            </x14:dxf>
          </x14:cfRule>
          <xm:sqref>BT166</xm:sqref>
        </x14:conditionalFormatting>
        <x14:conditionalFormatting xmlns:xm="http://schemas.microsoft.com/office/excel/2006/main">
          <x14:cfRule type="containsText" priority="558" operator="containsText" id="{798D96D4-0D4D-4186-9B1D-46A0D56972FA}">
            <xm:f>NOT(ISERROR(SEARCH(#REF!,BM190)))</xm:f>
            <xm:f>#REF!</xm:f>
            <x14:dxf>
              <font>
                <color theme="4"/>
              </font>
              <fill>
                <patternFill>
                  <bgColor theme="5" tint="0.59996337778862885"/>
                </patternFill>
              </fill>
            </x14:dxf>
          </x14:cfRule>
          <xm:sqref>BM190:BT190</xm:sqref>
        </x14:conditionalFormatting>
        <x14:conditionalFormatting xmlns:xm="http://schemas.microsoft.com/office/excel/2006/main">
          <x14:cfRule type="containsText" priority="552" operator="containsText" id="{5AA43169-6C03-481A-A505-4238114044A3}">
            <xm:f>NOT(ISERROR(SEARCH(#REF!,BM191)))</xm:f>
            <xm:f>#REF!</xm:f>
            <x14:dxf>
              <font>
                <color theme="4"/>
              </font>
              <fill>
                <patternFill>
                  <bgColor theme="5" tint="0.59996337778862885"/>
                </patternFill>
              </fill>
            </x14:dxf>
          </x14:cfRule>
          <xm:sqref>BM191:BT191</xm:sqref>
        </x14:conditionalFormatting>
        <x14:conditionalFormatting xmlns:xm="http://schemas.microsoft.com/office/excel/2006/main">
          <x14:cfRule type="containsText" priority="546" operator="containsText" id="{22A8D079-03AF-489A-8D0E-77E6CC7C641E}">
            <xm:f>NOT(ISERROR(SEARCH(#REF!,BM192)))</xm:f>
            <xm:f>#REF!</xm:f>
            <x14:dxf>
              <font>
                <color theme="4"/>
              </font>
              <fill>
                <patternFill>
                  <bgColor theme="5" tint="0.59996337778862885"/>
                </patternFill>
              </fill>
            </x14:dxf>
          </x14:cfRule>
          <xm:sqref>BM192:BT192</xm:sqref>
        </x14:conditionalFormatting>
        <x14:conditionalFormatting xmlns:xm="http://schemas.microsoft.com/office/excel/2006/main">
          <x14:cfRule type="containsText" priority="540" operator="containsText" id="{CF52343C-8EF2-4AE1-ADB1-9F78D945B64D}">
            <xm:f>NOT(ISERROR(SEARCH(#REF!,BM193)))</xm:f>
            <xm:f>#REF!</xm:f>
            <x14:dxf>
              <font>
                <color theme="4"/>
              </font>
              <fill>
                <patternFill>
                  <bgColor theme="5" tint="0.59996337778862885"/>
                </patternFill>
              </fill>
            </x14:dxf>
          </x14:cfRule>
          <xm:sqref>BM193:BT193</xm:sqref>
        </x14:conditionalFormatting>
        <x14:conditionalFormatting xmlns:xm="http://schemas.microsoft.com/office/excel/2006/main">
          <x14:cfRule type="containsText" priority="534" operator="containsText" id="{CCA260C8-D35B-4A84-B771-7D0C13CA3C22}">
            <xm:f>NOT(ISERROR(SEARCH(#REF!,BM194)))</xm:f>
            <xm:f>#REF!</xm:f>
            <x14:dxf>
              <font>
                <color theme="4"/>
              </font>
              <fill>
                <patternFill>
                  <bgColor theme="5" tint="0.59996337778862885"/>
                </patternFill>
              </fill>
            </x14:dxf>
          </x14:cfRule>
          <xm:sqref>BM194:BT194</xm:sqref>
        </x14:conditionalFormatting>
        <x14:conditionalFormatting xmlns:xm="http://schemas.microsoft.com/office/excel/2006/main">
          <x14:cfRule type="containsText" priority="528" operator="containsText" id="{F03975DE-9215-497E-AE08-8AB01E73890D}">
            <xm:f>NOT(ISERROR(SEARCH(#REF!,BM195)))</xm:f>
            <xm:f>#REF!</xm:f>
            <x14:dxf>
              <font>
                <color theme="4"/>
              </font>
              <fill>
                <patternFill>
                  <bgColor theme="5" tint="0.59996337778862885"/>
                </patternFill>
              </fill>
            </x14:dxf>
          </x14:cfRule>
          <xm:sqref>BM195:BT195</xm:sqref>
        </x14:conditionalFormatting>
        <x14:conditionalFormatting xmlns:xm="http://schemas.microsoft.com/office/excel/2006/main">
          <x14:cfRule type="containsText" priority="522" operator="containsText" id="{76A91091-D348-44D6-8DC0-E473B4187161}">
            <xm:f>NOT(ISERROR(SEARCH(#REF!,BM196)))</xm:f>
            <xm:f>#REF!</xm:f>
            <x14:dxf>
              <font>
                <color theme="4"/>
              </font>
              <fill>
                <patternFill>
                  <bgColor theme="5" tint="0.59996337778862885"/>
                </patternFill>
              </fill>
            </x14:dxf>
          </x14:cfRule>
          <xm:sqref>BM196:BT196</xm:sqref>
        </x14:conditionalFormatting>
        <x14:conditionalFormatting xmlns:xm="http://schemas.microsoft.com/office/excel/2006/main">
          <x14:cfRule type="containsText" priority="516" operator="containsText" id="{FA942053-25C5-4C01-8D92-C5BA2EC66A08}">
            <xm:f>NOT(ISERROR(SEARCH(#REF!,BM197)))</xm:f>
            <xm:f>#REF!</xm:f>
            <x14:dxf>
              <font>
                <color theme="4"/>
              </font>
              <fill>
                <patternFill>
                  <bgColor theme="5" tint="0.59996337778862885"/>
                </patternFill>
              </fill>
            </x14:dxf>
          </x14:cfRule>
          <xm:sqref>BM197:BT197</xm:sqref>
        </x14:conditionalFormatting>
        <x14:conditionalFormatting xmlns:xm="http://schemas.microsoft.com/office/excel/2006/main">
          <x14:cfRule type="containsText" priority="510" operator="containsText" id="{89322FDD-6E67-4554-8056-A4290F2D49E4}">
            <xm:f>NOT(ISERROR(SEARCH(#REF!,BM198)))</xm:f>
            <xm:f>#REF!</xm:f>
            <x14:dxf>
              <font>
                <color theme="4"/>
              </font>
              <fill>
                <patternFill>
                  <bgColor theme="5" tint="0.59996337778862885"/>
                </patternFill>
              </fill>
            </x14:dxf>
          </x14:cfRule>
          <xm:sqref>BM198:BT198</xm:sqref>
        </x14:conditionalFormatting>
        <x14:conditionalFormatting xmlns:xm="http://schemas.microsoft.com/office/excel/2006/main">
          <x14:cfRule type="containsText" priority="504" operator="containsText" id="{68015C90-356E-422E-93FF-2FB55409E0DE}">
            <xm:f>NOT(ISERROR(SEARCH(#REF!,BM199)))</xm:f>
            <xm:f>#REF!</xm:f>
            <x14:dxf>
              <font>
                <color theme="4"/>
              </font>
              <fill>
                <patternFill>
                  <bgColor theme="5" tint="0.59996337778862885"/>
                </patternFill>
              </fill>
            </x14:dxf>
          </x14:cfRule>
          <xm:sqref>BM199:BT199</xm:sqref>
        </x14:conditionalFormatting>
        <x14:conditionalFormatting xmlns:xm="http://schemas.microsoft.com/office/excel/2006/main">
          <x14:cfRule type="containsText" priority="498" operator="containsText" id="{5CE485CA-7117-4BFA-A6A5-C97893949D0E}">
            <xm:f>NOT(ISERROR(SEARCH(#REF!,BM200)))</xm:f>
            <xm:f>#REF!</xm:f>
            <x14:dxf>
              <font>
                <color theme="4"/>
              </font>
              <fill>
                <patternFill>
                  <bgColor theme="5" tint="0.59996337778862885"/>
                </patternFill>
              </fill>
            </x14:dxf>
          </x14:cfRule>
          <xm:sqref>BM200:BT200</xm:sqref>
        </x14:conditionalFormatting>
        <x14:conditionalFormatting xmlns:xm="http://schemas.microsoft.com/office/excel/2006/main">
          <x14:cfRule type="containsText" priority="492" operator="containsText" id="{007CDE08-29D7-4E4B-BD44-555E4D2BADD9}">
            <xm:f>NOT(ISERROR(SEARCH(#REF!,BM201)))</xm:f>
            <xm:f>#REF!</xm:f>
            <x14:dxf>
              <font>
                <color theme="4"/>
              </font>
              <fill>
                <patternFill>
                  <bgColor theme="5" tint="0.59996337778862885"/>
                </patternFill>
              </fill>
            </x14:dxf>
          </x14:cfRule>
          <xm:sqref>BM201:BT201</xm:sqref>
        </x14:conditionalFormatting>
        <x14:conditionalFormatting xmlns:xm="http://schemas.microsoft.com/office/excel/2006/main">
          <x14:cfRule type="containsText" priority="486" operator="containsText" id="{AD36D345-F08A-4739-A153-38A8CC47684F}">
            <xm:f>NOT(ISERROR(SEARCH(#REF!,BM202)))</xm:f>
            <xm:f>#REF!</xm:f>
            <x14:dxf>
              <font>
                <color theme="4"/>
              </font>
              <fill>
                <patternFill>
                  <bgColor theme="5" tint="0.59996337778862885"/>
                </patternFill>
              </fill>
            </x14:dxf>
          </x14:cfRule>
          <xm:sqref>BM202:BT206</xm:sqref>
        </x14:conditionalFormatting>
        <x14:conditionalFormatting xmlns:xm="http://schemas.microsoft.com/office/excel/2006/main">
          <x14:cfRule type="containsText" priority="480" operator="containsText" id="{58CA54D6-33B5-4042-BC24-2C7A8C683655}">
            <xm:f>NOT(ISERROR(SEARCH(#REF!,BM207)))</xm:f>
            <xm:f>#REF!</xm:f>
            <x14:dxf>
              <font>
                <color theme="4"/>
              </font>
              <fill>
                <patternFill>
                  <bgColor theme="5" tint="0.59996337778862885"/>
                </patternFill>
              </fill>
            </x14:dxf>
          </x14:cfRule>
          <xm:sqref>BM207:BT207</xm:sqref>
        </x14:conditionalFormatting>
        <x14:conditionalFormatting xmlns:xm="http://schemas.microsoft.com/office/excel/2006/main">
          <x14:cfRule type="containsText" priority="462" operator="containsText" id="{2198E3CF-2707-4A87-8418-94F8D36483E9}">
            <xm:f>NOT(ISERROR(SEARCH(#REF!,BM208)))</xm:f>
            <xm:f>#REF!</xm:f>
            <x14:dxf>
              <font>
                <color theme="4"/>
              </font>
              <fill>
                <patternFill>
                  <bgColor theme="5" tint="0.59996337778862885"/>
                </patternFill>
              </fill>
            </x14:dxf>
          </x14:cfRule>
          <xm:sqref>BM208:BT209</xm:sqref>
        </x14:conditionalFormatting>
        <x14:conditionalFormatting xmlns:xm="http://schemas.microsoft.com/office/excel/2006/main">
          <x14:cfRule type="containsText" priority="450" operator="containsText" id="{80019D14-F346-4ACF-9DC8-60626DD72E76}">
            <xm:f>NOT(ISERROR(SEARCH(#REF!,BM210)))</xm:f>
            <xm:f>#REF!</xm:f>
            <x14:dxf>
              <font>
                <color theme="4"/>
              </font>
              <fill>
                <patternFill>
                  <bgColor theme="5" tint="0.59996337778862885"/>
                </patternFill>
              </fill>
            </x14:dxf>
          </x14:cfRule>
          <xm:sqref>BM210:BT211</xm:sqref>
        </x14:conditionalFormatting>
        <x14:conditionalFormatting xmlns:xm="http://schemas.microsoft.com/office/excel/2006/main">
          <x14:cfRule type="containsText" priority="444" operator="containsText" id="{A2E4A550-0622-497A-ADAB-601CDB7FBB09}">
            <xm:f>NOT(ISERROR(SEARCH(#REF!,BM212)))</xm:f>
            <xm:f>#REF!</xm:f>
            <x14:dxf>
              <font>
                <color theme="4"/>
              </font>
              <fill>
                <patternFill>
                  <bgColor theme="5" tint="0.59996337778862885"/>
                </patternFill>
              </fill>
            </x14:dxf>
          </x14:cfRule>
          <xm:sqref>BM212:BT213</xm:sqref>
        </x14:conditionalFormatting>
        <x14:conditionalFormatting xmlns:xm="http://schemas.microsoft.com/office/excel/2006/main">
          <x14:cfRule type="containsText" priority="438" operator="containsText" id="{4C7A6157-511B-48CE-8B68-FDF943880E54}">
            <xm:f>NOT(ISERROR(SEARCH(#REF!,BM214)))</xm:f>
            <xm:f>#REF!</xm:f>
            <x14:dxf>
              <font>
                <color theme="4"/>
              </font>
              <fill>
                <patternFill>
                  <bgColor theme="5" tint="0.59996337778862885"/>
                </patternFill>
              </fill>
            </x14:dxf>
          </x14:cfRule>
          <xm:sqref>BM214:BT215</xm:sqref>
        </x14:conditionalFormatting>
        <x14:conditionalFormatting xmlns:xm="http://schemas.microsoft.com/office/excel/2006/main">
          <x14:cfRule type="containsText" priority="432" operator="containsText" id="{2F8D4807-C33E-4476-93ED-BEA4D54BF5A3}">
            <xm:f>NOT(ISERROR(SEARCH(#REF!,BM216)))</xm:f>
            <xm:f>#REF!</xm:f>
            <x14:dxf>
              <font>
                <color theme="4"/>
              </font>
              <fill>
                <patternFill>
                  <bgColor theme="5" tint="0.59996337778862885"/>
                </patternFill>
              </fill>
            </x14:dxf>
          </x14:cfRule>
          <xm:sqref>BM216:BT217</xm:sqref>
        </x14:conditionalFormatting>
        <x14:conditionalFormatting xmlns:xm="http://schemas.microsoft.com/office/excel/2006/main">
          <x14:cfRule type="containsText" priority="420" operator="containsText" id="{46B60A46-6F1C-4E69-BFE4-D951B42B53FD}">
            <xm:f>NOT(ISERROR(SEARCH(#REF!,BM218)))</xm:f>
            <xm:f>#REF!</xm:f>
            <x14:dxf>
              <font>
                <color theme="4"/>
              </font>
              <fill>
                <patternFill>
                  <bgColor theme="5" tint="0.59996337778862885"/>
                </patternFill>
              </fill>
            </x14:dxf>
          </x14:cfRule>
          <xm:sqref>BM218:BT219</xm:sqref>
        </x14:conditionalFormatting>
        <x14:conditionalFormatting xmlns:xm="http://schemas.microsoft.com/office/excel/2006/main">
          <x14:cfRule type="containsText" priority="414" operator="containsText" id="{E79175EC-29D3-42A0-A51D-2150D732B045}">
            <xm:f>NOT(ISERROR(SEARCH(#REF!,BM220)))</xm:f>
            <xm:f>#REF!</xm:f>
            <x14:dxf>
              <font>
                <color theme="4"/>
              </font>
              <fill>
                <patternFill>
                  <bgColor theme="5" tint="0.59996337778862885"/>
                </patternFill>
              </fill>
            </x14:dxf>
          </x14:cfRule>
          <xm:sqref>BM220:BT221</xm:sqref>
        </x14:conditionalFormatting>
        <x14:conditionalFormatting xmlns:xm="http://schemas.microsoft.com/office/excel/2006/main">
          <x14:cfRule type="containsText" priority="402" operator="containsText" id="{C1E171E4-A204-48E7-B651-D5256FBC2851}">
            <xm:f>NOT(ISERROR(SEARCH(#REF!,BM222)))</xm:f>
            <xm:f>#REF!</xm:f>
            <x14:dxf>
              <font>
                <color theme="4"/>
              </font>
              <fill>
                <patternFill>
                  <bgColor theme="5" tint="0.59996337778862885"/>
                </patternFill>
              </fill>
            </x14:dxf>
          </x14:cfRule>
          <xm:sqref>BM222:BT222</xm:sqref>
        </x14:conditionalFormatting>
        <x14:conditionalFormatting xmlns:xm="http://schemas.microsoft.com/office/excel/2006/main">
          <x14:cfRule type="containsText" priority="396" operator="containsText" id="{E0466208-6498-4F33-8AEA-52E12B78229E}">
            <xm:f>NOT(ISERROR(SEARCH(#REF!,BM223)))</xm:f>
            <xm:f>#REF!</xm:f>
            <x14:dxf>
              <font>
                <color theme="4"/>
              </font>
              <fill>
                <patternFill>
                  <bgColor theme="5" tint="0.59996337778862885"/>
                </patternFill>
              </fill>
            </x14:dxf>
          </x14:cfRule>
          <xm:sqref>BM223:BT223</xm:sqref>
        </x14:conditionalFormatting>
        <x14:conditionalFormatting xmlns:xm="http://schemas.microsoft.com/office/excel/2006/main">
          <x14:cfRule type="containsText" priority="390" operator="containsText" id="{BC452FC8-BE75-41F9-8E0B-E170EA9B50DF}">
            <xm:f>NOT(ISERROR(SEARCH(#REF!,BM224)))</xm:f>
            <xm:f>#REF!</xm:f>
            <x14:dxf>
              <font>
                <color theme="4"/>
              </font>
              <fill>
                <patternFill>
                  <bgColor theme="5" tint="0.59996337778862885"/>
                </patternFill>
              </fill>
            </x14:dxf>
          </x14:cfRule>
          <xm:sqref>BM224:BT224</xm:sqref>
        </x14:conditionalFormatting>
        <x14:conditionalFormatting xmlns:xm="http://schemas.microsoft.com/office/excel/2006/main">
          <x14:cfRule type="containsText" priority="384" operator="containsText" id="{12992EDF-A73C-4251-9C56-E5814DF9FDE1}">
            <xm:f>NOT(ISERROR(SEARCH(#REF!,BM225)))</xm:f>
            <xm:f>#REF!</xm:f>
            <x14:dxf>
              <font>
                <color theme="4"/>
              </font>
              <fill>
                <patternFill>
                  <bgColor theme="5" tint="0.59996337778862885"/>
                </patternFill>
              </fill>
            </x14:dxf>
          </x14:cfRule>
          <xm:sqref>BM225:BT225 BM284:BT285</xm:sqref>
        </x14:conditionalFormatting>
        <x14:conditionalFormatting xmlns:xm="http://schemas.microsoft.com/office/excel/2006/main">
          <x14:cfRule type="containsText" priority="378" operator="containsText" id="{E252FA18-D838-4648-86C2-09A3FD200731}">
            <xm:f>NOT(ISERROR(SEARCH(#REF!,BM226)))</xm:f>
            <xm:f>#REF!</xm:f>
            <x14:dxf>
              <font>
                <color theme="4"/>
              </font>
              <fill>
                <patternFill>
                  <bgColor theme="5" tint="0.59996337778862885"/>
                </patternFill>
              </fill>
            </x14:dxf>
          </x14:cfRule>
          <xm:sqref>BM226:BT226</xm:sqref>
        </x14:conditionalFormatting>
        <x14:conditionalFormatting xmlns:xm="http://schemas.microsoft.com/office/excel/2006/main">
          <x14:cfRule type="containsText" priority="372" operator="containsText" id="{BBCF422B-0B78-49A4-8AA0-8EDA53828CA2}">
            <xm:f>NOT(ISERROR(SEARCH(#REF!,BM291)))</xm:f>
            <xm:f>#REF!</xm:f>
            <x14:dxf>
              <font>
                <color theme="4"/>
              </font>
              <fill>
                <patternFill>
                  <bgColor theme="5" tint="0.59996337778862885"/>
                </patternFill>
              </fill>
            </x14:dxf>
          </x14:cfRule>
          <xm:sqref>BM291:BT291</xm:sqref>
        </x14:conditionalFormatting>
        <x14:conditionalFormatting xmlns:xm="http://schemas.microsoft.com/office/excel/2006/main">
          <x14:cfRule type="containsText" priority="366" operator="containsText" id="{E2382BFF-9B26-427F-B099-F12D753AB93B}">
            <xm:f>NOT(ISERROR(SEARCH(#REF!,BM227)))</xm:f>
            <xm:f>#REF!</xm:f>
            <x14:dxf>
              <font>
                <color theme="4"/>
              </font>
              <fill>
                <patternFill>
                  <bgColor theme="5" tint="0.59996337778862885"/>
                </patternFill>
              </fill>
            </x14:dxf>
          </x14:cfRule>
          <xm:sqref>BM227:BT227</xm:sqref>
        </x14:conditionalFormatting>
        <x14:conditionalFormatting xmlns:xm="http://schemas.microsoft.com/office/excel/2006/main">
          <x14:cfRule type="containsText" priority="360" operator="containsText" id="{8C0F538A-FBD3-4AEF-B803-333ACCE588B0}">
            <xm:f>NOT(ISERROR(SEARCH(#REF!,BM228)))</xm:f>
            <xm:f>#REF!</xm:f>
            <x14:dxf>
              <font>
                <color theme="4"/>
              </font>
              <fill>
                <patternFill>
                  <bgColor theme="5" tint="0.59996337778862885"/>
                </patternFill>
              </fill>
            </x14:dxf>
          </x14:cfRule>
          <xm:sqref>BM228:BT229</xm:sqref>
        </x14:conditionalFormatting>
        <x14:conditionalFormatting xmlns:xm="http://schemas.microsoft.com/office/excel/2006/main">
          <x14:cfRule type="containsText" priority="354" operator="containsText" id="{1B1A6682-A365-472F-8447-5FFA7B412F2D}">
            <xm:f>NOT(ISERROR(SEARCH(#REF!,BM230)))</xm:f>
            <xm:f>#REF!</xm:f>
            <x14:dxf>
              <font>
                <color theme="4"/>
              </font>
              <fill>
                <patternFill>
                  <bgColor theme="5" tint="0.59996337778862885"/>
                </patternFill>
              </fill>
            </x14:dxf>
          </x14:cfRule>
          <xm:sqref>BM230:BT230</xm:sqref>
        </x14:conditionalFormatting>
        <x14:conditionalFormatting xmlns:xm="http://schemas.microsoft.com/office/excel/2006/main">
          <x14:cfRule type="containsText" priority="348" operator="containsText" id="{80196DDD-6E63-4D44-B45C-814D8359D29E}">
            <xm:f>NOT(ISERROR(SEARCH(#REF!,BM231)))</xm:f>
            <xm:f>#REF!</xm:f>
            <x14:dxf>
              <font>
                <color theme="4"/>
              </font>
              <fill>
                <patternFill>
                  <bgColor theme="5" tint="0.59996337778862885"/>
                </patternFill>
              </fill>
            </x14:dxf>
          </x14:cfRule>
          <xm:sqref>BM231:BT232</xm:sqref>
        </x14:conditionalFormatting>
        <x14:conditionalFormatting xmlns:xm="http://schemas.microsoft.com/office/excel/2006/main">
          <x14:cfRule type="containsText" priority="342" operator="containsText" id="{32BBB70A-5090-46ED-B3AA-16153081247F}">
            <xm:f>NOT(ISERROR(SEARCH(#REF!,BM233)))</xm:f>
            <xm:f>#REF!</xm:f>
            <x14:dxf>
              <font>
                <color theme="4"/>
              </font>
              <fill>
                <patternFill>
                  <bgColor theme="5" tint="0.59996337778862885"/>
                </patternFill>
              </fill>
            </x14:dxf>
          </x14:cfRule>
          <xm:sqref>BM233:BT233</xm:sqref>
        </x14:conditionalFormatting>
        <x14:conditionalFormatting xmlns:xm="http://schemas.microsoft.com/office/excel/2006/main">
          <x14:cfRule type="containsText" priority="336" operator="containsText" id="{91078F4F-CC4B-49E2-B3E4-7B980B7794BD}">
            <xm:f>NOT(ISERROR(SEARCH(#REF!,BM234)))</xm:f>
            <xm:f>#REF!</xm:f>
            <x14:dxf>
              <font>
                <color theme="4"/>
              </font>
              <fill>
                <patternFill>
                  <bgColor theme="5" tint="0.59996337778862885"/>
                </patternFill>
              </fill>
            </x14:dxf>
          </x14:cfRule>
          <xm:sqref>BM234:BT234</xm:sqref>
        </x14:conditionalFormatting>
        <x14:conditionalFormatting xmlns:xm="http://schemas.microsoft.com/office/excel/2006/main">
          <x14:cfRule type="containsText" priority="330" operator="containsText" id="{4D062C4F-AE81-439B-9B88-283C40685484}">
            <xm:f>NOT(ISERROR(SEARCH(#REF!,BM235)))</xm:f>
            <xm:f>#REF!</xm:f>
            <x14:dxf>
              <font>
                <color theme="4"/>
              </font>
              <fill>
                <patternFill>
                  <bgColor theme="5" tint="0.59996337778862885"/>
                </patternFill>
              </fill>
            </x14:dxf>
          </x14:cfRule>
          <xm:sqref>BM235:BT236</xm:sqref>
        </x14:conditionalFormatting>
        <x14:conditionalFormatting xmlns:xm="http://schemas.microsoft.com/office/excel/2006/main">
          <x14:cfRule type="containsText" priority="324" operator="containsText" id="{FC3D1087-E157-4C4E-9D1B-6D690C4807F4}">
            <xm:f>NOT(ISERROR(SEARCH(#REF!,BM237)))</xm:f>
            <xm:f>#REF!</xm:f>
            <x14:dxf>
              <font>
                <color theme="4"/>
              </font>
              <fill>
                <patternFill>
                  <bgColor theme="5" tint="0.59996337778862885"/>
                </patternFill>
              </fill>
            </x14:dxf>
          </x14:cfRule>
          <xm:sqref>BM237:BT237</xm:sqref>
        </x14:conditionalFormatting>
        <x14:conditionalFormatting xmlns:xm="http://schemas.microsoft.com/office/excel/2006/main">
          <x14:cfRule type="containsText" priority="318" operator="containsText" id="{58F9650E-1A6C-4E56-8428-7839716C6180}">
            <xm:f>NOT(ISERROR(SEARCH(#REF!,BM238)))</xm:f>
            <xm:f>#REF!</xm:f>
            <x14:dxf>
              <font>
                <color theme="4"/>
              </font>
              <fill>
                <patternFill>
                  <bgColor theme="5" tint="0.59996337778862885"/>
                </patternFill>
              </fill>
            </x14:dxf>
          </x14:cfRule>
          <xm:sqref>BM238:BT238</xm:sqref>
        </x14:conditionalFormatting>
        <x14:conditionalFormatting xmlns:xm="http://schemas.microsoft.com/office/excel/2006/main">
          <x14:cfRule type="containsText" priority="312" operator="containsText" id="{A1EABE28-F290-4482-B15D-E7B5F1072382}">
            <xm:f>NOT(ISERROR(SEARCH(#REF!,BM239)))</xm:f>
            <xm:f>#REF!</xm:f>
            <x14:dxf>
              <font>
                <color theme="4"/>
              </font>
              <fill>
                <patternFill>
                  <bgColor theme="5" tint="0.59996337778862885"/>
                </patternFill>
              </fill>
            </x14:dxf>
          </x14:cfRule>
          <xm:sqref>BM239:BT239</xm:sqref>
        </x14:conditionalFormatting>
        <x14:conditionalFormatting xmlns:xm="http://schemas.microsoft.com/office/excel/2006/main">
          <x14:cfRule type="containsText" priority="306" operator="containsText" id="{F73D353C-F6B4-433C-A0BA-5FA515C45162}">
            <xm:f>NOT(ISERROR(SEARCH(#REF!,BM240)))</xm:f>
            <xm:f>#REF!</xm:f>
            <x14:dxf>
              <font>
                <color theme="4"/>
              </font>
              <fill>
                <patternFill>
                  <bgColor theme="5" tint="0.59996337778862885"/>
                </patternFill>
              </fill>
            </x14:dxf>
          </x14:cfRule>
          <xm:sqref>BM240:BT249</xm:sqref>
        </x14:conditionalFormatting>
        <x14:conditionalFormatting xmlns:xm="http://schemas.microsoft.com/office/excel/2006/main">
          <x14:cfRule type="containsText" priority="300" operator="containsText" id="{6DDC1A6E-A194-477D-9975-58150D8E11F2}">
            <xm:f>NOT(ISERROR(SEARCH(#REF!,BM250)))</xm:f>
            <xm:f>#REF!</xm:f>
            <x14:dxf>
              <font>
                <color theme="4"/>
              </font>
              <fill>
                <patternFill>
                  <bgColor theme="5" tint="0.59996337778862885"/>
                </patternFill>
              </fill>
            </x14:dxf>
          </x14:cfRule>
          <xm:sqref>BM250:BT250</xm:sqref>
        </x14:conditionalFormatting>
        <x14:conditionalFormatting xmlns:xm="http://schemas.microsoft.com/office/excel/2006/main">
          <x14:cfRule type="containsText" priority="294" operator="containsText" id="{6C89DEB9-93B7-4818-9EF1-9398F523B91D}">
            <xm:f>NOT(ISERROR(SEARCH(#REF!,BM251)))</xm:f>
            <xm:f>#REF!</xm:f>
            <x14:dxf>
              <font>
                <color theme="4"/>
              </font>
              <fill>
                <patternFill>
                  <bgColor theme="5" tint="0.59996337778862885"/>
                </patternFill>
              </fill>
            </x14:dxf>
          </x14:cfRule>
          <xm:sqref>BM251:BT251</xm:sqref>
        </x14:conditionalFormatting>
        <x14:conditionalFormatting xmlns:xm="http://schemas.microsoft.com/office/excel/2006/main">
          <x14:cfRule type="containsText" priority="288" operator="containsText" id="{CDF33292-5033-4327-AFAC-A1D47C64BD2D}">
            <xm:f>NOT(ISERROR(SEARCH(#REF!,BM252)))</xm:f>
            <xm:f>#REF!</xm:f>
            <x14:dxf>
              <font>
                <color theme="4"/>
              </font>
              <fill>
                <patternFill>
                  <bgColor theme="5" tint="0.59996337778862885"/>
                </patternFill>
              </fill>
            </x14:dxf>
          </x14:cfRule>
          <xm:sqref>BM252:BT252</xm:sqref>
        </x14:conditionalFormatting>
        <x14:conditionalFormatting xmlns:xm="http://schemas.microsoft.com/office/excel/2006/main">
          <x14:cfRule type="containsText" priority="282" operator="containsText" id="{77838EC7-2B84-401A-82CE-6755F8E532B9}">
            <xm:f>NOT(ISERROR(SEARCH(#REF!,BM253)))</xm:f>
            <xm:f>#REF!</xm:f>
            <x14:dxf>
              <font>
                <color theme="4"/>
              </font>
              <fill>
                <patternFill>
                  <bgColor theme="5" tint="0.59996337778862885"/>
                </patternFill>
              </fill>
            </x14:dxf>
          </x14:cfRule>
          <xm:sqref>BM253:BT253</xm:sqref>
        </x14:conditionalFormatting>
        <x14:conditionalFormatting xmlns:xm="http://schemas.microsoft.com/office/excel/2006/main">
          <x14:cfRule type="containsText" priority="276" operator="containsText" id="{0A92B89D-0709-46F2-9665-0D95DFF398AD}">
            <xm:f>NOT(ISERROR(SEARCH(#REF!,BM306)))</xm:f>
            <xm:f>#REF!</xm:f>
            <x14:dxf>
              <font>
                <color theme="4"/>
              </font>
              <fill>
                <patternFill>
                  <bgColor theme="5" tint="0.59996337778862885"/>
                </patternFill>
              </fill>
            </x14:dxf>
          </x14:cfRule>
          <xm:sqref>BM306:BT307</xm:sqref>
        </x14:conditionalFormatting>
        <x14:conditionalFormatting xmlns:xm="http://schemas.microsoft.com/office/excel/2006/main">
          <x14:cfRule type="containsText" priority="270" operator="containsText" id="{26EC9EB8-4BF5-4BE1-9471-E956444C9B52}">
            <xm:f>NOT(ISERROR(SEARCH(#REF!,BM254)))</xm:f>
            <xm:f>#REF!</xm:f>
            <x14:dxf>
              <font>
                <color theme="4"/>
              </font>
              <fill>
                <patternFill>
                  <bgColor theme="5" tint="0.59996337778862885"/>
                </patternFill>
              </fill>
            </x14:dxf>
          </x14:cfRule>
          <xm:sqref>BM254:BT254</xm:sqref>
        </x14:conditionalFormatting>
        <x14:conditionalFormatting xmlns:xm="http://schemas.microsoft.com/office/excel/2006/main">
          <x14:cfRule type="containsText" priority="264" operator="containsText" id="{CEF9C0C8-57D7-49C0-A005-783171A7FEB3}">
            <xm:f>NOT(ISERROR(SEARCH(#REF!,BM255)))</xm:f>
            <xm:f>#REF!</xm:f>
            <x14:dxf>
              <font>
                <color theme="4"/>
              </font>
              <fill>
                <patternFill>
                  <bgColor theme="5" tint="0.59996337778862885"/>
                </patternFill>
              </fill>
            </x14:dxf>
          </x14:cfRule>
          <xm:sqref>BM255:BT260</xm:sqref>
        </x14:conditionalFormatting>
        <x14:conditionalFormatting xmlns:xm="http://schemas.microsoft.com/office/excel/2006/main">
          <x14:cfRule type="containsText" priority="258" operator="containsText" id="{388CF8A5-D8CF-4EC1-A0B0-1539B0CF8D95}">
            <xm:f>NOT(ISERROR(SEARCH(#REF!,BM261)))</xm:f>
            <xm:f>#REF!</xm:f>
            <x14:dxf>
              <font>
                <color theme="4"/>
              </font>
              <fill>
                <patternFill>
                  <bgColor theme="5" tint="0.59996337778862885"/>
                </patternFill>
              </fill>
            </x14:dxf>
          </x14:cfRule>
          <xm:sqref>BM261:BT261</xm:sqref>
        </x14:conditionalFormatting>
        <x14:conditionalFormatting xmlns:xm="http://schemas.microsoft.com/office/excel/2006/main">
          <x14:cfRule type="containsText" priority="252" operator="containsText" id="{45D4C73A-3C78-4854-9455-A6D6BE561F78}">
            <xm:f>NOT(ISERROR(SEARCH(#REF!,BM262)))</xm:f>
            <xm:f>#REF!</xm:f>
            <x14:dxf>
              <font>
                <color theme="4"/>
              </font>
              <fill>
                <patternFill>
                  <bgColor theme="5" tint="0.59996337778862885"/>
                </patternFill>
              </fill>
            </x14:dxf>
          </x14:cfRule>
          <xm:sqref>BM262:BT262</xm:sqref>
        </x14:conditionalFormatting>
        <x14:conditionalFormatting xmlns:xm="http://schemas.microsoft.com/office/excel/2006/main">
          <x14:cfRule type="containsText" priority="246" operator="containsText" id="{7579EE0A-2DC7-4F0F-8F44-318623EC00FA}">
            <xm:f>NOT(ISERROR(SEARCH(#REF!,BM263)))</xm:f>
            <xm:f>#REF!</xm:f>
            <x14:dxf>
              <font>
                <color theme="4"/>
              </font>
              <fill>
                <patternFill>
                  <bgColor theme="5" tint="0.59996337778862885"/>
                </patternFill>
              </fill>
            </x14:dxf>
          </x14:cfRule>
          <xm:sqref>BM263:BT263</xm:sqref>
        </x14:conditionalFormatting>
        <x14:conditionalFormatting xmlns:xm="http://schemas.microsoft.com/office/excel/2006/main">
          <x14:cfRule type="containsText" priority="240" operator="containsText" id="{72B160EF-91CB-4A34-B2CC-18D6323F97E3}">
            <xm:f>NOT(ISERROR(SEARCH(#REF!,BM264)))</xm:f>
            <xm:f>#REF!</xm:f>
            <x14:dxf>
              <font>
                <color theme="4"/>
              </font>
              <fill>
                <patternFill>
                  <bgColor theme="5" tint="0.59996337778862885"/>
                </patternFill>
              </fill>
            </x14:dxf>
          </x14:cfRule>
          <xm:sqref>BM264:BT264</xm:sqref>
        </x14:conditionalFormatting>
        <x14:conditionalFormatting xmlns:xm="http://schemas.microsoft.com/office/excel/2006/main">
          <x14:cfRule type="containsText" priority="234" operator="containsText" id="{0F95311D-16E3-4170-B21B-DF0E5E9C9297}">
            <xm:f>NOT(ISERROR(SEARCH(#REF!,BM265)))</xm:f>
            <xm:f>#REF!</xm:f>
            <x14:dxf>
              <font>
                <color theme="4"/>
              </font>
              <fill>
                <patternFill>
                  <bgColor theme="5" tint="0.59996337778862885"/>
                </patternFill>
              </fill>
            </x14:dxf>
          </x14:cfRule>
          <xm:sqref>BM265:BT265</xm:sqref>
        </x14:conditionalFormatting>
        <x14:conditionalFormatting xmlns:xm="http://schemas.microsoft.com/office/excel/2006/main">
          <x14:cfRule type="containsText" priority="228" operator="containsText" id="{6D6D447F-500B-49AD-A35B-6D8A0318214D}">
            <xm:f>NOT(ISERROR(SEARCH(#REF!,BM266)))</xm:f>
            <xm:f>#REF!</xm:f>
            <x14:dxf>
              <font>
                <color theme="4"/>
              </font>
              <fill>
                <patternFill>
                  <bgColor theme="5" tint="0.59996337778862885"/>
                </patternFill>
              </fill>
            </x14:dxf>
          </x14:cfRule>
          <xm:sqref>BM266:BT266</xm:sqref>
        </x14:conditionalFormatting>
        <x14:conditionalFormatting xmlns:xm="http://schemas.microsoft.com/office/excel/2006/main">
          <x14:cfRule type="containsText" priority="222" operator="containsText" id="{37D151CF-D480-48DA-AA39-07DE6A81C8A5}">
            <xm:f>NOT(ISERROR(SEARCH(#REF!,BM271)))</xm:f>
            <xm:f>#REF!</xm:f>
            <x14:dxf>
              <font>
                <color theme="4"/>
              </font>
              <fill>
                <patternFill>
                  <bgColor theme="5" tint="0.59996337778862885"/>
                </patternFill>
              </fill>
            </x14:dxf>
          </x14:cfRule>
          <xm:sqref>BM271:BT271</xm:sqref>
        </x14:conditionalFormatting>
        <x14:conditionalFormatting xmlns:xm="http://schemas.microsoft.com/office/excel/2006/main">
          <x14:cfRule type="containsText" priority="216" operator="containsText" id="{C18E155B-93C8-403A-AC5B-404F16A0687A}">
            <xm:f>NOT(ISERROR(SEARCH(#REF!,BM267)))</xm:f>
            <xm:f>#REF!</xm:f>
            <x14:dxf>
              <font>
                <color theme="4"/>
              </font>
              <fill>
                <patternFill>
                  <bgColor theme="5" tint="0.59996337778862885"/>
                </patternFill>
              </fill>
            </x14:dxf>
          </x14:cfRule>
          <xm:sqref>BM267:BT269</xm:sqref>
        </x14:conditionalFormatting>
        <x14:conditionalFormatting xmlns:xm="http://schemas.microsoft.com/office/excel/2006/main">
          <x14:cfRule type="containsText" priority="210" operator="containsText" id="{670BC983-2974-4475-8AB3-C8C4D1F24376}">
            <xm:f>NOT(ISERROR(SEARCH(#REF!,BM270)))</xm:f>
            <xm:f>#REF!</xm:f>
            <x14:dxf>
              <font>
                <color theme="4"/>
              </font>
              <fill>
                <patternFill>
                  <bgColor theme="5" tint="0.59996337778862885"/>
                </patternFill>
              </fill>
            </x14:dxf>
          </x14:cfRule>
          <xm:sqref>BM270:BT270</xm:sqref>
        </x14:conditionalFormatting>
        <x14:conditionalFormatting xmlns:xm="http://schemas.microsoft.com/office/excel/2006/main">
          <x14:cfRule type="containsText" priority="204" operator="containsText" id="{A5415FAF-BAD9-4A6A-8679-D886EB92FA42}">
            <xm:f>NOT(ISERROR(SEARCH(#REF!,BM272)))</xm:f>
            <xm:f>#REF!</xm:f>
            <x14:dxf>
              <font>
                <color theme="4"/>
              </font>
              <fill>
                <patternFill>
                  <bgColor theme="5" tint="0.59996337778862885"/>
                </patternFill>
              </fill>
            </x14:dxf>
          </x14:cfRule>
          <xm:sqref>BM272:BT272</xm:sqref>
        </x14:conditionalFormatting>
        <x14:conditionalFormatting xmlns:xm="http://schemas.microsoft.com/office/excel/2006/main">
          <x14:cfRule type="containsText" priority="198" operator="containsText" id="{C682FD53-932F-44AA-9494-CFB465CA0EDF}">
            <xm:f>NOT(ISERROR(SEARCH(#REF!,BM273)))</xm:f>
            <xm:f>#REF!</xm:f>
            <x14:dxf>
              <font>
                <color theme="4"/>
              </font>
              <fill>
                <patternFill>
                  <bgColor theme="5" tint="0.59996337778862885"/>
                </patternFill>
              </fill>
            </x14:dxf>
          </x14:cfRule>
          <xm:sqref>BM273:BT273</xm:sqref>
        </x14:conditionalFormatting>
        <x14:conditionalFormatting xmlns:xm="http://schemas.microsoft.com/office/excel/2006/main">
          <x14:cfRule type="containsText" priority="192" operator="containsText" id="{D85B5859-8353-4DC0-A786-65C1B024B7BD}">
            <xm:f>NOT(ISERROR(SEARCH(#REF!,BM274)))</xm:f>
            <xm:f>#REF!</xm:f>
            <x14:dxf>
              <font>
                <color theme="4"/>
              </font>
              <fill>
                <patternFill>
                  <bgColor theme="5" tint="0.59996337778862885"/>
                </patternFill>
              </fill>
            </x14:dxf>
          </x14:cfRule>
          <xm:sqref>BM274:BT274</xm:sqref>
        </x14:conditionalFormatting>
        <x14:conditionalFormatting xmlns:xm="http://schemas.microsoft.com/office/excel/2006/main">
          <x14:cfRule type="containsText" priority="186" operator="containsText" id="{90ADAE89-600C-455C-AD03-E54C772E1AD4}">
            <xm:f>NOT(ISERROR(SEARCH(#REF!,BM275)))</xm:f>
            <xm:f>#REF!</xm:f>
            <x14:dxf>
              <font>
                <color theme="4"/>
              </font>
              <fill>
                <patternFill>
                  <bgColor theme="5" tint="0.59996337778862885"/>
                </patternFill>
              </fill>
            </x14:dxf>
          </x14:cfRule>
          <xm:sqref>BM275:BT275</xm:sqref>
        </x14:conditionalFormatting>
        <x14:conditionalFormatting xmlns:xm="http://schemas.microsoft.com/office/excel/2006/main">
          <x14:cfRule type="containsText" priority="180" operator="containsText" id="{6554905F-4CB1-4459-9CF7-C8CEF1D6C292}">
            <xm:f>NOT(ISERROR(SEARCH(#REF!,BM277)))</xm:f>
            <xm:f>#REF!</xm:f>
            <x14:dxf>
              <font>
                <color theme="4"/>
              </font>
              <fill>
                <patternFill>
                  <bgColor theme="5" tint="0.59996337778862885"/>
                </patternFill>
              </fill>
            </x14:dxf>
          </x14:cfRule>
          <xm:sqref>BM277:BT277</xm:sqref>
        </x14:conditionalFormatting>
        <x14:conditionalFormatting xmlns:xm="http://schemas.microsoft.com/office/excel/2006/main">
          <x14:cfRule type="containsText" priority="174" operator="containsText" id="{E1B4D506-10D4-48EB-8124-77309E9E1E76}">
            <xm:f>NOT(ISERROR(SEARCH(#REF!,BM279)))</xm:f>
            <xm:f>#REF!</xm:f>
            <x14:dxf>
              <font>
                <color theme="4"/>
              </font>
              <fill>
                <patternFill>
                  <bgColor theme="5" tint="0.59996337778862885"/>
                </patternFill>
              </fill>
            </x14:dxf>
          </x14:cfRule>
          <xm:sqref>BM279:BT279</xm:sqref>
        </x14:conditionalFormatting>
        <x14:conditionalFormatting xmlns:xm="http://schemas.microsoft.com/office/excel/2006/main">
          <x14:cfRule type="containsText" priority="168" operator="containsText" id="{9FC6ACAB-06E5-4CBC-8E3E-37D2434F5B4A}">
            <xm:f>NOT(ISERROR(SEARCH(#REF!,BM281)))</xm:f>
            <xm:f>#REF!</xm:f>
            <x14:dxf>
              <font>
                <color theme="4"/>
              </font>
              <fill>
                <patternFill>
                  <bgColor theme="5" tint="0.59996337778862885"/>
                </patternFill>
              </fill>
            </x14:dxf>
          </x14:cfRule>
          <xm:sqref>BM281:BT283</xm:sqref>
        </x14:conditionalFormatting>
        <x14:conditionalFormatting xmlns:xm="http://schemas.microsoft.com/office/excel/2006/main">
          <x14:cfRule type="containsText" priority="138" operator="containsText" id="{7CEDB29B-F735-41ED-BF03-A3DE1DE3CC04}">
            <xm:f>NOT(ISERROR(SEARCH(#REF!,BM286)))</xm:f>
            <xm:f>#REF!</xm:f>
            <x14:dxf>
              <font>
                <color theme="4"/>
              </font>
              <fill>
                <patternFill>
                  <bgColor theme="5" tint="0.59996337778862885"/>
                </patternFill>
              </fill>
            </x14:dxf>
          </x14:cfRule>
          <xm:sqref>BM286:BT286</xm:sqref>
        </x14:conditionalFormatting>
        <x14:conditionalFormatting xmlns:xm="http://schemas.microsoft.com/office/excel/2006/main">
          <x14:cfRule type="containsText" priority="132" operator="containsText" id="{3407D048-DA2A-4F3D-82A0-125D946F257B}">
            <xm:f>NOT(ISERROR(SEARCH(#REF!,BM287)))</xm:f>
            <xm:f>#REF!</xm:f>
            <x14:dxf>
              <font>
                <color theme="4"/>
              </font>
              <fill>
                <patternFill>
                  <bgColor theme="5" tint="0.59996337778862885"/>
                </patternFill>
              </fill>
            </x14:dxf>
          </x14:cfRule>
          <xm:sqref>BM287:BT287</xm:sqref>
        </x14:conditionalFormatting>
        <x14:conditionalFormatting xmlns:xm="http://schemas.microsoft.com/office/excel/2006/main">
          <x14:cfRule type="containsText" priority="90" operator="containsText" id="{EC45EEF9-2EAA-40C7-BF92-BBCD36FCA2A7}">
            <xm:f>NOT(ISERROR(SEARCH(#REF!,BM276)))</xm:f>
            <xm:f>#REF!</xm:f>
            <x14:dxf>
              <font>
                <color theme="4"/>
              </font>
              <fill>
                <patternFill>
                  <bgColor theme="5" tint="0.59996337778862885"/>
                </patternFill>
              </fill>
            </x14:dxf>
          </x14:cfRule>
          <xm:sqref>BM276:BT276</xm:sqref>
        </x14:conditionalFormatting>
        <x14:conditionalFormatting xmlns:xm="http://schemas.microsoft.com/office/excel/2006/main">
          <x14:cfRule type="containsText" priority="84" operator="containsText" id="{BFDDC12B-B311-4E5D-8D09-6A5CDE5AC0AC}">
            <xm:f>NOT(ISERROR(SEARCH(#REF!,BM278)))</xm:f>
            <xm:f>#REF!</xm:f>
            <x14:dxf>
              <font>
                <color theme="4"/>
              </font>
              <fill>
                <patternFill>
                  <bgColor theme="5" tint="0.59996337778862885"/>
                </patternFill>
              </fill>
            </x14:dxf>
          </x14:cfRule>
          <xm:sqref>BM278:BT278</xm:sqref>
        </x14:conditionalFormatting>
        <x14:conditionalFormatting xmlns:xm="http://schemas.microsoft.com/office/excel/2006/main">
          <x14:cfRule type="containsText" priority="78" operator="containsText" id="{63F172A3-BDA4-48CD-966E-37D3BF1B1B78}">
            <xm:f>NOT(ISERROR(SEARCH(#REF!,BM288)))</xm:f>
            <xm:f>#REF!</xm:f>
            <x14:dxf>
              <font>
                <color theme="4"/>
              </font>
              <fill>
                <patternFill>
                  <bgColor theme="5" tint="0.59996337778862885"/>
                </patternFill>
              </fill>
            </x14:dxf>
          </x14:cfRule>
          <xm:sqref>BM288:BT288</xm:sqref>
        </x14:conditionalFormatting>
        <x14:conditionalFormatting xmlns:xm="http://schemas.microsoft.com/office/excel/2006/main">
          <x14:cfRule type="containsText" priority="72" operator="containsText" id="{458FF4C6-2AAF-4126-8561-500C269561DC}">
            <xm:f>NOT(ISERROR(SEARCH(#REF!,BM289)))</xm:f>
            <xm:f>#REF!</xm:f>
            <x14:dxf>
              <font>
                <color theme="4"/>
              </font>
              <fill>
                <patternFill>
                  <bgColor theme="5" tint="0.59996337778862885"/>
                </patternFill>
              </fill>
            </x14:dxf>
          </x14:cfRule>
          <xm:sqref>BM289:BT289</xm:sqref>
        </x14:conditionalFormatting>
        <x14:conditionalFormatting xmlns:xm="http://schemas.microsoft.com/office/excel/2006/main">
          <x14:cfRule type="containsText" priority="66" operator="containsText" id="{67685C1F-58F5-4B15-9D3C-B48A57F354F4}">
            <xm:f>NOT(ISERROR(SEARCH(#REF!,BM292)))</xm:f>
            <xm:f>#REF!</xm:f>
            <x14:dxf>
              <font>
                <color theme="4"/>
              </font>
              <fill>
                <patternFill>
                  <bgColor theme="5" tint="0.59996337778862885"/>
                </patternFill>
              </fill>
            </x14:dxf>
          </x14:cfRule>
          <xm:sqref>BM292:BT292</xm:sqref>
        </x14:conditionalFormatting>
        <x14:conditionalFormatting xmlns:xm="http://schemas.microsoft.com/office/excel/2006/main">
          <x14:cfRule type="containsText" priority="60" operator="containsText" id="{2D6F8564-FC0A-44A7-8D8B-43152C472677}">
            <xm:f>NOT(ISERROR(SEARCH(#REF!,BM290)))</xm:f>
            <xm:f>#REF!</xm:f>
            <x14:dxf>
              <font>
                <color theme="4"/>
              </font>
              <fill>
                <patternFill>
                  <bgColor theme="5" tint="0.59996337778862885"/>
                </patternFill>
              </fill>
            </x14:dxf>
          </x14:cfRule>
          <xm:sqref>BM290:BT290</xm:sqref>
        </x14:conditionalFormatting>
        <x14:conditionalFormatting xmlns:xm="http://schemas.microsoft.com/office/excel/2006/main">
          <x14:cfRule type="containsText" priority="54" operator="containsText" id="{5FB6B042-6ADF-4153-A566-551BC7181F21}">
            <xm:f>NOT(ISERROR(SEARCH(#REF!,BM293)))</xm:f>
            <xm:f>#REF!</xm:f>
            <x14:dxf>
              <font>
                <color theme="4"/>
              </font>
              <fill>
                <patternFill>
                  <bgColor theme="5" tint="0.59996337778862885"/>
                </patternFill>
              </fill>
            </x14:dxf>
          </x14:cfRule>
          <xm:sqref>BM293:BT293</xm:sqref>
        </x14:conditionalFormatting>
        <x14:conditionalFormatting xmlns:xm="http://schemas.microsoft.com/office/excel/2006/main">
          <x14:cfRule type="containsText" priority="48" operator="containsText" id="{1234F813-788C-4E87-A026-7903C786EB30}">
            <xm:f>NOT(ISERROR(SEARCH(#REF!,BM294)))</xm:f>
            <xm:f>#REF!</xm:f>
            <x14:dxf>
              <font>
                <color theme="4"/>
              </font>
              <fill>
                <patternFill>
                  <bgColor theme="5" tint="0.59996337778862885"/>
                </patternFill>
              </fill>
            </x14:dxf>
          </x14:cfRule>
          <xm:sqref>BM294:BT294</xm:sqref>
        </x14:conditionalFormatting>
        <x14:conditionalFormatting xmlns:xm="http://schemas.microsoft.com/office/excel/2006/main">
          <x14:cfRule type="containsText" priority="42" operator="containsText" id="{00E2F6B7-6CFF-4653-AD58-E1C4AF5931EE}">
            <xm:f>NOT(ISERROR(SEARCH(#REF!,BM113)))</xm:f>
            <xm:f>#REF!</xm:f>
            <x14:dxf>
              <font>
                <color theme="4"/>
              </font>
              <fill>
                <patternFill>
                  <bgColor theme="5" tint="0.59996337778862885"/>
                </patternFill>
              </fill>
            </x14:dxf>
          </x14:cfRule>
          <xm:sqref>BM113:BT113 BM115:BT122 BM114 BO114 BQ114 BS114</xm:sqref>
        </x14:conditionalFormatting>
        <x14:conditionalFormatting xmlns:xm="http://schemas.microsoft.com/office/excel/2006/main">
          <x14:cfRule type="containsText" priority="36" operator="containsText" id="{D704C075-8A36-4AED-937E-5FAC41FED06B}">
            <xm:f>NOT(ISERROR(SEARCH(#REF!,BM124)))</xm:f>
            <xm:f>#REF!</xm:f>
            <x14:dxf>
              <font>
                <color theme="4"/>
              </font>
              <fill>
                <patternFill>
                  <bgColor theme="5" tint="0.59996337778862885"/>
                </patternFill>
              </fill>
            </x14:dxf>
          </x14:cfRule>
          <xm:sqref>BM124:BT136</xm:sqref>
        </x14:conditionalFormatting>
        <x14:conditionalFormatting xmlns:xm="http://schemas.microsoft.com/office/excel/2006/main">
          <x14:cfRule type="containsText" priority="30" operator="containsText" id="{4E58B0DA-AD63-4C0A-8304-E5E59CD248C6}">
            <xm:f>NOT(ISERROR(SEARCH(#REF!,BM295)))</xm:f>
            <xm:f>#REF!</xm:f>
            <x14:dxf>
              <font>
                <color theme="4"/>
              </font>
              <fill>
                <patternFill>
                  <bgColor theme="5" tint="0.59996337778862885"/>
                </patternFill>
              </fill>
            </x14:dxf>
          </x14:cfRule>
          <xm:sqref>BM295:BT302</xm:sqref>
        </x14:conditionalFormatting>
        <x14:conditionalFormatting xmlns:xm="http://schemas.microsoft.com/office/excel/2006/main">
          <x14:cfRule type="containsText" priority="24" operator="containsText" id="{8B9B2C0F-7702-4A1F-A675-ECCADB9498E3}">
            <xm:f>NOT(ISERROR(SEARCH(#REF!,BM80)))</xm:f>
            <xm:f>#REF!</xm:f>
            <x14:dxf>
              <font>
                <color theme="4"/>
              </font>
              <fill>
                <patternFill>
                  <bgColor theme="5" tint="0.59996337778862885"/>
                </patternFill>
              </fill>
            </x14:dxf>
          </x14:cfRule>
          <xm:sqref>BM80:BT91</xm:sqref>
        </x14:conditionalFormatting>
        <x14:conditionalFormatting xmlns:xm="http://schemas.microsoft.com/office/excel/2006/main">
          <x14:cfRule type="containsText" priority="18" operator="containsText" id="{53405E84-5913-432A-B96F-FEF814A072BB}">
            <xm:f>NOT(ISERROR(SEARCH(#REF!,BM89)))</xm:f>
            <xm:f>#REF!</xm:f>
            <x14:dxf>
              <font>
                <color theme="4"/>
              </font>
              <fill>
                <patternFill>
                  <bgColor theme="5" tint="0.59996337778862885"/>
                </patternFill>
              </fill>
            </x14:dxf>
          </x14:cfRule>
          <xm:sqref>BM89:BT91</xm:sqref>
        </x14:conditionalFormatting>
        <x14:conditionalFormatting xmlns:xm="http://schemas.microsoft.com/office/excel/2006/main">
          <x14:cfRule type="containsText" priority="12" operator="containsText" id="{04874621-B39D-4A00-AACB-2E7BCF0C6101}">
            <xm:f>NOT(ISERROR(SEARCH(#REF!,BM303)))</xm:f>
            <xm:f>#REF!</xm:f>
            <x14:dxf>
              <font>
                <color theme="4"/>
              </font>
              <fill>
                <patternFill>
                  <bgColor theme="5" tint="0.59996337778862885"/>
                </patternFill>
              </fill>
            </x14:dxf>
          </x14:cfRule>
          <xm:sqref>BM303:BT303</xm:sqref>
        </x14:conditionalFormatting>
        <x14:conditionalFormatting xmlns:xm="http://schemas.microsoft.com/office/excel/2006/main">
          <x14:cfRule type="containsText" priority="6" operator="containsText" id="{B6F01A92-4081-4FF2-AB05-11ECC4A16C2F}">
            <xm:f>NOT(ISERROR(SEARCH(#REF!,BM305)))</xm:f>
            <xm:f>#REF!</xm:f>
            <x14:dxf>
              <font>
                <color theme="4"/>
              </font>
              <fill>
                <patternFill>
                  <bgColor theme="5" tint="0.59996337778862885"/>
                </patternFill>
              </fill>
            </x14:dxf>
          </x14:cfRule>
          <xm:sqref>BM305:BT305</xm:sqref>
        </x14:conditionalFormatting>
      </x14:conditionalFormattings>
    </ext>
    <ext xmlns:x14="http://schemas.microsoft.com/office/spreadsheetml/2009/9/main" uri="{CCE6A557-97BC-4b89-ADB6-D9C93CAAB3DF}">
      <x14:dataValidations xmlns:xm="http://schemas.microsoft.com/office/excel/2006/main" count="30">
        <x14:dataValidation type="list" allowBlank="1" showInputMessage="1" showErrorMessage="1" xr:uid="{00000000-0002-0000-0200-000005000000}">
          <x14:formula1>
            <xm:f>'TAB. REF. PA'!$D$3:$D$9</xm:f>
          </x14:formula1>
          <xm:sqref>E234:E242 E149:E156 E175:E178 E100:E103 E8:E11 E191:E207 E278 E291:E292 E224:E232 E106:E143 E305:E307 E244:E276</xm:sqref>
        </x14:dataValidation>
        <x14:dataValidation type="list" allowBlank="1" showInputMessage="1" showErrorMessage="1" xr:uid="{00000000-0002-0000-0200-000006000000}">
          <x14:formula1>
            <xm:f>'D:\Users\ricardo.triana\Documents\ADRES\Plan de Accion\Plan Accion 2018\[Plan Accion ADRES Vigencia 2018 DGRFS 17-01-18.xlsx]TAB. REF. PA'!#REF!</xm:f>
          </x14:formula1>
          <xm:sqref>E12:E44</xm:sqref>
        </x14:dataValidation>
        <x14:dataValidation type="list" allowBlank="1" showInputMessage="1" showErrorMessage="1" xr:uid="{00000000-0002-0000-0200-000007000000}">
          <x14:formula1>
            <xm:f>'D:\Users\ricardo.triana\Documents\ADRES\Plan de Accion\Plan Accion 2018\[Plan Accion ADRES Vigencia 2018 DLG 17-01-18.xlsx]TAB. REF. PA'!#REF!</xm:f>
          </x14:formula1>
          <xm:sqref>E45:E63 E190</xm:sqref>
        </x14:dataValidation>
        <x14:dataValidation type="list" allowBlank="1" showInputMessage="1" showErrorMessage="1" xr:uid="{00000000-0002-0000-0200-000008000000}">
          <x14:formula1>
            <xm:f>'C:\Users\Ricardo.triana\AppData\Local\Microsoft\Windows\INetCache\Content.Outlook\NSJG1V0A\[Plan Accion ADRES DOP 24-01-2018.xlsx]TAB. REF. PA'!#REF!</xm:f>
          </x14:formula1>
          <xm:sqref>E70:E75 E64:E68</xm:sqref>
        </x14:dataValidation>
        <x14:dataValidation type="list" allowBlank="1" showInputMessage="1" showErrorMessage="1" xr:uid="{00000000-0002-0000-0200-000009000000}">
          <x14:formula1>
            <xm:f>'TAB. REF. PA'!$W$3:$W$7</xm:f>
          </x14:formula1>
          <xm:sqref>X147:X156 X78 X70:X75 X8:X9 X12:X67 X160:X170 X278 X280:X303 X234:X242 X123:X145 X115:X116 X84 X92:X113 X184:X232 X305:X307 X244:X276 X174:X179</xm:sqref>
        </x14:dataValidation>
        <x14:dataValidation type="list" allowBlank="1" showInputMessage="1" showErrorMessage="1" xr:uid="{00000000-0002-0000-0200-00000A000000}">
          <x14:formula1>
            <xm:f>'TAB. REF. PA'!$F$3:$F$10</xm:f>
          </x14:formula1>
          <xm:sqref>N234:N242 N147 N149:N156 N100:N103 N8:N9 N12:N67 N70:N75 N145 N278 N280:N292 N106:N113 N115:N116 N123:N130 N133:N143 N295:N303 N189:N232 N305:N307 N244:N276 N175:N179</xm:sqref>
        </x14:dataValidation>
        <x14:dataValidation type="list" allowBlank="1" showInputMessage="1" showErrorMessage="1" xr:uid="{00000000-0002-0000-0200-00000B000000}">
          <x14:formula1>
            <xm:f>'TAB. REF. PA'!$H$3:$H$21</xm:f>
          </x14:formula1>
          <xm:sqref>O234:O242 O147 O149:O156 O100:O103 O8:O9 O12:O67 O70:O75 O145 O278 O280:O292 O106:O113 O115:O116 O123:O130 O133:O143 O295:O303 O189:O232 O305:O307 O244:O276 O175:O179</xm:sqref>
        </x14:dataValidation>
        <x14:dataValidation type="list" allowBlank="1" showInputMessage="1" showErrorMessage="1" xr:uid="{00000000-0002-0000-0200-00000C000000}">
          <x14:formula1>
            <xm:f>'TAB. REF. PA'!$J$3:$J$6</xm:f>
          </x14:formula1>
          <xm:sqref>P234:P242 P147 P149:P156 P100:P103 P8:P9 P12:P67 P70:P75 P145 P278 P280:P292 P106:P113 P115:P116 P123:P130 P133:P143 P189:P232 P295:P307 P244:P276 P175:P179</xm:sqref>
        </x14:dataValidation>
        <x14:dataValidation type="list" allowBlank="1" showInputMessage="1" showErrorMessage="1" xr:uid="{00000000-0002-0000-0200-00000D000000}">
          <x14:formula1>
            <xm:f>'TAB. REF. PA'!$L$3:$L$11</xm:f>
          </x14:formula1>
          <xm:sqref>Q234:Q242 Q147 Q149:Q156 Q100:Q103 Q8:Q9 Q12:Q67 Q70:Q75 Q145 Q278 Q280:Q292 Q106:Q113 Q115:Q116 Q123:Q130 Q133:Q143 Q189:Q232 Q295:Q307 Q244:Q276 Q175:Q179</xm:sqref>
        </x14:dataValidation>
        <x14:dataValidation type="list" allowBlank="1" showInputMessage="1" showErrorMessage="1" xr:uid="{00000000-0002-0000-0200-00000E000000}">
          <x14:formula1>
            <xm:f>'TAB. REF. PA'!$N$3:$N$25</xm:f>
          </x14:formula1>
          <xm:sqref>R115:R116 R147 R149:R156 R100:R103 R8:R9 R106:R113 R70:R75 R145 R123:R130 R133:R143 R12:R67 R189:R224 R264:R265 R267:R269 R175:R179</xm:sqref>
        </x14:dataValidation>
        <x14:dataValidation type="list" allowBlank="1" showInputMessage="1" showErrorMessage="1" xr:uid="{00000000-0002-0000-0200-00000F000000}">
          <x14:formula1>
            <xm:f>'TAB. REF. PA'!$U$3:$U$24</xm:f>
          </x14:formula1>
          <xm:sqref>T143 T140:T141 T149:T156 T175:T178 T100:T103 T8:T67 T70:T75 T106:T138 T80:T91 T295:T302 T190:T242 T305:T307 T244:T292</xm:sqref>
        </x14:dataValidation>
        <x14:dataValidation type="list" allowBlank="1" showInputMessage="1" showErrorMessage="1" xr:uid="{00000000-0002-0000-0200-000010000000}">
          <x14:formula1>
            <xm:f>'TAB. REF. PA'!$A$3:$A$14</xm:f>
          </x14:formula1>
          <xm:sqref>A234:A237 A149:A156 A175:A178 A100:A103 A8:A67 A70:A75 A190:A207 A210:A211 A261 A266 A270:A271 A291:A292 A284:A285 A280 A220:A222 A305 A106:A143 A214:A217 A224:A232</xm:sqref>
        </x14:dataValidation>
        <x14:dataValidation type="list" allowBlank="1" showInputMessage="1" showErrorMessage="1" xr:uid="{00000000-0002-0000-0200-000011000000}">
          <x14:formula1>
            <xm:f>'C:\Users\norela.briceno\Documents\Plan de acción\[Plan Accion ADRES Vigencia 2018 Preliminar DTIC ADRES 25-01-18.xlsx]TAB. REF. PA'!#REF!</xm:f>
          </x14:formula1>
          <xm:sqref>X76:X77 T303 A293:A294 E293:E294 T85:T88 T76:T79 S76:S78 N76:R91 X79:X91 N84:T84 N92:T99 A76:A99 E76:E99 N293:Q294 S293:T294</xm:sqref>
        </x14:dataValidation>
        <x14:dataValidation type="list" allowBlank="1" showInputMessage="1" showErrorMessage="1" xr:uid="{00000000-0002-0000-0200-000012000000}">
          <x14:formula1>
            <xm:f>'C:\Users\norela.briceno\Documents\Plan de acción\Plan Accion 2018\[Plan Accion ADRES - DAF Gestión Documental.xlsx]TAB. REF. PA'!#REF!</xm:f>
          </x14:formula1>
          <xm:sqref>N144:T144 N148:T148 A144 A148 E144 E148 E189 E280:E290 E295:E303 E208:E223 E179 A179</xm:sqref>
        </x14:dataValidation>
        <x14:dataValidation type="list" allowBlank="1" showInputMessage="1" showErrorMessage="1" xr:uid="{00000000-0002-0000-0200-000013000000}">
          <x14:formula1>
            <xm:f>'C:\Users\norela.briceno\Documents\Plan de acción\Plan Accion 2018\[Plan Accion ADRES Vigencia 2018 26-01-18 Atención al Ciudadano.xlsx]TAB. REF. PA'!#REF!</xm:f>
          </x14:formula1>
          <xm:sqref>A147 T147 A145 E145 E147</xm:sqref>
        </x14:dataValidation>
        <x14:dataValidation type="list" allowBlank="1" showInputMessage="1" showErrorMessage="1" xr:uid="{00000000-0002-0000-0200-000014000000}">
          <x14:formula1>
            <xm:f>'D:\Users\Alicia.benitez\Documents\PLAN DE ACCION\[Atencion al Ciudadano.XLSX]TAB. REF. PA'!#REF!</xm:f>
          </x14:formula1>
          <xm:sqref>T145</xm:sqref>
        </x14:dataValidation>
        <x14:dataValidation type="list" allowBlank="1" showInputMessage="1" showErrorMessage="1" xr:uid="{00000000-0002-0000-0200-000015000000}">
          <x14:formula1>
            <xm:f>'D:\Users\Alicia.benitez\Documents\PLAN DE ACCION\[Apoyo Logistico.xlsx]TAB. REF. PA'!#REF!</xm:f>
          </x14:formula1>
          <xm:sqref>S189 S179</xm:sqref>
        </x14:dataValidation>
        <x14:dataValidation type="list" allowBlank="1" showInputMessage="1" showErrorMessage="1" xr:uid="{00000000-0002-0000-0200-000016000000}">
          <x14:formula1>
            <xm:f>'C:\Users\norela.briceno\AppData\Local\Microsoft\Windows\INetCache\Content.Outlook\FBI6K8AZ\[PLAN DE ACCION TALENTO HUMANO OK.xlsx]TAB. REF. PA'!#REF!</xm:f>
          </x14:formula1>
          <xm:sqref>T139 T189 T179</xm:sqref>
        </x14:dataValidation>
        <x14:dataValidation type="list" allowBlank="1" showInputMessage="1" showErrorMessage="1" xr:uid="{00000000-0002-0000-0200-000017000000}">
          <x14:formula1>
            <xm:f>'C:\Users\norela.briceno\Documents\Plan de acción\[Plan Accion ADRES - DAF y OAJ.xlsx]TAB. REF. PA'!#REF!</xm:f>
          </x14:formula1>
          <xm:sqref>S141 E104:E105 T157:T174 X171:X173 N104:T105 A104:A105 X157:X159 N174:R174 A157:A174 E157:E174 N157:R172 S160:S165 S167:S169 S136</xm:sqref>
        </x14:dataValidation>
        <x14:dataValidation type="list" allowBlank="1" showInputMessage="1" showErrorMessage="1" xr:uid="{00000000-0002-0000-0200-000018000000}">
          <x14:formula1>
            <xm:f>'C:\Users\norela.briceno\AppData\Local\Microsoft\Windows\INetCache\Content.Outlook\FBI6K8AZ\[Plan Accion ADRES Vigencia 2018 ADRES 26-01-18 JCB.xlsx]TAB. REF. PA'!#REF!</xm:f>
          </x14:formula1>
          <xm:sqref>S142:T142 S143</xm:sqref>
        </x14:dataValidation>
        <x14:dataValidation type="list" allowBlank="1" showInputMessage="1" showErrorMessage="1" xr:uid="{00000000-0002-0000-0200-000019000000}">
          <x14:formula1>
            <xm:f>'D:\Users\magdiela.delacarrera\Documents\PLAN DE ACCIÓN GRUPO COBRO COACTIVO\[Copia de Plan Accion ADRES Vigencia 2018 Cobro Coactivo 15-01-18 remitido x Ricardo.xlsx]TAB. REF. PA'!#REF!</xm:f>
          </x14:formula1>
          <xm:sqref>S172:S174 E174 A174 T173:T174 N174:R174 N180:S180 X180 X182 N182:S182 E180:E188 A180:A188 T180:T188 N184:R188 A218:A219 A253</xm:sqref>
        </x14:dataValidation>
        <x14:dataValidation type="list" allowBlank="1" showInputMessage="1" showErrorMessage="1" xr:uid="{00000000-0002-0000-0200-00001A000000}">
          <x14:formula1>
            <xm:f>'TAB. REF. PA'!$S$40</xm:f>
          </x14:formula1>
          <xm:sqref>S145</xm:sqref>
        </x14:dataValidation>
        <x14:dataValidation type="list" allowBlank="1" showInputMessage="1" showErrorMessage="1" xr:uid="{00000000-0002-0000-0200-00001B000000}">
          <x14:formula1>
            <xm:f>'TAB. REF. PA'!$S$6:$S$18</xm:f>
          </x14:formula1>
          <xm:sqref>S48:S51</xm:sqref>
        </x14:dataValidation>
        <x14:dataValidation type="list" allowBlank="1" showInputMessage="1" showErrorMessage="1" xr:uid="{00000000-0002-0000-0200-00001C000000}">
          <x14:formula1>
            <xm:f>'C:\Users\norela.briceno\AppData\Local\Microsoft\Windows\INetCache\Content.Outlook\FBI6K8AZ\[Copia de Plan Accion ADRES Vigencia 2018 con Cuadro de Mando.xlsx]TAB. REF. PA'!#REF!</xm:f>
          </x14:formula1>
          <xm:sqref>A68 X68 N68:T68</xm:sqref>
        </x14:dataValidation>
        <x14:dataValidation type="list" allowBlank="1" showInputMessage="1" showErrorMessage="1" xr:uid="{00000000-0002-0000-0200-00001D000000}">
          <x14:formula1>
            <xm:f>'TAB. REF. PA'!$S$3:$S$80</xm:f>
          </x14:formula1>
          <xm:sqref>S110:S111 S185 S166</xm:sqref>
        </x14:dataValidation>
        <x14:dataValidation type="list" allowBlank="1" showInputMessage="1" showErrorMessage="1" xr:uid="{00000000-0002-0000-0200-00001E000000}">
          <x14:formula1>
            <xm:f>'TAB. REF. PA'!$S$3:$S$78</xm:f>
          </x14:formula1>
          <xm:sqref>S64:S67</xm:sqref>
        </x14:dataValidation>
        <x14:dataValidation type="list" allowBlank="1" showInputMessage="1" showErrorMessage="1" xr:uid="{00000000-0002-0000-0200-00001F000000}">
          <x14:formula1>
            <xm:f>'TAB. REF. PA'!$S$3:$S$77</xm:f>
          </x14:formula1>
          <xm:sqref>S45</xm:sqref>
        </x14:dataValidation>
        <x14:dataValidation type="list" allowBlank="1" showInputMessage="1" showErrorMessage="1" xr:uid="{00000000-0002-0000-0200-000020000000}">
          <x14:formula1>
            <xm:f>'TAB. REF. PA'!$S$3:$S$76</xm:f>
          </x14:formula1>
          <xm:sqref>S181</xm:sqref>
        </x14:dataValidation>
        <x14:dataValidation type="list" allowBlank="1" showInputMessage="1" showErrorMessage="1" xr:uid="{00000000-0002-0000-0200-000021000000}">
          <x14:formula1>
            <xm:f>'TAB. REF. PA'!$Y$3:$Y$13</xm:f>
          </x14:formula1>
          <xm:sqref>C278 C234:C242 C8:C79 C280:C302 C84 C92:C145 C305:C307 C244:C276 C147:C232</xm:sqref>
        </x14:dataValidation>
        <x14:dataValidation type="list" allowBlank="1" showInputMessage="1" showErrorMessage="1" xr:uid="{00000000-0002-0000-0200-000022000000}">
          <x14:formula1>
            <xm:f>'C:\Users\norela.briceno\AppData\Local\Microsoft\Windows\INetCache\Content.Outlook\23KQLUMF\[Plan Accion ADRES Vigencia 2018 V2 One Drive DGTIC.xlsx]TAB. REF. PA'!#REF!</xm:f>
          </x14:formula1>
          <xm:sqref>C80:C91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6"/>
  <sheetViews>
    <sheetView showGridLines="0" topLeftCell="A10" workbookViewId="0">
      <selection activeCell="L13" sqref="L13"/>
    </sheetView>
  </sheetViews>
  <sheetFormatPr baseColWidth="10" defaultRowHeight="14.4" x14ac:dyDescent="0.3"/>
  <sheetData>
    <row r="1" spans="1:12" ht="15" thickBot="1" x14ac:dyDescent="0.35">
      <c r="A1" s="161"/>
      <c r="B1" s="161"/>
      <c r="C1" s="161"/>
      <c r="D1" s="161"/>
      <c r="E1" s="161"/>
      <c r="F1" s="161"/>
      <c r="G1" s="161"/>
      <c r="H1" s="161"/>
      <c r="I1" s="161"/>
    </row>
    <row r="2" spans="1:12" x14ac:dyDescent="0.3">
      <c r="A2" s="1225"/>
      <c r="B2" s="1226"/>
      <c r="C2" s="1231" t="s">
        <v>939</v>
      </c>
      <c r="D2" s="1232"/>
      <c r="E2" s="1233" t="s">
        <v>940</v>
      </c>
      <c r="F2" s="1234"/>
      <c r="G2" s="1234"/>
      <c r="H2" s="1235"/>
      <c r="I2" s="1236"/>
      <c r="J2" s="1237"/>
      <c r="K2" s="1237"/>
      <c r="L2" s="1238"/>
    </row>
    <row r="3" spans="1:12" x14ac:dyDescent="0.3">
      <c r="A3" s="1227"/>
      <c r="B3" s="1228"/>
      <c r="C3" s="1245" t="s">
        <v>941</v>
      </c>
      <c r="D3" s="1246"/>
      <c r="E3" s="1247" t="s">
        <v>800</v>
      </c>
      <c r="F3" s="1248"/>
      <c r="G3" s="1248"/>
      <c r="H3" s="1249"/>
      <c r="I3" s="1239"/>
      <c r="J3" s="1240"/>
      <c r="K3" s="1240"/>
      <c r="L3" s="1241"/>
    </row>
    <row r="4" spans="1:12" ht="15" thickBot="1" x14ac:dyDescent="0.35">
      <c r="A4" s="1229"/>
      <c r="B4" s="1230"/>
      <c r="C4" s="1250" t="s">
        <v>857</v>
      </c>
      <c r="D4" s="1251"/>
      <c r="E4" s="1252" t="s">
        <v>945</v>
      </c>
      <c r="F4" s="1253"/>
      <c r="G4" s="510" t="s">
        <v>944</v>
      </c>
      <c r="H4" s="511">
        <v>1</v>
      </c>
      <c r="I4" s="1242"/>
      <c r="J4" s="1243"/>
      <c r="K4" s="1243"/>
      <c r="L4" s="1244"/>
    </row>
    <row r="8" spans="1:12" x14ac:dyDescent="0.3">
      <c r="C8" s="171" t="s">
        <v>872</v>
      </c>
      <c r="I8" s="172" t="s">
        <v>876</v>
      </c>
    </row>
    <row r="9" spans="1:12" x14ac:dyDescent="0.3">
      <c r="C9" s="165"/>
    </row>
    <row r="10" spans="1:12" x14ac:dyDescent="0.3">
      <c r="C10" s="165"/>
    </row>
    <row r="11" spans="1:12" x14ac:dyDescent="0.3">
      <c r="C11" s="165"/>
    </row>
    <row r="12" spans="1:12" x14ac:dyDescent="0.3">
      <c r="C12" s="165"/>
    </row>
    <row r="13" spans="1:12" x14ac:dyDescent="0.3">
      <c r="C13" s="171" t="s">
        <v>873</v>
      </c>
    </row>
    <row r="14" spans="1:12" x14ac:dyDescent="0.3">
      <c r="C14" s="165"/>
    </row>
    <row r="15" spans="1:12" x14ac:dyDescent="0.3">
      <c r="C15" s="165"/>
    </row>
    <row r="16" spans="1:12" x14ac:dyDescent="0.3">
      <c r="C16" s="165"/>
    </row>
    <row r="17" spans="3:9" x14ac:dyDescent="0.3">
      <c r="C17" s="165"/>
    </row>
    <row r="18" spans="3:9" x14ac:dyDescent="0.3">
      <c r="C18" s="165"/>
    </row>
    <row r="19" spans="3:9" x14ac:dyDescent="0.3">
      <c r="C19" s="171" t="s">
        <v>874</v>
      </c>
      <c r="I19" s="172" t="s">
        <v>876</v>
      </c>
    </row>
    <row r="20" spans="3:9" x14ac:dyDescent="0.3">
      <c r="C20" s="165"/>
    </row>
    <row r="21" spans="3:9" x14ac:dyDescent="0.3">
      <c r="C21" s="165"/>
    </row>
    <row r="22" spans="3:9" x14ac:dyDescent="0.3">
      <c r="C22" s="165"/>
    </row>
    <row r="23" spans="3:9" x14ac:dyDescent="0.3">
      <c r="C23" s="165"/>
    </row>
    <row r="24" spans="3:9" x14ac:dyDescent="0.3">
      <c r="C24" s="165"/>
    </row>
    <row r="25" spans="3:9" x14ac:dyDescent="0.3">
      <c r="C25" s="165"/>
    </row>
    <row r="26" spans="3:9" x14ac:dyDescent="0.3">
      <c r="C26" s="171" t="s">
        <v>875</v>
      </c>
    </row>
  </sheetData>
  <mergeCells count="8">
    <mergeCell ref="A2:B4"/>
    <mergeCell ref="C2:D2"/>
    <mergeCell ref="E2:H2"/>
    <mergeCell ref="I2:L4"/>
    <mergeCell ref="C3:D3"/>
    <mergeCell ref="E3:H3"/>
    <mergeCell ref="C4:D4"/>
    <mergeCell ref="E4:F4"/>
  </mergeCells>
  <hyperlinks>
    <hyperlink ref="C8" location="'Cumplimiento perspectivas conso'!A1" display="SEGUIMIENTO AL CUMPLIMIENTO POR PERSPECTIVA DEL CMI" xr:uid="{00000000-0004-0000-0300-000000000000}"/>
    <hyperlink ref="C13" location="'Cumplimiento de objetivos'!A1" display="SEGUIMIENTO AL CUMPLIMIENTO POR OBJETIVOS/LINEAMIENTOS ESTRATÉGICOS" xr:uid="{00000000-0004-0000-0300-000001000000}"/>
    <hyperlink ref="C19" location="'Cumplimiento act. relevantes'!A1" display="SEGUIMIENTO AL CUMPLIMIENTO POR ACTIVIDADES RELEVANTES" xr:uid="{00000000-0004-0000-0300-000002000000}"/>
    <hyperlink ref="C26" location="'Cumplimiento Dependencias'!A1" display="SEGUIMIENTO AL CUMPLIMIENTO POR DEPENDENCIAS" xr:uid="{00000000-0004-0000-0300-000003000000}"/>
    <hyperlink ref="I8" location="'Cuadro Mando Integral Detallado'!A1" display="Detalles" xr:uid="{00000000-0004-0000-0300-000004000000}"/>
    <hyperlink ref="I19" location="'Actividades relevantes Detalle'!A1" display="Detalles" xr:uid="{00000000-0004-0000-0300-000005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A248"/>
  <sheetViews>
    <sheetView showGridLines="0" topLeftCell="E204" zoomScale="55" zoomScaleNormal="55" workbookViewId="0">
      <selection activeCell="J218" sqref="J218"/>
    </sheetView>
  </sheetViews>
  <sheetFormatPr baseColWidth="10" defaultColWidth="11" defaultRowHeight="13.8" x14ac:dyDescent="0.25"/>
  <cols>
    <col min="1" max="1" width="1.5546875" style="312" customWidth="1"/>
    <col min="2" max="2" width="22.33203125" style="312" customWidth="1"/>
    <col min="3" max="3" width="42.5546875" style="312" customWidth="1"/>
    <col min="4" max="4" width="38.6640625" style="312" customWidth="1"/>
    <col min="5" max="5" width="32.109375" style="312" customWidth="1"/>
    <col min="6" max="6" width="33.88671875" style="312" customWidth="1"/>
    <col min="7" max="7" width="5.6640625" style="313" customWidth="1"/>
    <col min="8" max="8" width="13.6640625" style="313" customWidth="1"/>
    <col min="9" max="10" width="15.6640625" style="312" customWidth="1"/>
    <col min="11" max="11" width="2.5546875" style="314" customWidth="1"/>
    <col min="12" max="12" width="12.44140625" style="312" customWidth="1"/>
    <col min="13" max="14" width="15.88671875" style="312" customWidth="1"/>
    <col min="15" max="15" width="2.5546875" style="314" customWidth="1"/>
    <col min="16" max="16" width="15.88671875" style="312" customWidth="1"/>
    <col min="17" max="18" width="15.5546875" style="312" customWidth="1"/>
    <col min="19" max="19" width="2.5546875" style="314" customWidth="1"/>
    <col min="20" max="20" width="12.5546875" style="312" customWidth="1"/>
    <col min="21" max="21" width="16.33203125" style="312" customWidth="1"/>
    <col min="22" max="22" width="18.109375" style="312" customWidth="1"/>
    <col min="23" max="23" width="12" style="312" hidden="1" customWidth="1"/>
    <col min="24" max="24" width="5.6640625" style="312" customWidth="1"/>
    <col min="25" max="26" width="0" style="312" hidden="1" customWidth="1"/>
    <col min="27" max="27" width="2.6640625" style="312" hidden="1" customWidth="1"/>
    <col min="28" max="29" width="0" style="312" hidden="1" customWidth="1"/>
    <col min="30" max="30" width="2.6640625" style="312" hidden="1" customWidth="1"/>
    <col min="31" max="32" width="0" style="312" hidden="1" customWidth="1"/>
    <col min="33" max="33" width="2.6640625" style="312" hidden="1" customWidth="1"/>
    <col min="34" max="35" width="0" style="312" hidden="1" customWidth="1"/>
    <col min="36" max="36" width="2.6640625" style="312" hidden="1" customWidth="1"/>
    <col min="37" max="37" width="0" style="312" hidden="1" customWidth="1"/>
    <col min="38" max="38" width="5.6640625" style="312" hidden="1" customWidth="1"/>
    <col min="39" max="40" width="0" style="312" hidden="1" customWidth="1"/>
    <col min="41" max="41" width="2.6640625" style="312" hidden="1" customWidth="1"/>
    <col min="42" max="43" width="0" style="312" hidden="1" customWidth="1"/>
    <col min="44" max="44" width="2.6640625" style="312" hidden="1" customWidth="1"/>
    <col min="45" max="46" width="0" style="312" hidden="1" customWidth="1"/>
    <col min="47" max="47" width="2.6640625" style="312" hidden="1" customWidth="1"/>
    <col min="48" max="49" width="0" style="312" hidden="1" customWidth="1"/>
    <col min="50" max="50" width="2.6640625" style="312" hidden="1" customWidth="1"/>
    <col min="51" max="51" width="0" style="312" hidden="1" customWidth="1"/>
    <col min="52" max="52" width="5.6640625" style="312" hidden="1" customWidth="1"/>
    <col min="53" max="54" width="0" style="312" hidden="1" customWidth="1"/>
    <col min="55" max="55" width="2.6640625" style="312" hidden="1" customWidth="1"/>
    <col min="56" max="57" width="0" style="312" hidden="1" customWidth="1"/>
    <col min="58" max="58" width="2.6640625" style="312" hidden="1" customWidth="1"/>
    <col min="59" max="60" width="0" style="312" hidden="1" customWidth="1"/>
    <col min="61" max="61" width="2.6640625" style="312" hidden="1" customWidth="1"/>
    <col min="62" max="63" width="0" style="312" hidden="1" customWidth="1"/>
    <col min="64" max="64" width="2.6640625" style="312" hidden="1" customWidth="1"/>
    <col min="65" max="65" width="0" style="312" hidden="1" customWidth="1"/>
    <col min="66" max="66" width="5.6640625" style="312" hidden="1" customWidth="1"/>
    <col min="67" max="68" width="0" style="312" hidden="1" customWidth="1"/>
    <col min="69" max="69" width="2.6640625" style="312" hidden="1" customWidth="1"/>
    <col min="70" max="71" width="0" style="312" hidden="1" customWidth="1"/>
    <col min="72" max="72" width="2.6640625" style="312" hidden="1" customWidth="1"/>
    <col min="73" max="74" width="0" style="312" hidden="1" customWidth="1"/>
    <col min="75" max="75" width="2.6640625" style="312" hidden="1" customWidth="1"/>
    <col min="76" max="77" width="0" style="312" hidden="1" customWidth="1"/>
    <col min="78" max="78" width="2.6640625" style="312" hidden="1" customWidth="1"/>
    <col min="79" max="79" width="0" style="312" hidden="1" customWidth="1"/>
    <col min="80" max="255" width="11" style="312"/>
    <col min="256" max="256" width="1.5546875" style="312" customWidth="1"/>
    <col min="257" max="257" width="8.5546875" style="312" customWidth="1"/>
    <col min="258" max="258" width="28.6640625" style="312" customWidth="1"/>
    <col min="259" max="259" width="26.5546875" style="312" customWidth="1"/>
    <col min="260" max="260" width="7.6640625" style="312" customWidth="1"/>
    <col min="261" max="261" width="19.44140625" style="312" customWidth="1"/>
    <col min="262" max="262" width="44.33203125" style="312" customWidth="1"/>
    <col min="263" max="263" width="17" style="312" customWidth="1"/>
    <col min="264" max="264" width="15.5546875" style="312" customWidth="1"/>
    <col min="265" max="265" width="14.109375" style="312" customWidth="1"/>
    <col min="266" max="266" width="1.6640625" style="312" customWidth="1"/>
    <col min="267" max="267" width="13.6640625" style="312" customWidth="1"/>
    <col min="268" max="268" width="13.88671875" style="312" bestFit="1" customWidth="1"/>
    <col min="269" max="269" width="2.5546875" style="312" customWidth="1"/>
    <col min="270" max="270" width="12.44140625" style="312" customWidth="1"/>
    <col min="271" max="271" width="13.5546875" style="312" customWidth="1"/>
    <col min="272" max="272" width="2.5546875" style="312" customWidth="1"/>
    <col min="273" max="273" width="12.44140625" style="312" customWidth="1"/>
    <col min="274" max="274" width="13.5546875" style="312" customWidth="1"/>
    <col min="275" max="275" width="2.5546875" style="312" customWidth="1"/>
    <col min="276" max="276" width="11.5546875" style="312" customWidth="1"/>
    <col min="277" max="277" width="13" style="312" customWidth="1"/>
    <col min="278" max="278" width="1.44140625" style="312" customWidth="1"/>
    <col min="279" max="279" width="10.5546875" style="312" customWidth="1"/>
    <col min="280" max="511" width="11" style="312"/>
    <col min="512" max="512" width="1.5546875" style="312" customWidth="1"/>
    <col min="513" max="513" width="8.5546875" style="312" customWidth="1"/>
    <col min="514" max="514" width="28.6640625" style="312" customWidth="1"/>
    <col min="515" max="515" width="26.5546875" style="312" customWidth="1"/>
    <col min="516" max="516" width="7.6640625" style="312" customWidth="1"/>
    <col min="517" max="517" width="19.44140625" style="312" customWidth="1"/>
    <col min="518" max="518" width="44.33203125" style="312" customWidth="1"/>
    <col min="519" max="519" width="17" style="312" customWidth="1"/>
    <col min="520" max="520" width="15.5546875" style="312" customWidth="1"/>
    <col min="521" max="521" width="14.109375" style="312" customWidth="1"/>
    <col min="522" max="522" width="1.6640625" style="312" customWidth="1"/>
    <col min="523" max="523" width="13.6640625" style="312" customWidth="1"/>
    <col min="524" max="524" width="13.88671875" style="312" bestFit="1" customWidth="1"/>
    <col min="525" max="525" width="2.5546875" style="312" customWidth="1"/>
    <col min="526" max="526" width="12.44140625" style="312" customWidth="1"/>
    <col min="527" max="527" width="13.5546875" style="312" customWidth="1"/>
    <col min="528" max="528" width="2.5546875" style="312" customWidth="1"/>
    <col min="529" max="529" width="12.44140625" style="312" customWidth="1"/>
    <col min="530" max="530" width="13.5546875" style="312" customWidth="1"/>
    <col min="531" max="531" width="2.5546875" style="312" customWidth="1"/>
    <col min="532" max="532" width="11.5546875" style="312" customWidth="1"/>
    <col min="533" max="533" width="13" style="312" customWidth="1"/>
    <col min="534" max="534" width="1.44140625" style="312" customWidth="1"/>
    <col min="535" max="535" width="10.5546875" style="312" customWidth="1"/>
    <col min="536" max="767" width="11" style="312"/>
    <col min="768" max="768" width="1.5546875" style="312" customWidth="1"/>
    <col min="769" max="769" width="8.5546875" style="312" customWidth="1"/>
    <col min="770" max="770" width="28.6640625" style="312" customWidth="1"/>
    <col min="771" max="771" width="26.5546875" style="312" customWidth="1"/>
    <col min="772" max="772" width="7.6640625" style="312" customWidth="1"/>
    <col min="773" max="773" width="19.44140625" style="312" customWidth="1"/>
    <col min="774" max="774" width="44.33203125" style="312" customWidth="1"/>
    <col min="775" max="775" width="17" style="312" customWidth="1"/>
    <col min="776" max="776" width="15.5546875" style="312" customWidth="1"/>
    <col min="777" max="777" width="14.109375" style="312" customWidth="1"/>
    <col min="778" max="778" width="1.6640625" style="312" customWidth="1"/>
    <col min="779" max="779" width="13.6640625" style="312" customWidth="1"/>
    <col min="780" max="780" width="13.88671875" style="312" bestFit="1" customWidth="1"/>
    <col min="781" max="781" width="2.5546875" style="312" customWidth="1"/>
    <col min="782" max="782" width="12.44140625" style="312" customWidth="1"/>
    <col min="783" max="783" width="13.5546875" style="312" customWidth="1"/>
    <col min="784" max="784" width="2.5546875" style="312" customWidth="1"/>
    <col min="785" max="785" width="12.44140625" style="312" customWidth="1"/>
    <col min="786" max="786" width="13.5546875" style="312" customWidth="1"/>
    <col min="787" max="787" width="2.5546875" style="312" customWidth="1"/>
    <col min="788" max="788" width="11.5546875" style="312" customWidth="1"/>
    <col min="789" max="789" width="13" style="312" customWidth="1"/>
    <col min="790" max="790" width="1.44140625" style="312" customWidth="1"/>
    <col min="791" max="791" width="10.5546875" style="312" customWidth="1"/>
    <col min="792" max="1023" width="11" style="312"/>
    <col min="1024" max="1024" width="1.5546875" style="312" customWidth="1"/>
    <col min="1025" max="1025" width="8.5546875" style="312" customWidth="1"/>
    <col min="1026" max="1026" width="28.6640625" style="312" customWidth="1"/>
    <col min="1027" max="1027" width="26.5546875" style="312" customWidth="1"/>
    <col min="1028" max="1028" width="7.6640625" style="312" customWidth="1"/>
    <col min="1029" max="1029" width="19.44140625" style="312" customWidth="1"/>
    <col min="1030" max="1030" width="44.33203125" style="312" customWidth="1"/>
    <col min="1031" max="1031" width="17" style="312" customWidth="1"/>
    <col min="1032" max="1032" width="15.5546875" style="312" customWidth="1"/>
    <col min="1033" max="1033" width="14.109375" style="312" customWidth="1"/>
    <col min="1034" max="1034" width="1.6640625" style="312" customWidth="1"/>
    <col min="1035" max="1035" width="13.6640625" style="312" customWidth="1"/>
    <col min="1036" max="1036" width="13.88671875" style="312" bestFit="1" customWidth="1"/>
    <col min="1037" max="1037" width="2.5546875" style="312" customWidth="1"/>
    <col min="1038" max="1038" width="12.44140625" style="312" customWidth="1"/>
    <col min="1039" max="1039" width="13.5546875" style="312" customWidth="1"/>
    <col min="1040" max="1040" width="2.5546875" style="312" customWidth="1"/>
    <col min="1041" max="1041" width="12.44140625" style="312" customWidth="1"/>
    <col min="1042" max="1042" width="13.5546875" style="312" customWidth="1"/>
    <col min="1043" max="1043" width="2.5546875" style="312" customWidth="1"/>
    <col min="1044" max="1044" width="11.5546875" style="312" customWidth="1"/>
    <col min="1045" max="1045" width="13" style="312" customWidth="1"/>
    <col min="1046" max="1046" width="1.44140625" style="312" customWidth="1"/>
    <col min="1047" max="1047" width="10.5546875" style="312" customWidth="1"/>
    <col min="1048" max="1279" width="11" style="312"/>
    <col min="1280" max="1280" width="1.5546875" style="312" customWidth="1"/>
    <col min="1281" max="1281" width="8.5546875" style="312" customWidth="1"/>
    <col min="1282" max="1282" width="28.6640625" style="312" customWidth="1"/>
    <col min="1283" max="1283" width="26.5546875" style="312" customWidth="1"/>
    <col min="1284" max="1284" width="7.6640625" style="312" customWidth="1"/>
    <col min="1285" max="1285" width="19.44140625" style="312" customWidth="1"/>
    <col min="1286" max="1286" width="44.33203125" style="312" customWidth="1"/>
    <col min="1287" max="1287" width="17" style="312" customWidth="1"/>
    <col min="1288" max="1288" width="15.5546875" style="312" customWidth="1"/>
    <col min="1289" max="1289" width="14.109375" style="312" customWidth="1"/>
    <col min="1290" max="1290" width="1.6640625" style="312" customWidth="1"/>
    <col min="1291" max="1291" width="13.6640625" style="312" customWidth="1"/>
    <col min="1292" max="1292" width="13.88671875" style="312" bestFit="1" customWidth="1"/>
    <col min="1293" max="1293" width="2.5546875" style="312" customWidth="1"/>
    <col min="1294" max="1294" width="12.44140625" style="312" customWidth="1"/>
    <col min="1295" max="1295" width="13.5546875" style="312" customWidth="1"/>
    <col min="1296" max="1296" width="2.5546875" style="312" customWidth="1"/>
    <col min="1297" max="1297" width="12.44140625" style="312" customWidth="1"/>
    <col min="1298" max="1298" width="13.5546875" style="312" customWidth="1"/>
    <col min="1299" max="1299" width="2.5546875" style="312" customWidth="1"/>
    <col min="1300" max="1300" width="11.5546875" style="312" customWidth="1"/>
    <col min="1301" max="1301" width="13" style="312" customWidth="1"/>
    <col min="1302" max="1302" width="1.44140625" style="312" customWidth="1"/>
    <col min="1303" max="1303" width="10.5546875" style="312" customWidth="1"/>
    <col min="1304" max="1535" width="11" style="312"/>
    <col min="1536" max="1536" width="1.5546875" style="312" customWidth="1"/>
    <col min="1537" max="1537" width="8.5546875" style="312" customWidth="1"/>
    <col min="1538" max="1538" width="28.6640625" style="312" customWidth="1"/>
    <col min="1539" max="1539" width="26.5546875" style="312" customWidth="1"/>
    <col min="1540" max="1540" width="7.6640625" style="312" customWidth="1"/>
    <col min="1541" max="1541" width="19.44140625" style="312" customWidth="1"/>
    <col min="1542" max="1542" width="44.33203125" style="312" customWidth="1"/>
    <col min="1543" max="1543" width="17" style="312" customWidth="1"/>
    <col min="1544" max="1544" width="15.5546875" style="312" customWidth="1"/>
    <col min="1545" max="1545" width="14.109375" style="312" customWidth="1"/>
    <col min="1546" max="1546" width="1.6640625" style="312" customWidth="1"/>
    <col min="1547" max="1547" width="13.6640625" style="312" customWidth="1"/>
    <col min="1548" max="1548" width="13.88671875" style="312" bestFit="1" customWidth="1"/>
    <col min="1549" max="1549" width="2.5546875" style="312" customWidth="1"/>
    <col min="1550" max="1550" width="12.44140625" style="312" customWidth="1"/>
    <col min="1551" max="1551" width="13.5546875" style="312" customWidth="1"/>
    <col min="1552" max="1552" width="2.5546875" style="312" customWidth="1"/>
    <col min="1553" max="1553" width="12.44140625" style="312" customWidth="1"/>
    <col min="1554" max="1554" width="13.5546875" style="312" customWidth="1"/>
    <col min="1555" max="1555" width="2.5546875" style="312" customWidth="1"/>
    <col min="1556" max="1556" width="11.5546875" style="312" customWidth="1"/>
    <col min="1557" max="1557" width="13" style="312" customWidth="1"/>
    <col min="1558" max="1558" width="1.44140625" style="312" customWidth="1"/>
    <col min="1559" max="1559" width="10.5546875" style="312" customWidth="1"/>
    <col min="1560" max="1791" width="11" style="312"/>
    <col min="1792" max="1792" width="1.5546875" style="312" customWidth="1"/>
    <col min="1793" max="1793" width="8.5546875" style="312" customWidth="1"/>
    <col min="1794" max="1794" width="28.6640625" style="312" customWidth="1"/>
    <col min="1795" max="1795" width="26.5546875" style="312" customWidth="1"/>
    <col min="1796" max="1796" width="7.6640625" style="312" customWidth="1"/>
    <col min="1797" max="1797" width="19.44140625" style="312" customWidth="1"/>
    <col min="1798" max="1798" width="44.33203125" style="312" customWidth="1"/>
    <col min="1799" max="1799" width="17" style="312" customWidth="1"/>
    <col min="1800" max="1800" width="15.5546875" style="312" customWidth="1"/>
    <col min="1801" max="1801" width="14.109375" style="312" customWidth="1"/>
    <col min="1802" max="1802" width="1.6640625" style="312" customWidth="1"/>
    <col min="1803" max="1803" width="13.6640625" style="312" customWidth="1"/>
    <col min="1804" max="1804" width="13.88671875" style="312" bestFit="1" customWidth="1"/>
    <col min="1805" max="1805" width="2.5546875" style="312" customWidth="1"/>
    <col min="1806" max="1806" width="12.44140625" style="312" customWidth="1"/>
    <col min="1807" max="1807" width="13.5546875" style="312" customWidth="1"/>
    <col min="1808" max="1808" width="2.5546875" style="312" customWidth="1"/>
    <col min="1809" max="1809" width="12.44140625" style="312" customWidth="1"/>
    <col min="1810" max="1810" width="13.5546875" style="312" customWidth="1"/>
    <col min="1811" max="1811" width="2.5546875" style="312" customWidth="1"/>
    <col min="1812" max="1812" width="11.5546875" style="312" customWidth="1"/>
    <col min="1813" max="1813" width="13" style="312" customWidth="1"/>
    <col min="1814" max="1814" width="1.44140625" style="312" customWidth="1"/>
    <col min="1815" max="1815" width="10.5546875" style="312" customWidth="1"/>
    <col min="1816" max="2047" width="11" style="312"/>
    <col min="2048" max="2048" width="1.5546875" style="312" customWidth="1"/>
    <col min="2049" max="2049" width="8.5546875" style="312" customWidth="1"/>
    <col min="2050" max="2050" width="28.6640625" style="312" customWidth="1"/>
    <col min="2051" max="2051" width="26.5546875" style="312" customWidth="1"/>
    <col min="2052" max="2052" width="7.6640625" style="312" customWidth="1"/>
    <col min="2053" max="2053" width="19.44140625" style="312" customWidth="1"/>
    <col min="2054" max="2054" width="44.33203125" style="312" customWidth="1"/>
    <col min="2055" max="2055" width="17" style="312" customWidth="1"/>
    <col min="2056" max="2056" width="15.5546875" style="312" customWidth="1"/>
    <col min="2057" max="2057" width="14.109375" style="312" customWidth="1"/>
    <col min="2058" max="2058" width="1.6640625" style="312" customWidth="1"/>
    <col min="2059" max="2059" width="13.6640625" style="312" customWidth="1"/>
    <col min="2060" max="2060" width="13.88671875" style="312" bestFit="1" customWidth="1"/>
    <col min="2061" max="2061" width="2.5546875" style="312" customWidth="1"/>
    <col min="2062" max="2062" width="12.44140625" style="312" customWidth="1"/>
    <col min="2063" max="2063" width="13.5546875" style="312" customWidth="1"/>
    <col min="2064" max="2064" width="2.5546875" style="312" customWidth="1"/>
    <col min="2065" max="2065" width="12.44140625" style="312" customWidth="1"/>
    <col min="2066" max="2066" width="13.5546875" style="312" customWidth="1"/>
    <col min="2067" max="2067" width="2.5546875" style="312" customWidth="1"/>
    <col min="2068" max="2068" width="11.5546875" style="312" customWidth="1"/>
    <col min="2069" max="2069" width="13" style="312" customWidth="1"/>
    <col min="2070" max="2070" width="1.44140625" style="312" customWidth="1"/>
    <col min="2071" max="2071" width="10.5546875" style="312" customWidth="1"/>
    <col min="2072" max="2303" width="11" style="312"/>
    <col min="2304" max="2304" width="1.5546875" style="312" customWidth="1"/>
    <col min="2305" max="2305" width="8.5546875" style="312" customWidth="1"/>
    <col min="2306" max="2306" width="28.6640625" style="312" customWidth="1"/>
    <col min="2307" max="2307" width="26.5546875" style="312" customWidth="1"/>
    <col min="2308" max="2308" width="7.6640625" style="312" customWidth="1"/>
    <col min="2309" max="2309" width="19.44140625" style="312" customWidth="1"/>
    <col min="2310" max="2310" width="44.33203125" style="312" customWidth="1"/>
    <col min="2311" max="2311" width="17" style="312" customWidth="1"/>
    <col min="2312" max="2312" width="15.5546875" style="312" customWidth="1"/>
    <col min="2313" max="2313" width="14.109375" style="312" customWidth="1"/>
    <col min="2314" max="2314" width="1.6640625" style="312" customWidth="1"/>
    <col min="2315" max="2315" width="13.6640625" style="312" customWidth="1"/>
    <col min="2316" max="2316" width="13.88671875" style="312" bestFit="1" customWidth="1"/>
    <col min="2317" max="2317" width="2.5546875" style="312" customWidth="1"/>
    <col min="2318" max="2318" width="12.44140625" style="312" customWidth="1"/>
    <col min="2319" max="2319" width="13.5546875" style="312" customWidth="1"/>
    <col min="2320" max="2320" width="2.5546875" style="312" customWidth="1"/>
    <col min="2321" max="2321" width="12.44140625" style="312" customWidth="1"/>
    <col min="2322" max="2322" width="13.5546875" style="312" customWidth="1"/>
    <col min="2323" max="2323" width="2.5546875" style="312" customWidth="1"/>
    <col min="2324" max="2324" width="11.5546875" style="312" customWidth="1"/>
    <col min="2325" max="2325" width="13" style="312" customWidth="1"/>
    <col min="2326" max="2326" width="1.44140625" style="312" customWidth="1"/>
    <col min="2327" max="2327" width="10.5546875" style="312" customWidth="1"/>
    <col min="2328" max="2559" width="11" style="312"/>
    <col min="2560" max="2560" width="1.5546875" style="312" customWidth="1"/>
    <col min="2561" max="2561" width="8.5546875" style="312" customWidth="1"/>
    <col min="2562" max="2562" width="28.6640625" style="312" customWidth="1"/>
    <col min="2563" max="2563" width="26.5546875" style="312" customWidth="1"/>
    <col min="2564" max="2564" width="7.6640625" style="312" customWidth="1"/>
    <col min="2565" max="2565" width="19.44140625" style="312" customWidth="1"/>
    <col min="2566" max="2566" width="44.33203125" style="312" customWidth="1"/>
    <col min="2567" max="2567" width="17" style="312" customWidth="1"/>
    <col min="2568" max="2568" width="15.5546875" style="312" customWidth="1"/>
    <col min="2569" max="2569" width="14.109375" style="312" customWidth="1"/>
    <col min="2570" max="2570" width="1.6640625" style="312" customWidth="1"/>
    <col min="2571" max="2571" width="13.6640625" style="312" customWidth="1"/>
    <col min="2572" max="2572" width="13.88671875" style="312" bestFit="1" customWidth="1"/>
    <col min="2573" max="2573" width="2.5546875" style="312" customWidth="1"/>
    <col min="2574" max="2574" width="12.44140625" style="312" customWidth="1"/>
    <col min="2575" max="2575" width="13.5546875" style="312" customWidth="1"/>
    <col min="2576" max="2576" width="2.5546875" style="312" customWidth="1"/>
    <col min="2577" max="2577" width="12.44140625" style="312" customWidth="1"/>
    <col min="2578" max="2578" width="13.5546875" style="312" customWidth="1"/>
    <col min="2579" max="2579" width="2.5546875" style="312" customWidth="1"/>
    <col min="2580" max="2580" width="11.5546875" style="312" customWidth="1"/>
    <col min="2581" max="2581" width="13" style="312" customWidth="1"/>
    <col min="2582" max="2582" width="1.44140625" style="312" customWidth="1"/>
    <col min="2583" max="2583" width="10.5546875" style="312" customWidth="1"/>
    <col min="2584" max="2815" width="11" style="312"/>
    <col min="2816" max="2816" width="1.5546875" style="312" customWidth="1"/>
    <col min="2817" max="2817" width="8.5546875" style="312" customWidth="1"/>
    <col min="2818" max="2818" width="28.6640625" style="312" customWidth="1"/>
    <col min="2819" max="2819" width="26.5546875" style="312" customWidth="1"/>
    <col min="2820" max="2820" width="7.6640625" style="312" customWidth="1"/>
    <col min="2821" max="2821" width="19.44140625" style="312" customWidth="1"/>
    <col min="2822" max="2822" width="44.33203125" style="312" customWidth="1"/>
    <col min="2823" max="2823" width="17" style="312" customWidth="1"/>
    <col min="2824" max="2824" width="15.5546875" style="312" customWidth="1"/>
    <col min="2825" max="2825" width="14.109375" style="312" customWidth="1"/>
    <col min="2826" max="2826" width="1.6640625" style="312" customWidth="1"/>
    <col min="2827" max="2827" width="13.6640625" style="312" customWidth="1"/>
    <col min="2828" max="2828" width="13.88671875" style="312" bestFit="1" customWidth="1"/>
    <col min="2829" max="2829" width="2.5546875" style="312" customWidth="1"/>
    <col min="2830" max="2830" width="12.44140625" style="312" customWidth="1"/>
    <col min="2831" max="2831" width="13.5546875" style="312" customWidth="1"/>
    <col min="2832" max="2832" width="2.5546875" style="312" customWidth="1"/>
    <col min="2833" max="2833" width="12.44140625" style="312" customWidth="1"/>
    <col min="2834" max="2834" width="13.5546875" style="312" customWidth="1"/>
    <col min="2835" max="2835" width="2.5546875" style="312" customWidth="1"/>
    <col min="2836" max="2836" width="11.5546875" style="312" customWidth="1"/>
    <col min="2837" max="2837" width="13" style="312" customWidth="1"/>
    <col min="2838" max="2838" width="1.44140625" style="312" customWidth="1"/>
    <col min="2839" max="2839" width="10.5546875" style="312" customWidth="1"/>
    <col min="2840" max="3071" width="11" style="312"/>
    <col min="3072" max="3072" width="1.5546875" style="312" customWidth="1"/>
    <col min="3073" max="3073" width="8.5546875" style="312" customWidth="1"/>
    <col min="3074" max="3074" width="28.6640625" style="312" customWidth="1"/>
    <col min="3075" max="3075" width="26.5546875" style="312" customWidth="1"/>
    <col min="3076" max="3076" width="7.6640625" style="312" customWidth="1"/>
    <col min="3077" max="3077" width="19.44140625" style="312" customWidth="1"/>
    <col min="3078" max="3078" width="44.33203125" style="312" customWidth="1"/>
    <col min="3079" max="3079" width="17" style="312" customWidth="1"/>
    <col min="3080" max="3080" width="15.5546875" style="312" customWidth="1"/>
    <col min="3081" max="3081" width="14.109375" style="312" customWidth="1"/>
    <col min="3082" max="3082" width="1.6640625" style="312" customWidth="1"/>
    <col min="3083" max="3083" width="13.6640625" style="312" customWidth="1"/>
    <col min="3084" max="3084" width="13.88671875" style="312" bestFit="1" customWidth="1"/>
    <col min="3085" max="3085" width="2.5546875" style="312" customWidth="1"/>
    <col min="3086" max="3086" width="12.44140625" style="312" customWidth="1"/>
    <col min="3087" max="3087" width="13.5546875" style="312" customWidth="1"/>
    <col min="3088" max="3088" width="2.5546875" style="312" customWidth="1"/>
    <col min="3089" max="3089" width="12.44140625" style="312" customWidth="1"/>
    <col min="3090" max="3090" width="13.5546875" style="312" customWidth="1"/>
    <col min="3091" max="3091" width="2.5546875" style="312" customWidth="1"/>
    <col min="3092" max="3092" width="11.5546875" style="312" customWidth="1"/>
    <col min="3093" max="3093" width="13" style="312" customWidth="1"/>
    <col min="3094" max="3094" width="1.44140625" style="312" customWidth="1"/>
    <col min="3095" max="3095" width="10.5546875" style="312" customWidth="1"/>
    <col min="3096" max="3327" width="11" style="312"/>
    <col min="3328" max="3328" width="1.5546875" style="312" customWidth="1"/>
    <col min="3329" max="3329" width="8.5546875" style="312" customWidth="1"/>
    <col min="3330" max="3330" width="28.6640625" style="312" customWidth="1"/>
    <col min="3331" max="3331" width="26.5546875" style="312" customWidth="1"/>
    <col min="3332" max="3332" width="7.6640625" style="312" customWidth="1"/>
    <col min="3333" max="3333" width="19.44140625" style="312" customWidth="1"/>
    <col min="3334" max="3334" width="44.33203125" style="312" customWidth="1"/>
    <col min="3335" max="3335" width="17" style="312" customWidth="1"/>
    <col min="3336" max="3336" width="15.5546875" style="312" customWidth="1"/>
    <col min="3337" max="3337" width="14.109375" style="312" customWidth="1"/>
    <col min="3338" max="3338" width="1.6640625" style="312" customWidth="1"/>
    <col min="3339" max="3339" width="13.6640625" style="312" customWidth="1"/>
    <col min="3340" max="3340" width="13.88671875" style="312" bestFit="1" customWidth="1"/>
    <col min="3341" max="3341" width="2.5546875" style="312" customWidth="1"/>
    <col min="3342" max="3342" width="12.44140625" style="312" customWidth="1"/>
    <col min="3343" max="3343" width="13.5546875" style="312" customWidth="1"/>
    <col min="3344" max="3344" width="2.5546875" style="312" customWidth="1"/>
    <col min="3345" max="3345" width="12.44140625" style="312" customWidth="1"/>
    <col min="3346" max="3346" width="13.5546875" style="312" customWidth="1"/>
    <col min="3347" max="3347" width="2.5546875" style="312" customWidth="1"/>
    <col min="3348" max="3348" width="11.5546875" style="312" customWidth="1"/>
    <col min="3349" max="3349" width="13" style="312" customWidth="1"/>
    <col min="3350" max="3350" width="1.44140625" style="312" customWidth="1"/>
    <col min="3351" max="3351" width="10.5546875" style="312" customWidth="1"/>
    <col min="3352" max="3583" width="11" style="312"/>
    <col min="3584" max="3584" width="1.5546875" style="312" customWidth="1"/>
    <col min="3585" max="3585" width="8.5546875" style="312" customWidth="1"/>
    <col min="3586" max="3586" width="28.6640625" style="312" customWidth="1"/>
    <col min="3587" max="3587" width="26.5546875" style="312" customWidth="1"/>
    <col min="3588" max="3588" width="7.6640625" style="312" customWidth="1"/>
    <col min="3589" max="3589" width="19.44140625" style="312" customWidth="1"/>
    <col min="3590" max="3590" width="44.33203125" style="312" customWidth="1"/>
    <col min="3591" max="3591" width="17" style="312" customWidth="1"/>
    <col min="3592" max="3592" width="15.5546875" style="312" customWidth="1"/>
    <col min="3593" max="3593" width="14.109375" style="312" customWidth="1"/>
    <col min="3594" max="3594" width="1.6640625" style="312" customWidth="1"/>
    <col min="3595" max="3595" width="13.6640625" style="312" customWidth="1"/>
    <col min="3596" max="3596" width="13.88671875" style="312" bestFit="1" customWidth="1"/>
    <col min="3597" max="3597" width="2.5546875" style="312" customWidth="1"/>
    <col min="3598" max="3598" width="12.44140625" style="312" customWidth="1"/>
    <col min="3599" max="3599" width="13.5546875" style="312" customWidth="1"/>
    <col min="3600" max="3600" width="2.5546875" style="312" customWidth="1"/>
    <col min="3601" max="3601" width="12.44140625" style="312" customWidth="1"/>
    <col min="3602" max="3602" width="13.5546875" style="312" customWidth="1"/>
    <col min="3603" max="3603" width="2.5546875" style="312" customWidth="1"/>
    <col min="3604" max="3604" width="11.5546875" style="312" customWidth="1"/>
    <col min="3605" max="3605" width="13" style="312" customWidth="1"/>
    <col min="3606" max="3606" width="1.44140625" style="312" customWidth="1"/>
    <col min="3607" max="3607" width="10.5546875" style="312" customWidth="1"/>
    <col min="3608" max="3839" width="11" style="312"/>
    <col min="3840" max="3840" width="1.5546875" style="312" customWidth="1"/>
    <col min="3841" max="3841" width="8.5546875" style="312" customWidth="1"/>
    <col min="3842" max="3842" width="28.6640625" style="312" customWidth="1"/>
    <col min="3843" max="3843" width="26.5546875" style="312" customWidth="1"/>
    <col min="3844" max="3844" width="7.6640625" style="312" customWidth="1"/>
    <col min="3845" max="3845" width="19.44140625" style="312" customWidth="1"/>
    <col min="3846" max="3846" width="44.33203125" style="312" customWidth="1"/>
    <col min="3847" max="3847" width="17" style="312" customWidth="1"/>
    <col min="3848" max="3848" width="15.5546875" style="312" customWidth="1"/>
    <col min="3849" max="3849" width="14.109375" style="312" customWidth="1"/>
    <col min="3850" max="3850" width="1.6640625" style="312" customWidth="1"/>
    <col min="3851" max="3851" width="13.6640625" style="312" customWidth="1"/>
    <col min="3852" max="3852" width="13.88671875" style="312" bestFit="1" customWidth="1"/>
    <col min="3853" max="3853" width="2.5546875" style="312" customWidth="1"/>
    <col min="3854" max="3854" width="12.44140625" style="312" customWidth="1"/>
    <col min="3855" max="3855" width="13.5546875" style="312" customWidth="1"/>
    <col min="3856" max="3856" width="2.5546875" style="312" customWidth="1"/>
    <col min="3857" max="3857" width="12.44140625" style="312" customWidth="1"/>
    <col min="3858" max="3858" width="13.5546875" style="312" customWidth="1"/>
    <col min="3859" max="3859" width="2.5546875" style="312" customWidth="1"/>
    <col min="3860" max="3860" width="11.5546875" style="312" customWidth="1"/>
    <col min="3861" max="3861" width="13" style="312" customWidth="1"/>
    <col min="3862" max="3862" width="1.44140625" style="312" customWidth="1"/>
    <col min="3863" max="3863" width="10.5546875" style="312" customWidth="1"/>
    <col min="3864" max="4095" width="11" style="312"/>
    <col min="4096" max="4096" width="1.5546875" style="312" customWidth="1"/>
    <col min="4097" max="4097" width="8.5546875" style="312" customWidth="1"/>
    <col min="4098" max="4098" width="28.6640625" style="312" customWidth="1"/>
    <col min="4099" max="4099" width="26.5546875" style="312" customWidth="1"/>
    <col min="4100" max="4100" width="7.6640625" style="312" customWidth="1"/>
    <col min="4101" max="4101" width="19.44140625" style="312" customWidth="1"/>
    <col min="4102" max="4102" width="44.33203125" style="312" customWidth="1"/>
    <col min="4103" max="4103" width="17" style="312" customWidth="1"/>
    <col min="4104" max="4104" width="15.5546875" style="312" customWidth="1"/>
    <col min="4105" max="4105" width="14.109375" style="312" customWidth="1"/>
    <col min="4106" max="4106" width="1.6640625" style="312" customWidth="1"/>
    <col min="4107" max="4107" width="13.6640625" style="312" customWidth="1"/>
    <col min="4108" max="4108" width="13.88671875" style="312" bestFit="1" customWidth="1"/>
    <col min="4109" max="4109" width="2.5546875" style="312" customWidth="1"/>
    <col min="4110" max="4110" width="12.44140625" style="312" customWidth="1"/>
    <col min="4111" max="4111" width="13.5546875" style="312" customWidth="1"/>
    <col min="4112" max="4112" width="2.5546875" style="312" customWidth="1"/>
    <col min="4113" max="4113" width="12.44140625" style="312" customWidth="1"/>
    <col min="4114" max="4114" width="13.5546875" style="312" customWidth="1"/>
    <col min="4115" max="4115" width="2.5546875" style="312" customWidth="1"/>
    <col min="4116" max="4116" width="11.5546875" style="312" customWidth="1"/>
    <col min="4117" max="4117" width="13" style="312" customWidth="1"/>
    <col min="4118" max="4118" width="1.44140625" style="312" customWidth="1"/>
    <col min="4119" max="4119" width="10.5546875" style="312" customWidth="1"/>
    <col min="4120" max="4351" width="11" style="312"/>
    <col min="4352" max="4352" width="1.5546875" style="312" customWidth="1"/>
    <col min="4353" max="4353" width="8.5546875" style="312" customWidth="1"/>
    <col min="4354" max="4354" width="28.6640625" style="312" customWidth="1"/>
    <col min="4355" max="4355" width="26.5546875" style="312" customWidth="1"/>
    <col min="4356" max="4356" width="7.6640625" style="312" customWidth="1"/>
    <col min="4357" max="4357" width="19.44140625" style="312" customWidth="1"/>
    <col min="4358" max="4358" width="44.33203125" style="312" customWidth="1"/>
    <col min="4359" max="4359" width="17" style="312" customWidth="1"/>
    <col min="4360" max="4360" width="15.5546875" style="312" customWidth="1"/>
    <col min="4361" max="4361" width="14.109375" style="312" customWidth="1"/>
    <col min="4362" max="4362" width="1.6640625" style="312" customWidth="1"/>
    <col min="4363" max="4363" width="13.6640625" style="312" customWidth="1"/>
    <col min="4364" max="4364" width="13.88671875" style="312" bestFit="1" customWidth="1"/>
    <col min="4365" max="4365" width="2.5546875" style="312" customWidth="1"/>
    <col min="4366" max="4366" width="12.44140625" style="312" customWidth="1"/>
    <col min="4367" max="4367" width="13.5546875" style="312" customWidth="1"/>
    <col min="4368" max="4368" width="2.5546875" style="312" customWidth="1"/>
    <col min="4369" max="4369" width="12.44140625" style="312" customWidth="1"/>
    <col min="4370" max="4370" width="13.5546875" style="312" customWidth="1"/>
    <col min="4371" max="4371" width="2.5546875" style="312" customWidth="1"/>
    <col min="4372" max="4372" width="11.5546875" style="312" customWidth="1"/>
    <col min="4373" max="4373" width="13" style="312" customWidth="1"/>
    <col min="4374" max="4374" width="1.44140625" style="312" customWidth="1"/>
    <col min="4375" max="4375" width="10.5546875" style="312" customWidth="1"/>
    <col min="4376" max="4607" width="11" style="312"/>
    <col min="4608" max="4608" width="1.5546875" style="312" customWidth="1"/>
    <col min="4609" max="4609" width="8.5546875" style="312" customWidth="1"/>
    <col min="4610" max="4610" width="28.6640625" style="312" customWidth="1"/>
    <col min="4611" max="4611" width="26.5546875" style="312" customWidth="1"/>
    <col min="4612" max="4612" width="7.6640625" style="312" customWidth="1"/>
    <col min="4613" max="4613" width="19.44140625" style="312" customWidth="1"/>
    <col min="4614" max="4614" width="44.33203125" style="312" customWidth="1"/>
    <col min="4615" max="4615" width="17" style="312" customWidth="1"/>
    <col min="4616" max="4616" width="15.5546875" style="312" customWidth="1"/>
    <col min="4617" max="4617" width="14.109375" style="312" customWidth="1"/>
    <col min="4618" max="4618" width="1.6640625" style="312" customWidth="1"/>
    <col min="4619" max="4619" width="13.6640625" style="312" customWidth="1"/>
    <col min="4620" max="4620" width="13.88671875" style="312" bestFit="1" customWidth="1"/>
    <col min="4621" max="4621" width="2.5546875" style="312" customWidth="1"/>
    <col min="4622" max="4622" width="12.44140625" style="312" customWidth="1"/>
    <col min="4623" max="4623" width="13.5546875" style="312" customWidth="1"/>
    <col min="4624" max="4624" width="2.5546875" style="312" customWidth="1"/>
    <col min="4625" max="4625" width="12.44140625" style="312" customWidth="1"/>
    <col min="4626" max="4626" width="13.5546875" style="312" customWidth="1"/>
    <col min="4627" max="4627" width="2.5546875" style="312" customWidth="1"/>
    <col min="4628" max="4628" width="11.5546875" style="312" customWidth="1"/>
    <col min="4629" max="4629" width="13" style="312" customWidth="1"/>
    <col min="4630" max="4630" width="1.44140625" style="312" customWidth="1"/>
    <col min="4631" max="4631" width="10.5546875" style="312" customWidth="1"/>
    <col min="4632" max="4863" width="11" style="312"/>
    <col min="4864" max="4864" width="1.5546875" style="312" customWidth="1"/>
    <col min="4865" max="4865" width="8.5546875" style="312" customWidth="1"/>
    <col min="4866" max="4866" width="28.6640625" style="312" customWidth="1"/>
    <col min="4867" max="4867" width="26.5546875" style="312" customWidth="1"/>
    <col min="4868" max="4868" width="7.6640625" style="312" customWidth="1"/>
    <col min="4869" max="4869" width="19.44140625" style="312" customWidth="1"/>
    <col min="4870" max="4870" width="44.33203125" style="312" customWidth="1"/>
    <col min="4871" max="4871" width="17" style="312" customWidth="1"/>
    <col min="4872" max="4872" width="15.5546875" style="312" customWidth="1"/>
    <col min="4873" max="4873" width="14.109375" style="312" customWidth="1"/>
    <col min="4874" max="4874" width="1.6640625" style="312" customWidth="1"/>
    <col min="4875" max="4875" width="13.6640625" style="312" customWidth="1"/>
    <col min="4876" max="4876" width="13.88671875" style="312" bestFit="1" customWidth="1"/>
    <col min="4877" max="4877" width="2.5546875" style="312" customWidth="1"/>
    <col min="4878" max="4878" width="12.44140625" style="312" customWidth="1"/>
    <col min="4879" max="4879" width="13.5546875" style="312" customWidth="1"/>
    <col min="4880" max="4880" width="2.5546875" style="312" customWidth="1"/>
    <col min="4881" max="4881" width="12.44140625" style="312" customWidth="1"/>
    <col min="4882" max="4882" width="13.5546875" style="312" customWidth="1"/>
    <col min="4883" max="4883" width="2.5546875" style="312" customWidth="1"/>
    <col min="4884" max="4884" width="11.5546875" style="312" customWidth="1"/>
    <col min="4885" max="4885" width="13" style="312" customWidth="1"/>
    <col min="4886" max="4886" width="1.44140625" style="312" customWidth="1"/>
    <col min="4887" max="4887" width="10.5546875" style="312" customWidth="1"/>
    <col min="4888" max="5119" width="11" style="312"/>
    <col min="5120" max="5120" width="1.5546875" style="312" customWidth="1"/>
    <col min="5121" max="5121" width="8.5546875" style="312" customWidth="1"/>
    <col min="5122" max="5122" width="28.6640625" style="312" customWidth="1"/>
    <col min="5123" max="5123" width="26.5546875" style="312" customWidth="1"/>
    <col min="5124" max="5124" width="7.6640625" style="312" customWidth="1"/>
    <col min="5125" max="5125" width="19.44140625" style="312" customWidth="1"/>
    <col min="5126" max="5126" width="44.33203125" style="312" customWidth="1"/>
    <col min="5127" max="5127" width="17" style="312" customWidth="1"/>
    <col min="5128" max="5128" width="15.5546875" style="312" customWidth="1"/>
    <col min="5129" max="5129" width="14.109375" style="312" customWidth="1"/>
    <col min="5130" max="5130" width="1.6640625" style="312" customWidth="1"/>
    <col min="5131" max="5131" width="13.6640625" style="312" customWidth="1"/>
    <col min="5132" max="5132" width="13.88671875" style="312" bestFit="1" customWidth="1"/>
    <col min="5133" max="5133" width="2.5546875" style="312" customWidth="1"/>
    <col min="5134" max="5134" width="12.44140625" style="312" customWidth="1"/>
    <col min="5135" max="5135" width="13.5546875" style="312" customWidth="1"/>
    <col min="5136" max="5136" width="2.5546875" style="312" customWidth="1"/>
    <col min="5137" max="5137" width="12.44140625" style="312" customWidth="1"/>
    <col min="5138" max="5138" width="13.5546875" style="312" customWidth="1"/>
    <col min="5139" max="5139" width="2.5546875" style="312" customWidth="1"/>
    <col min="5140" max="5140" width="11.5546875" style="312" customWidth="1"/>
    <col min="5141" max="5141" width="13" style="312" customWidth="1"/>
    <col min="5142" max="5142" width="1.44140625" style="312" customWidth="1"/>
    <col min="5143" max="5143" width="10.5546875" style="312" customWidth="1"/>
    <col min="5144" max="5375" width="11" style="312"/>
    <col min="5376" max="5376" width="1.5546875" style="312" customWidth="1"/>
    <col min="5377" max="5377" width="8.5546875" style="312" customWidth="1"/>
    <col min="5378" max="5378" width="28.6640625" style="312" customWidth="1"/>
    <col min="5379" max="5379" width="26.5546875" style="312" customWidth="1"/>
    <col min="5380" max="5380" width="7.6640625" style="312" customWidth="1"/>
    <col min="5381" max="5381" width="19.44140625" style="312" customWidth="1"/>
    <col min="5382" max="5382" width="44.33203125" style="312" customWidth="1"/>
    <col min="5383" max="5383" width="17" style="312" customWidth="1"/>
    <col min="5384" max="5384" width="15.5546875" style="312" customWidth="1"/>
    <col min="5385" max="5385" width="14.109375" style="312" customWidth="1"/>
    <col min="5386" max="5386" width="1.6640625" style="312" customWidth="1"/>
    <col min="5387" max="5387" width="13.6640625" style="312" customWidth="1"/>
    <col min="5388" max="5388" width="13.88671875" style="312" bestFit="1" customWidth="1"/>
    <col min="5389" max="5389" width="2.5546875" style="312" customWidth="1"/>
    <col min="5390" max="5390" width="12.44140625" style="312" customWidth="1"/>
    <col min="5391" max="5391" width="13.5546875" style="312" customWidth="1"/>
    <col min="5392" max="5392" width="2.5546875" style="312" customWidth="1"/>
    <col min="5393" max="5393" width="12.44140625" style="312" customWidth="1"/>
    <col min="5394" max="5394" width="13.5546875" style="312" customWidth="1"/>
    <col min="5395" max="5395" width="2.5546875" style="312" customWidth="1"/>
    <col min="5396" max="5396" width="11.5546875" style="312" customWidth="1"/>
    <col min="5397" max="5397" width="13" style="312" customWidth="1"/>
    <col min="5398" max="5398" width="1.44140625" style="312" customWidth="1"/>
    <col min="5399" max="5399" width="10.5546875" style="312" customWidth="1"/>
    <col min="5400" max="5631" width="11" style="312"/>
    <col min="5632" max="5632" width="1.5546875" style="312" customWidth="1"/>
    <col min="5633" max="5633" width="8.5546875" style="312" customWidth="1"/>
    <col min="5634" max="5634" width="28.6640625" style="312" customWidth="1"/>
    <col min="5635" max="5635" width="26.5546875" style="312" customWidth="1"/>
    <col min="5636" max="5636" width="7.6640625" style="312" customWidth="1"/>
    <col min="5637" max="5637" width="19.44140625" style="312" customWidth="1"/>
    <col min="5638" max="5638" width="44.33203125" style="312" customWidth="1"/>
    <col min="5639" max="5639" width="17" style="312" customWidth="1"/>
    <col min="5640" max="5640" width="15.5546875" style="312" customWidth="1"/>
    <col min="5641" max="5641" width="14.109375" style="312" customWidth="1"/>
    <col min="5642" max="5642" width="1.6640625" style="312" customWidth="1"/>
    <col min="5643" max="5643" width="13.6640625" style="312" customWidth="1"/>
    <col min="5644" max="5644" width="13.88671875" style="312" bestFit="1" customWidth="1"/>
    <col min="5645" max="5645" width="2.5546875" style="312" customWidth="1"/>
    <col min="5646" max="5646" width="12.44140625" style="312" customWidth="1"/>
    <col min="5647" max="5647" width="13.5546875" style="312" customWidth="1"/>
    <col min="5648" max="5648" width="2.5546875" style="312" customWidth="1"/>
    <col min="5649" max="5649" width="12.44140625" style="312" customWidth="1"/>
    <col min="5650" max="5650" width="13.5546875" style="312" customWidth="1"/>
    <col min="5651" max="5651" width="2.5546875" style="312" customWidth="1"/>
    <col min="5652" max="5652" width="11.5546875" style="312" customWidth="1"/>
    <col min="5653" max="5653" width="13" style="312" customWidth="1"/>
    <col min="5654" max="5654" width="1.44140625" style="312" customWidth="1"/>
    <col min="5655" max="5655" width="10.5546875" style="312" customWidth="1"/>
    <col min="5656" max="5887" width="11" style="312"/>
    <col min="5888" max="5888" width="1.5546875" style="312" customWidth="1"/>
    <col min="5889" max="5889" width="8.5546875" style="312" customWidth="1"/>
    <col min="5890" max="5890" width="28.6640625" style="312" customWidth="1"/>
    <col min="5891" max="5891" width="26.5546875" style="312" customWidth="1"/>
    <col min="5892" max="5892" width="7.6640625" style="312" customWidth="1"/>
    <col min="5893" max="5893" width="19.44140625" style="312" customWidth="1"/>
    <col min="5894" max="5894" width="44.33203125" style="312" customWidth="1"/>
    <col min="5895" max="5895" width="17" style="312" customWidth="1"/>
    <col min="5896" max="5896" width="15.5546875" style="312" customWidth="1"/>
    <col min="5897" max="5897" width="14.109375" style="312" customWidth="1"/>
    <col min="5898" max="5898" width="1.6640625" style="312" customWidth="1"/>
    <col min="5899" max="5899" width="13.6640625" style="312" customWidth="1"/>
    <col min="5900" max="5900" width="13.88671875" style="312" bestFit="1" customWidth="1"/>
    <col min="5901" max="5901" width="2.5546875" style="312" customWidth="1"/>
    <col min="5902" max="5902" width="12.44140625" style="312" customWidth="1"/>
    <col min="5903" max="5903" width="13.5546875" style="312" customWidth="1"/>
    <col min="5904" max="5904" width="2.5546875" style="312" customWidth="1"/>
    <col min="5905" max="5905" width="12.44140625" style="312" customWidth="1"/>
    <col min="5906" max="5906" width="13.5546875" style="312" customWidth="1"/>
    <col min="5907" max="5907" width="2.5546875" style="312" customWidth="1"/>
    <col min="5908" max="5908" width="11.5546875" style="312" customWidth="1"/>
    <col min="5909" max="5909" width="13" style="312" customWidth="1"/>
    <col min="5910" max="5910" width="1.44140625" style="312" customWidth="1"/>
    <col min="5911" max="5911" width="10.5546875" style="312" customWidth="1"/>
    <col min="5912" max="6143" width="11" style="312"/>
    <col min="6144" max="6144" width="1.5546875" style="312" customWidth="1"/>
    <col min="6145" max="6145" width="8.5546875" style="312" customWidth="1"/>
    <col min="6146" max="6146" width="28.6640625" style="312" customWidth="1"/>
    <col min="6147" max="6147" width="26.5546875" style="312" customWidth="1"/>
    <col min="6148" max="6148" width="7.6640625" style="312" customWidth="1"/>
    <col min="6149" max="6149" width="19.44140625" style="312" customWidth="1"/>
    <col min="6150" max="6150" width="44.33203125" style="312" customWidth="1"/>
    <col min="6151" max="6151" width="17" style="312" customWidth="1"/>
    <col min="6152" max="6152" width="15.5546875" style="312" customWidth="1"/>
    <col min="6153" max="6153" width="14.109375" style="312" customWidth="1"/>
    <col min="6154" max="6154" width="1.6640625" style="312" customWidth="1"/>
    <col min="6155" max="6155" width="13.6640625" style="312" customWidth="1"/>
    <col min="6156" max="6156" width="13.88671875" style="312" bestFit="1" customWidth="1"/>
    <col min="6157" max="6157" width="2.5546875" style="312" customWidth="1"/>
    <col min="6158" max="6158" width="12.44140625" style="312" customWidth="1"/>
    <col min="6159" max="6159" width="13.5546875" style="312" customWidth="1"/>
    <col min="6160" max="6160" width="2.5546875" style="312" customWidth="1"/>
    <col min="6161" max="6161" width="12.44140625" style="312" customWidth="1"/>
    <col min="6162" max="6162" width="13.5546875" style="312" customWidth="1"/>
    <col min="6163" max="6163" width="2.5546875" style="312" customWidth="1"/>
    <col min="6164" max="6164" width="11.5546875" style="312" customWidth="1"/>
    <col min="6165" max="6165" width="13" style="312" customWidth="1"/>
    <col min="6166" max="6166" width="1.44140625" style="312" customWidth="1"/>
    <col min="6167" max="6167" width="10.5546875" style="312" customWidth="1"/>
    <col min="6168" max="6399" width="11" style="312"/>
    <col min="6400" max="6400" width="1.5546875" style="312" customWidth="1"/>
    <col min="6401" max="6401" width="8.5546875" style="312" customWidth="1"/>
    <col min="6402" max="6402" width="28.6640625" style="312" customWidth="1"/>
    <col min="6403" max="6403" width="26.5546875" style="312" customWidth="1"/>
    <col min="6404" max="6404" width="7.6640625" style="312" customWidth="1"/>
    <col min="6405" max="6405" width="19.44140625" style="312" customWidth="1"/>
    <col min="6406" max="6406" width="44.33203125" style="312" customWidth="1"/>
    <col min="6407" max="6407" width="17" style="312" customWidth="1"/>
    <col min="6408" max="6408" width="15.5546875" style="312" customWidth="1"/>
    <col min="6409" max="6409" width="14.109375" style="312" customWidth="1"/>
    <col min="6410" max="6410" width="1.6640625" style="312" customWidth="1"/>
    <col min="6411" max="6411" width="13.6640625" style="312" customWidth="1"/>
    <col min="6412" max="6412" width="13.88671875" style="312" bestFit="1" customWidth="1"/>
    <col min="6413" max="6413" width="2.5546875" style="312" customWidth="1"/>
    <col min="6414" max="6414" width="12.44140625" style="312" customWidth="1"/>
    <col min="6415" max="6415" width="13.5546875" style="312" customWidth="1"/>
    <col min="6416" max="6416" width="2.5546875" style="312" customWidth="1"/>
    <col min="6417" max="6417" width="12.44140625" style="312" customWidth="1"/>
    <col min="6418" max="6418" width="13.5546875" style="312" customWidth="1"/>
    <col min="6419" max="6419" width="2.5546875" style="312" customWidth="1"/>
    <col min="6420" max="6420" width="11.5546875" style="312" customWidth="1"/>
    <col min="6421" max="6421" width="13" style="312" customWidth="1"/>
    <col min="6422" max="6422" width="1.44140625" style="312" customWidth="1"/>
    <col min="6423" max="6423" width="10.5546875" style="312" customWidth="1"/>
    <col min="6424" max="6655" width="11" style="312"/>
    <col min="6656" max="6656" width="1.5546875" style="312" customWidth="1"/>
    <col min="6657" max="6657" width="8.5546875" style="312" customWidth="1"/>
    <col min="6658" max="6658" width="28.6640625" style="312" customWidth="1"/>
    <col min="6659" max="6659" width="26.5546875" style="312" customWidth="1"/>
    <col min="6660" max="6660" width="7.6640625" style="312" customWidth="1"/>
    <col min="6661" max="6661" width="19.44140625" style="312" customWidth="1"/>
    <col min="6662" max="6662" width="44.33203125" style="312" customWidth="1"/>
    <col min="6663" max="6663" width="17" style="312" customWidth="1"/>
    <col min="6664" max="6664" width="15.5546875" style="312" customWidth="1"/>
    <col min="6665" max="6665" width="14.109375" style="312" customWidth="1"/>
    <col min="6666" max="6666" width="1.6640625" style="312" customWidth="1"/>
    <col min="6667" max="6667" width="13.6640625" style="312" customWidth="1"/>
    <col min="6668" max="6668" width="13.88671875" style="312" bestFit="1" customWidth="1"/>
    <col min="6669" max="6669" width="2.5546875" style="312" customWidth="1"/>
    <col min="6670" max="6670" width="12.44140625" style="312" customWidth="1"/>
    <col min="6671" max="6671" width="13.5546875" style="312" customWidth="1"/>
    <col min="6672" max="6672" width="2.5546875" style="312" customWidth="1"/>
    <col min="6673" max="6673" width="12.44140625" style="312" customWidth="1"/>
    <col min="6674" max="6674" width="13.5546875" style="312" customWidth="1"/>
    <col min="6675" max="6675" width="2.5546875" style="312" customWidth="1"/>
    <col min="6676" max="6676" width="11.5546875" style="312" customWidth="1"/>
    <col min="6677" max="6677" width="13" style="312" customWidth="1"/>
    <col min="6678" max="6678" width="1.44140625" style="312" customWidth="1"/>
    <col min="6679" max="6679" width="10.5546875" style="312" customWidth="1"/>
    <col min="6680" max="6911" width="11" style="312"/>
    <col min="6912" max="6912" width="1.5546875" style="312" customWidth="1"/>
    <col min="6913" max="6913" width="8.5546875" style="312" customWidth="1"/>
    <col min="6914" max="6914" width="28.6640625" style="312" customWidth="1"/>
    <col min="6915" max="6915" width="26.5546875" style="312" customWidth="1"/>
    <col min="6916" max="6916" width="7.6640625" style="312" customWidth="1"/>
    <col min="6917" max="6917" width="19.44140625" style="312" customWidth="1"/>
    <col min="6918" max="6918" width="44.33203125" style="312" customWidth="1"/>
    <col min="6919" max="6919" width="17" style="312" customWidth="1"/>
    <col min="6920" max="6920" width="15.5546875" style="312" customWidth="1"/>
    <col min="6921" max="6921" width="14.109375" style="312" customWidth="1"/>
    <col min="6922" max="6922" width="1.6640625" style="312" customWidth="1"/>
    <col min="6923" max="6923" width="13.6640625" style="312" customWidth="1"/>
    <col min="6924" max="6924" width="13.88671875" style="312" bestFit="1" customWidth="1"/>
    <col min="6925" max="6925" width="2.5546875" style="312" customWidth="1"/>
    <col min="6926" max="6926" width="12.44140625" style="312" customWidth="1"/>
    <col min="6927" max="6927" width="13.5546875" style="312" customWidth="1"/>
    <col min="6928" max="6928" width="2.5546875" style="312" customWidth="1"/>
    <col min="6929" max="6929" width="12.44140625" style="312" customWidth="1"/>
    <col min="6930" max="6930" width="13.5546875" style="312" customWidth="1"/>
    <col min="6931" max="6931" width="2.5546875" style="312" customWidth="1"/>
    <col min="6932" max="6932" width="11.5546875" style="312" customWidth="1"/>
    <col min="6933" max="6933" width="13" style="312" customWidth="1"/>
    <col min="6934" max="6934" width="1.44140625" style="312" customWidth="1"/>
    <col min="6935" max="6935" width="10.5546875" style="312" customWidth="1"/>
    <col min="6936" max="7167" width="11" style="312"/>
    <col min="7168" max="7168" width="1.5546875" style="312" customWidth="1"/>
    <col min="7169" max="7169" width="8.5546875" style="312" customWidth="1"/>
    <col min="7170" max="7170" width="28.6640625" style="312" customWidth="1"/>
    <col min="7171" max="7171" width="26.5546875" style="312" customWidth="1"/>
    <col min="7172" max="7172" width="7.6640625" style="312" customWidth="1"/>
    <col min="7173" max="7173" width="19.44140625" style="312" customWidth="1"/>
    <col min="7174" max="7174" width="44.33203125" style="312" customWidth="1"/>
    <col min="7175" max="7175" width="17" style="312" customWidth="1"/>
    <col min="7176" max="7176" width="15.5546875" style="312" customWidth="1"/>
    <col min="7177" max="7177" width="14.109375" style="312" customWidth="1"/>
    <col min="7178" max="7178" width="1.6640625" style="312" customWidth="1"/>
    <col min="7179" max="7179" width="13.6640625" style="312" customWidth="1"/>
    <col min="7180" max="7180" width="13.88671875" style="312" bestFit="1" customWidth="1"/>
    <col min="7181" max="7181" width="2.5546875" style="312" customWidth="1"/>
    <col min="7182" max="7182" width="12.44140625" style="312" customWidth="1"/>
    <col min="7183" max="7183" width="13.5546875" style="312" customWidth="1"/>
    <col min="7184" max="7184" width="2.5546875" style="312" customWidth="1"/>
    <col min="7185" max="7185" width="12.44140625" style="312" customWidth="1"/>
    <col min="7186" max="7186" width="13.5546875" style="312" customWidth="1"/>
    <col min="7187" max="7187" width="2.5546875" style="312" customWidth="1"/>
    <col min="7188" max="7188" width="11.5546875" style="312" customWidth="1"/>
    <col min="7189" max="7189" width="13" style="312" customWidth="1"/>
    <col min="7190" max="7190" width="1.44140625" style="312" customWidth="1"/>
    <col min="7191" max="7191" width="10.5546875" style="312" customWidth="1"/>
    <col min="7192" max="7423" width="11" style="312"/>
    <col min="7424" max="7424" width="1.5546875" style="312" customWidth="1"/>
    <col min="7425" max="7425" width="8.5546875" style="312" customWidth="1"/>
    <col min="7426" max="7426" width="28.6640625" style="312" customWidth="1"/>
    <col min="7427" max="7427" width="26.5546875" style="312" customWidth="1"/>
    <col min="7428" max="7428" width="7.6640625" style="312" customWidth="1"/>
    <col min="7429" max="7429" width="19.44140625" style="312" customWidth="1"/>
    <col min="7430" max="7430" width="44.33203125" style="312" customWidth="1"/>
    <col min="7431" max="7431" width="17" style="312" customWidth="1"/>
    <col min="7432" max="7432" width="15.5546875" style="312" customWidth="1"/>
    <col min="7433" max="7433" width="14.109375" style="312" customWidth="1"/>
    <col min="7434" max="7434" width="1.6640625" style="312" customWidth="1"/>
    <col min="7435" max="7435" width="13.6640625" style="312" customWidth="1"/>
    <col min="7436" max="7436" width="13.88671875" style="312" bestFit="1" customWidth="1"/>
    <col min="7437" max="7437" width="2.5546875" style="312" customWidth="1"/>
    <col min="7438" max="7438" width="12.44140625" style="312" customWidth="1"/>
    <col min="7439" max="7439" width="13.5546875" style="312" customWidth="1"/>
    <col min="7440" max="7440" width="2.5546875" style="312" customWidth="1"/>
    <col min="7441" max="7441" width="12.44140625" style="312" customWidth="1"/>
    <col min="7442" max="7442" width="13.5546875" style="312" customWidth="1"/>
    <col min="7443" max="7443" width="2.5546875" style="312" customWidth="1"/>
    <col min="7444" max="7444" width="11.5546875" style="312" customWidth="1"/>
    <col min="7445" max="7445" width="13" style="312" customWidth="1"/>
    <col min="7446" max="7446" width="1.44140625" style="312" customWidth="1"/>
    <col min="7447" max="7447" width="10.5546875" style="312" customWidth="1"/>
    <col min="7448" max="7679" width="11" style="312"/>
    <col min="7680" max="7680" width="1.5546875" style="312" customWidth="1"/>
    <col min="7681" max="7681" width="8.5546875" style="312" customWidth="1"/>
    <col min="7682" max="7682" width="28.6640625" style="312" customWidth="1"/>
    <col min="7683" max="7683" width="26.5546875" style="312" customWidth="1"/>
    <col min="7684" max="7684" width="7.6640625" style="312" customWidth="1"/>
    <col min="7685" max="7685" width="19.44140625" style="312" customWidth="1"/>
    <col min="7686" max="7686" width="44.33203125" style="312" customWidth="1"/>
    <col min="7687" max="7687" width="17" style="312" customWidth="1"/>
    <col min="7688" max="7688" width="15.5546875" style="312" customWidth="1"/>
    <col min="7689" max="7689" width="14.109375" style="312" customWidth="1"/>
    <col min="7690" max="7690" width="1.6640625" style="312" customWidth="1"/>
    <col min="7691" max="7691" width="13.6640625" style="312" customWidth="1"/>
    <col min="7692" max="7692" width="13.88671875" style="312" bestFit="1" customWidth="1"/>
    <col min="7693" max="7693" width="2.5546875" style="312" customWidth="1"/>
    <col min="7694" max="7694" width="12.44140625" style="312" customWidth="1"/>
    <col min="7695" max="7695" width="13.5546875" style="312" customWidth="1"/>
    <col min="7696" max="7696" width="2.5546875" style="312" customWidth="1"/>
    <col min="7697" max="7697" width="12.44140625" style="312" customWidth="1"/>
    <col min="7698" max="7698" width="13.5546875" style="312" customWidth="1"/>
    <col min="7699" max="7699" width="2.5546875" style="312" customWidth="1"/>
    <col min="7700" max="7700" width="11.5546875" style="312" customWidth="1"/>
    <col min="7701" max="7701" width="13" style="312" customWidth="1"/>
    <col min="7702" max="7702" width="1.44140625" style="312" customWidth="1"/>
    <col min="7703" max="7703" width="10.5546875" style="312" customWidth="1"/>
    <col min="7704" max="7935" width="11" style="312"/>
    <col min="7936" max="7936" width="1.5546875" style="312" customWidth="1"/>
    <col min="7937" max="7937" width="8.5546875" style="312" customWidth="1"/>
    <col min="7938" max="7938" width="28.6640625" style="312" customWidth="1"/>
    <col min="7939" max="7939" width="26.5546875" style="312" customWidth="1"/>
    <col min="7940" max="7940" width="7.6640625" style="312" customWidth="1"/>
    <col min="7941" max="7941" width="19.44140625" style="312" customWidth="1"/>
    <col min="7942" max="7942" width="44.33203125" style="312" customWidth="1"/>
    <col min="7943" max="7943" width="17" style="312" customWidth="1"/>
    <col min="7944" max="7944" width="15.5546875" style="312" customWidth="1"/>
    <col min="7945" max="7945" width="14.109375" style="312" customWidth="1"/>
    <col min="7946" max="7946" width="1.6640625" style="312" customWidth="1"/>
    <col min="7947" max="7947" width="13.6640625" style="312" customWidth="1"/>
    <col min="7948" max="7948" width="13.88671875" style="312" bestFit="1" customWidth="1"/>
    <col min="7949" max="7949" width="2.5546875" style="312" customWidth="1"/>
    <col min="7950" max="7950" width="12.44140625" style="312" customWidth="1"/>
    <col min="7951" max="7951" width="13.5546875" style="312" customWidth="1"/>
    <col min="7952" max="7952" width="2.5546875" style="312" customWidth="1"/>
    <col min="7953" max="7953" width="12.44140625" style="312" customWidth="1"/>
    <col min="7954" max="7954" width="13.5546875" style="312" customWidth="1"/>
    <col min="7955" max="7955" width="2.5546875" style="312" customWidth="1"/>
    <col min="7956" max="7956" width="11.5546875" style="312" customWidth="1"/>
    <col min="7957" max="7957" width="13" style="312" customWidth="1"/>
    <col min="7958" max="7958" width="1.44140625" style="312" customWidth="1"/>
    <col min="7959" max="7959" width="10.5546875" style="312" customWidth="1"/>
    <col min="7960" max="8191" width="11" style="312"/>
    <col min="8192" max="8192" width="1.5546875" style="312" customWidth="1"/>
    <col min="8193" max="8193" width="8.5546875" style="312" customWidth="1"/>
    <col min="8194" max="8194" width="28.6640625" style="312" customWidth="1"/>
    <col min="8195" max="8195" width="26.5546875" style="312" customWidth="1"/>
    <col min="8196" max="8196" width="7.6640625" style="312" customWidth="1"/>
    <col min="8197" max="8197" width="19.44140625" style="312" customWidth="1"/>
    <col min="8198" max="8198" width="44.33203125" style="312" customWidth="1"/>
    <col min="8199" max="8199" width="17" style="312" customWidth="1"/>
    <col min="8200" max="8200" width="15.5546875" style="312" customWidth="1"/>
    <col min="8201" max="8201" width="14.109375" style="312" customWidth="1"/>
    <col min="8202" max="8202" width="1.6640625" style="312" customWidth="1"/>
    <col min="8203" max="8203" width="13.6640625" style="312" customWidth="1"/>
    <col min="8204" max="8204" width="13.88671875" style="312" bestFit="1" customWidth="1"/>
    <col min="8205" max="8205" width="2.5546875" style="312" customWidth="1"/>
    <col min="8206" max="8206" width="12.44140625" style="312" customWidth="1"/>
    <col min="8207" max="8207" width="13.5546875" style="312" customWidth="1"/>
    <col min="8208" max="8208" width="2.5546875" style="312" customWidth="1"/>
    <col min="8209" max="8209" width="12.44140625" style="312" customWidth="1"/>
    <col min="8210" max="8210" width="13.5546875" style="312" customWidth="1"/>
    <col min="8211" max="8211" width="2.5546875" style="312" customWidth="1"/>
    <col min="8212" max="8212" width="11.5546875" style="312" customWidth="1"/>
    <col min="8213" max="8213" width="13" style="312" customWidth="1"/>
    <col min="8214" max="8214" width="1.44140625" style="312" customWidth="1"/>
    <col min="8215" max="8215" width="10.5546875" style="312" customWidth="1"/>
    <col min="8216" max="8447" width="11" style="312"/>
    <col min="8448" max="8448" width="1.5546875" style="312" customWidth="1"/>
    <col min="8449" max="8449" width="8.5546875" style="312" customWidth="1"/>
    <col min="8450" max="8450" width="28.6640625" style="312" customWidth="1"/>
    <col min="8451" max="8451" width="26.5546875" style="312" customWidth="1"/>
    <col min="8452" max="8452" width="7.6640625" style="312" customWidth="1"/>
    <col min="8453" max="8453" width="19.44140625" style="312" customWidth="1"/>
    <col min="8454" max="8454" width="44.33203125" style="312" customWidth="1"/>
    <col min="8455" max="8455" width="17" style="312" customWidth="1"/>
    <col min="8456" max="8456" width="15.5546875" style="312" customWidth="1"/>
    <col min="8457" max="8457" width="14.109375" style="312" customWidth="1"/>
    <col min="8458" max="8458" width="1.6640625" style="312" customWidth="1"/>
    <col min="8459" max="8459" width="13.6640625" style="312" customWidth="1"/>
    <col min="8460" max="8460" width="13.88671875" style="312" bestFit="1" customWidth="1"/>
    <col min="8461" max="8461" width="2.5546875" style="312" customWidth="1"/>
    <col min="8462" max="8462" width="12.44140625" style="312" customWidth="1"/>
    <col min="8463" max="8463" width="13.5546875" style="312" customWidth="1"/>
    <col min="8464" max="8464" width="2.5546875" style="312" customWidth="1"/>
    <col min="8465" max="8465" width="12.44140625" style="312" customWidth="1"/>
    <col min="8466" max="8466" width="13.5546875" style="312" customWidth="1"/>
    <col min="8467" max="8467" width="2.5546875" style="312" customWidth="1"/>
    <col min="8468" max="8468" width="11.5546875" style="312" customWidth="1"/>
    <col min="8469" max="8469" width="13" style="312" customWidth="1"/>
    <col min="8470" max="8470" width="1.44140625" style="312" customWidth="1"/>
    <col min="8471" max="8471" width="10.5546875" style="312" customWidth="1"/>
    <col min="8472" max="8703" width="11" style="312"/>
    <col min="8704" max="8704" width="1.5546875" style="312" customWidth="1"/>
    <col min="8705" max="8705" width="8.5546875" style="312" customWidth="1"/>
    <col min="8706" max="8706" width="28.6640625" style="312" customWidth="1"/>
    <col min="8707" max="8707" width="26.5546875" style="312" customWidth="1"/>
    <col min="8708" max="8708" width="7.6640625" style="312" customWidth="1"/>
    <col min="8709" max="8709" width="19.44140625" style="312" customWidth="1"/>
    <col min="8710" max="8710" width="44.33203125" style="312" customWidth="1"/>
    <col min="8711" max="8711" width="17" style="312" customWidth="1"/>
    <col min="8712" max="8712" width="15.5546875" style="312" customWidth="1"/>
    <col min="8713" max="8713" width="14.109375" style="312" customWidth="1"/>
    <col min="8714" max="8714" width="1.6640625" style="312" customWidth="1"/>
    <col min="8715" max="8715" width="13.6640625" style="312" customWidth="1"/>
    <col min="8716" max="8716" width="13.88671875" style="312" bestFit="1" customWidth="1"/>
    <col min="8717" max="8717" width="2.5546875" style="312" customWidth="1"/>
    <col min="8718" max="8718" width="12.44140625" style="312" customWidth="1"/>
    <col min="8719" max="8719" width="13.5546875" style="312" customWidth="1"/>
    <col min="8720" max="8720" width="2.5546875" style="312" customWidth="1"/>
    <col min="8721" max="8721" width="12.44140625" style="312" customWidth="1"/>
    <col min="8722" max="8722" width="13.5546875" style="312" customWidth="1"/>
    <col min="8723" max="8723" width="2.5546875" style="312" customWidth="1"/>
    <col min="8724" max="8724" width="11.5546875" style="312" customWidth="1"/>
    <col min="8725" max="8725" width="13" style="312" customWidth="1"/>
    <col min="8726" max="8726" width="1.44140625" style="312" customWidth="1"/>
    <col min="8727" max="8727" width="10.5546875" style="312" customWidth="1"/>
    <col min="8728" max="8959" width="11" style="312"/>
    <col min="8960" max="8960" width="1.5546875" style="312" customWidth="1"/>
    <col min="8961" max="8961" width="8.5546875" style="312" customWidth="1"/>
    <col min="8962" max="8962" width="28.6640625" style="312" customWidth="1"/>
    <col min="8963" max="8963" width="26.5546875" style="312" customWidth="1"/>
    <col min="8964" max="8964" width="7.6640625" style="312" customWidth="1"/>
    <col min="8965" max="8965" width="19.44140625" style="312" customWidth="1"/>
    <col min="8966" max="8966" width="44.33203125" style="312" customWidth="1"/>
    <col min="8967" max="8967" width="17" style="312" customWidth="1"/>
    <col min="8968" max="8968" width="15.5546875" style="312" customWidth="1"/>
    <col min="8969" max="8969" width="14.109375" style="312" customWidth="1"/>
    <col min="8970" max="8970" width="1.6640625" style="312" customWidth="1"/>
    <col min="8971" max="8971" width="13.6640625" style="312" customWidth="1"/>
    <col min="8972" max="8972" width="13.88671875" style="312" bestFit="1" customWidth="1"/>
    <col min="8973" max="8973" width="2.5546875" style="312" customWidth="1"/>
    <col min="8974" max="8974" width="12.44140625" style="312" customWidth="1"/>
    <col min="8975" max="8975" width="13.5546875" style="312" customWidth="1"/>
    <col min="8976" max="8976" width="2.5546875" style="312" customWidth="1"/>
    <col min="8977" max="8977" width="12.44140625" style="312" customWidth="1"/>
    <col min="8978" max="8978" width="13.5546875" style="312" customWidth="1"/>
    <col min="8979" max="8979" width="2.5546875" style="312" customWidth="1"/>
    <col min="8980" max="8980" width="11.5546875" style="312" customWidth="1"/>
    <col min="8981" max="8981" width="13" style="312" customWidth="1"/>
    <col min="8982" max="8982" width="1.44140625" style="312" customWidth="1"/>
    <col min="8983" max="8983" width="10.5546875" style="312" customWidth="1"/>
    <col min="8984" max="9215" width="11" style="312"/>
    <col min="9216" max="9216" width="1.5546875" style="312" customWidth="1"/>
    <col min="9217" max="9217" width="8.5546875" style="312" customWidth="1"/>
    <col min="9218" max="9218" width="28.6640625" style="312" customWidth="1"/>
    <col min="9219" max="9219" width="26.5546875" style="312" customWidth="1"/>
    <col min="9220" max="9220" width="7.6640625" style="312" customWidth="1"/>
    <col min="9221" max="9221" width="19.44140625" style="312" customWidth="1"/>
    <col min="9222" max="9222" width="44.33203125" style="312" customWidth="1"/>
    <col min="9223" max="9223" width="17" style="312" customWidth="1"/>
    <col min="9224" max="9224" width="15.5546875" style="312" customWidth="1"/>
    <col min="9225" max="9225" width="14.109375" style="312" customWidth="1"/>
    <col min="9226" max="9226" width="1.6640625" style="312" customWidth="1"/>
    <col min="9227" max="9227" width="13.6640625" style="312" customWidth="1"/>
    <col min="9228" max="9228" width="13.88671875" style="312" bestFit="1" customWidth="1"/>
    <col min="9229" max="9229" width="2.5546875" style="312" customWidth="1"/>
    <col min="9230" max="9230" width="12.44140625" style="312" customWidth="1"/>
    <col min="9231" max="9231" width="13.5546875" style="312" customWidth="1"/>
    <col min="9232" max="9232" width="2.5546875" style="312" customWidth="1"/>
    <col min="9233" max="9233" width="12.44140625" style="312" customWidth="1"/>
    <col min="9234" max="9234" width="13.5546875" style="312" customWidth="1"/>
    <col min="9235" max="9235" width="2.5546875" style="312" customWidth="1"/>
    <col min="9236" max="9236" width="11.5546875" style="312" customWidth="1"/>
    <col min="9237" max="9237" width="13" style="312" customWidth="1"/>
    <col min="9238" max="9238" width="1.44140625" style="312" customWidth="1"/>
    <col min="9239" max="9239" width="10.5546875" style="312" customWidth="1"/>
    <col min="9240" max="9471" width="11" style="312"/>
    <col min="9472" max="9472" width="1.5546875" style="312" customWidth="1"/>
    <col min="9473" max="9473" width="8.5546875" style="312" customWidth="1"/>
    <col min="9474" max="9474" width="28.6640625" style="312" customWidth="1"/>
    <col min="9475" max="9475" width="26.5546875" style="312" customWidth="1"/>
    <col min="9476" max="9476" width="7.6640625" style="312" customWidth="1"/>
    <col min="9477" max="9477" width="19.44140625" style="312" customWidth="1"/>
    <col min="9478" max="9478" width="44.33203125" style="312" customWidth="1"/>
    <col min="9479" max="9479" width="17" style="312" customWidth="1"/>
    <col min="9480" max="9480" width="15.5546875" style="312" customWidth="1"/>
    <col min="9481" max="9481" width="14.109375" style="312" customWidth="1"/>
    <col min="9482" max="9482" width="1.6640625" style="312" customWidth="1"/>
    <col min="9483" max="9483" width="13.6640625" style="312" customWidth="1"/>
    <col min="9484" max="9484" width="13.88671875" style="312" bestFit="1" customWidth="1"/>
    <col min="9485" max="9485" width="2.5546875" style="312" customWidth="1"/>
    <col min="9486" max="9486" width="12.44140625" style="312" customWidth="1"/>
    <col min="9487" max="9487" width="13.5546875" style="312" customWidth="1"/>
    <col min="9488" max="9488" width="2.5546875" style="312" customWidth="1"/>
    <col min="9489" max="9489" width="12.44140625" style="312" customWidth="1"/>
    <col min="9490" max="9490" width="13.5546875" style="312" customWidth="1"/>
    <col min="9491" max="9491" width="2.5546875" style="312" customWidth="1"/>
    <col min="9492" max="9492" width="11.5546875" style="312" customWidth="1"/>
    <col min="9493" max="9493" width="13" style="312" customWidth="1"/>
    <col min="9494" max="9494" width="1.44140625" style="312" customWidth="1"/>
    <col min="9495" max="9495" width="10.5546875" style="312" customWidth="1"/>
    <col min="9496" max="9727" width="11" style="312"/>
    <col min="9728" max="9728" width="1.5546875" style="312" customWidth="1"/>
    <col min="9729" max="9729" width="8.5546875" style="312" customWidth="1"/>
    <col min="9730" max="9730" width="28.6640625" style="312" customWidth="1"/>
    <col min="9731" max="9731" width="26.5546875" style="312" customWidth="1"/>
    <col min="9732" max="9732" width="7.6640625" style="312" customWidth="1"/>
    <col min="9733" max="9733" width="19.44140625" style="312" customWidth="1"/>
    <col min="9734" max="9734" width="44.33203125" style="312" customWidth="1"/>
    <col min="9735" max="9735" width="17" style="312" customWidth="1"/>
    <col min="9736" max="9736" width="15.5546875" style="312" customWidth="1"/>
    <col min="9737" max="9737" width="14.109375" style="312" customWidth="1"/>
    <col min="9738" max="9738" width="1.6640625" style="312" customWidth="1"/>
    <col min="9739" max="9739" width="13.6640625" style="312" customWidth="1"/>
    <col min="9740" max="9740" width="13.88671875" style="312" bestFit="1" customWidth="1"/>
    <col min="9741" max="9741" width="2.5546875" style="312" customWidth="1"/>
    <col min="9742" max="9742" width="12.44140625" style="312" customWidth="1"/>
    <col min="9743" max="9743" width="13.5546875" style="312" customWidth="1"/>
    <col min="9744" max="9744" width="2.5546875" style="312" customWidth="1"/>
    <col min="9745" max="9745" width="12.44140625" style="312" customWidth="1"/>
    <col min="9746" max="9746" width="13.5546875" style="312" customWidth="1"/>
    <col min="9747" max="9747" width="2.5546875" style="312" customWidth="1"/>
    <col min="9748" max="9748" width="11.5546875" style="312" customWidth="1"/>
    <col min="9749" max="9749" width="13" style="312" customWidth="1"/>
    <col min="9750" max="9750" width="1.44140625" style="312" customWidth="1"/>
    <col min="9751" max="9751" width="10.5546875" style="312" customWidth="1"/>
    <col min="9752" max="9983" width="11" style="312"/>
    <col min="9984" max="9984" width="1.5546875" style="312" customWidth="1"/>
    <col min="9985" max="9985" width="8.5546875" style="312" customWidth="1"/>
    <col min="9986" max="9986" width="28.6640625" style="312" customWidth="1"/>
    <col min="9987" max="9987" width="26.5546875" style="312" customWidth="1"/>
    <col min="9988" max="9988" width="7.6640625" style="312" customWidth="1"/>
    <col min="9989" max="9989" width="19.44140625" style="312" customWidth="1"/>
    <col min="9990" max="9990" width="44.33203125" style="312" customWidth="1"/>
    <col min="9991" max="9991" width="17" style="312" customWidth="1"/>
    <col min="9992" max="9992" width="15.5546875" style="312" customWidth="1"/>
    <col min="9993" max="9993" width="14.109375" style="312" customWidth="1"/>
    <col min="9994" max="9994" width="1.6640625" style="312" customWidth="1"/>
    <col min="9995" max="9995" width="13.6640625" style="312" customWidth="1"/>
    <col min="9996" max="9996" width="13.88671875" style="312" bestFit="1" customWidth="1"/>
    <col min="9997" max="9997" width="2.5546875" style="312" customWidth="1"/>
    <col min="9998" max="9998" width="12.44140625" style="312" customWidth="1"/>
    <col min="9999" max="9999" width="13.5546875" style="312" customWidth="1"/>
    <col min="10000" max="10000" width="2.5546875" style="312" customWidth="1"/>
    <col min="10001" max="10001" width="12.44140625" style="312" customWidth="1"/>
    <col min="10002" max="10002" width="13.5546875" style="312" customWidth="1"/>
    <col min="10003" max="10003" width="2.5546875" style="312" customWidth="1"/>
    <col min="10004" max="10004" width="11.5546875" style="312" customWidth="1"/>
    <col min="10005" max="10005" width="13" style="312" customWidth="1"/>
    <col min="10006" max="10006" width="1.44140625" style="312" customWidth="1"/>
    <col min="10007" max="10007" width="10.5546875" style="312" customWidth="1"/>
    <col min="10008" max="10239" width="11" style="312"/>
    <col min="10240" max="10240" width="1.5546875" style="312" customWidth="1"/>
    <col min="10241" max="10241" width="8.5546875" style="312" customWidth="1"/>
    <col min="10242" max="10242" width="28.6640625" style="312" customWidth="1"/>
    <col min="10243" max="10243" width="26.5546875" style="312" customWidth="1"/>
    <col min="10244" max="10244" width="7.6640625" style="312" customWidth="1"/>
    <col min="10245" max="10245" width="19.44140625" style="312" customWidth="1"/>
    <col min="10246" max="10246" width="44.33203125" style="312" customWidth="1"/>
    <col min="10247" max="10247" width="17" style="312" customWidth="1"/>
    <col min="10248" max="10248" width="15.5546875" style="312" customWidth="1"/>
    <col min="10249" max="10249" width="14.109375" style="312" customWidth="1"/>
    <col min="10250" max="10250" width="1.6640625" style="312" customWidth="1"/>
    <col min="10251" max="10251" width="13.6640625" style="312" customWidth="1"/>
    <col min="10252" max="10252" width="13.88671875" style="312" bestFit="1" customWidth="1"/>
    <col min="10253" max="10253" width="2.5546875" style="312" customWidth="1"/>
    <col min="10254" max="10254" width="12.44140625" style="312" customWidth="1"/>
    <col min="10255" max="10255" width="13.5546875" style="312" customWidth="1"/>
    <col min="10256" max="10256" width="2.5546875" style="312" customWidth="1"/>
    <col min="10257" max="10257" width="12.44140625" style="312" customWidth="1"/>
    <col min="10258" max="10258" width="13.5546875" style="312" customWidth="1"/>
    <col min="10259" max="10259" width="2.5546875" style="312" customWidth="1"/>
    <col min="10260" max="10260" width="11.5546875" style="312" customWidth="1"/>
    <col min="10261" max="10261" width="13" style="312" customWidth="1"/>
    <col min="10262" max="10262" width="1.44140625" style="312" customWidth="1"/>
    <col min="10263" max="10263" width="10.5546875" style="312" customWidth="1"/>
    <col min="10264" max="10495" width="11" style="312"/>
    <col min="10496" max="10496" width="1.5546875" style="312" customWidth="1"/>
    <col min="10497" max="10497" width="8.5546875" style="312" customWidth="1"/>
    <col min="10498" max="10498" width="28.6640625" style="312" customWidth="1"/>
    <col min="10499" max="10499" width="26.5546875" style="312" customWidth="1"/>
    <col min="10500" max="10500" width="7.6640625" style="312" customWidth="1"/>
    <col min="10501" max="10501" width="19.44140625" style="312" customWidth="1"/>
    <col min="10502" max="10502" width="44.33203125" style="312" customWidth="1"/>
    <col min="10503" max="10503" width="17" style="312" customWidth="1"/>
    <col min="10504" max="10504" width="15.5546875" style="312" customWidth="1"/>
    <col min="10505" max="10505" width="14.109375" style="312" customWidth="1"/>
    <col min="10506" max="10506" width="1.6640625" style="312" customWidth="1"/>
    <col min="10507" max="10507" width="13.6640625" style="312" customWidth="1"/>
    <col min="10508" max="10508" width="13.88671875" style="312" bestFit="1" customWidth="1"/>
    <col min="10509" max="10509" width="2.5546875" style="312" customWidth="1"/>
    <col min="10510" max="10510" width="12.44140625" style="312" customWidth="1"/>
    <col min="10511" max="10511" width="13.5546875" style="312" customWidth="1"/>
    <col min="10512" max="10512" width="2.5546875" style="312" customWidth="1"/>
    <col min="10513" max="10513" width="12.44140625" style="312" customWidth="1"/>
    <col min="10514" max="10514" width="13.5546875" style="312" customWidth="1"/>
    <col min="10515" max="10515" width="2.5546875" style="312" customWidth="1"/>
    <col min="10516" max="10516" width="11.5546875" style="312" customWidth="1"/>
    <col min="10517" max="10517" width="13" style="312" customWidth="1"/>
    <col min="10518" max="10518" width="1.44140625" style="312" customWidth="1"/>
    <col min="10519" max="10519" width="10.5546875" style="312" customWidth="1"/>
    <col min="10520" max="10751" width="11" style="312"/>
    <col min="10752" max="10752" width="1.5546875" style="312" customWidth="1"/>
    <col min="10753" max="10753" width="8.5546875" style="312" customWidth="1"/>
    <col min="10754" max="10754" width="28.6640625" style="312" customWidth="1"/>
    <col min="10755" max="10755" width="26.5546875" style="312" customWidth="1"/>
    <col min="10756" max="10756" width="7.6640625" style="312" customWidth="1"/>
    <col min="10757" max="10757" width="19.44140625" style="312" customWidth="1"/>
    <col min="10758" max="10758" width="44.33203125" style="312" customWidth="1"/>
    <col min="10759" max="10759" width="17" style="312" customWidth="1"/>
    <col min="10760" max="10760" width="15.5546875" style="312" customWidth="1"/>
    <col min="10761" max="10761" width="14.109375" style="312" customWidth="1"/>
    <col min="10762" max="10762" width="1.6640625" style="312" customWidth="1"/>
    <col min="10763" max="10763" width="13.6640625" style="312" customWidth="1"/>
    <col min="10764" max="10764" width="13.88671875" style="312" bestFit="1" customWidth="1"/>
    <col min="10765" max="10765" width="2.5546875" style="312" customWidth="1"/>
    <col min="10766" max="10766" width="12.44140625" style="312" customWidth="1"/>
    <col min="10767" max="10767" width="13.5546875" style="312" customWidth="1"/>
    <col min="10768" max="10768" width="2.5546875" style="312" customWidth="1"/>
    <col min="10769" max="10769" width="12.44140625" style="312" customWidth="1"/>
    <col min="10770" max="10770" width="13.5546875" style="312" customWidth="1"/>
    <col min="10771" max="10771" width="2.5546875" style="312" customWidth="1"/>
    <col min="10772" max="10772" width="11.5546875" style="312" customWidth="1"/>
    <col min="10773" max="10773" width="13" style="312" customWidth="1"/>
    <col min="10774" max="10774" width="1.44140625" style="312" customWidth="1"/>
    <col min="10775" max="10775" width="10.5546875" style="312" customWidth="1"/>
    <col min="10776" max="11007" width="11" style="312"/>
    <col min="11008" max="11008" width="1.5546875" style="312" customWidth="1"/>
    <col min="11009" max="11009" width="8.5546875" style="312" customWidth="1"/>
    <col min="11010" max="11010" width="28.6640625" style="312" customWidth="1"/>
    <col min="11011" max="11011" width="26.5546875" style="312" customWidth="1"/>
    <col min="11012" max="11012" width="7.6640625" style="312" customWidth="1"/>
    <col min="11013" max="11013" width="19.44140625" style="312" customWidth="1"/>
    <col min="11014" max="11014" width="44.33203125" style="312" customWidth="1"/>
    <col min="11015" max="11015" width="17" style="312" customWidth="1"/>
    <col min="11016" max="11016" width="15.5546875" style="312" customWidth="1"/>
    <col min="11017" max="11017" width="14.109375" style="312" customWidth="1"/>
    <col min="11018" max="11018" width="1.6640625" style="312" customWidth="1"/>
    <col min="11019" max="11019" width="13.6640625" style="312" customWidth="1"/>
    <col min="11020" max="11020" width="13.88671875" style="312" bestFit="1" customWidth="1"/>
    <col min="11021" max="11021" width="2.5546875" style="312" customWidth="1"/>
    <col min="11022" max="11022" width="12.44140625" style="312" customWidth="1"/>
    <col min="11023" max="11023" width="13.5546875" style="312" customWidth="1"/>
    <col min="11024" max="11024" width="2.5546875" style="312" customWidth="1"/>
    <col min="11025" max="11025" width="12.44140625" style="312" customWidth="1"/>
    <col min="11026" max="11026" width="13.5546875" style="312" customWidth="1"/>
    <col min="11027" max="11027" width="2.5546875" style="312" customWidth="1"/>
    <col min="11028" max="11028" width="11.5546875" style="312" customWidth="1"/>
    <col min="11029" max="11029" width="13" style="312" customWidth="1"/>
    <col min="11030" max="11030" width="1.44140625" style="312" customWidth="1"/>
    <col min="11031" max="11031" width="10.5546875" style="312" customWidth="1"/>
    <col min="11032" max="11263" width="11" style="312"/>
    <col min="11264" max="11264" width="1.5546875" style="312" customWidth="1"/>
    <col min="11265" max="11265" width="8.5546875" style="312" customWidth="1"/>
    <col min="11266" max="11266" width="28.6640625" style="312" customWidth="1"/>
    <col min="11267" max="11267" width="26.5546875" style="312" customWidth="1"/>
    <col min="11268" max="11268" width="7.6640625" style="312" customWidth="1"/>
    <col min="11269" max="11269" width="19.44140625" style="312" customWidth="1"/>
    <col min="11270" max="11270" width="44.33203125" style="312" customWidth="1"/>
    <col min="11271" max="11271" width="17" style="312" customWidth="1"/>
    <col min="11272" max="11272" width="15.5546875" style="312" customWidth="1"/>
    <col min="11273" max="11273" width="14.109375" style="312" customWidth="1"/>
    <col min="11274" max="11274" width="1.6640625" style="312" customWidth="1"/>
    <col min="11275" max="11275" width="13.6640625" style="312" customWidth="1"/>
    <col min="11276" max="11276" width="13.88671875" style="312" bestFit="1" customWidth="1"/>
    <col min="11277" max="11277" width="2.5546875" style="312" customWidth="1"/>
    <col min="11278" max="11278" width="12.44140625" style="312" customWidth="1"/>
    <col min="11279" max="11279" width="13.5546875" style="312" customWidth="1"/>
    <col min="11280" max="11280" width="2.5546875" style="312" customWidth="1"/>
    <col min="11281" max="11281" width="12.44140625" style="312" customWidth="1"/>
    <col min="11282" max="11282" width="13.5546875" style="312" customWidth="1"/>
    <col min="11283" max="11283" width="2.5546875" style="312" customWidth="1"/>
    <col min="11284" max="11284" width="11.5546875" style="312" customWidth="1"/>
    <col min="11285" max="11285" width="13" style="312" customWidth="1"/>
    <col min="11286" max="11286" width="1.44140625" style="312" customWidth="1"/>
    <col min="11287" max="11287" width="10.5546875" style="312" customWidth="1"/>
    <col min="11288" max="11519" width="11" style="312"/>
    <col min="11520" max="11520" width="1.5546875" style="312" customWidth="1"/>
    <col min="11521" max="11521" width="8.5546875" style="312" customWidth="1"/>
    <col min="11522" max="11522" width="28.6640625" style="312" customWidth="1"/>
    <col min="11523" max="11523" width="26.5546875" style="312" customWidth="1"/>
    <col min="11524" max="11524" width="7.6640625" style="312" customWidth="1"/>
    <col min="11525" max="11525" width="19.44140625" style="312" customWidth="1"/>
    <col min="11526" max="11526" width="44.33203125" style="312" customWidth="1"/>
    <col min="11527" max="11527" width="17" style="312" customWidth="1"/>
    <col min="11528" max="11528" width="15.5546875" style="312" customWidth="1"/>
    <col min="11529" max="11529" width="14.109375" style="312" customWidth="1"/>
    <col min="11530" max="11530" width="1.6640625" style="312" customWidth="1"/>
    <col min="11531" max="11531" width="13.6640625" style="312" customWidth="1"/>
    <col min="11532" max="11532" width="13.88671875" style="312" bestFit="1" customWidth="1"/>
    <col min="11533" max="11533" width="2.5546875" style="312" customWidth="1"/>
    <col min="11534" max="11534" width="12.44140625" style="312" customWidth="1"/>
    <col min="11535" max="11535" width="13.5546875" style="312" customWidth="1"/>
    <col min="11536" max="11536" width="2.5546875" style="312" customWidth="1"/>
    <col min="11537" max="11537" width="12.44140625" style="312" customWidth="1"/>
    <col min="11538" max="11538" width="13.5546875" style="312" customWidth="1"/>
    <col min="11539" max="11539" width="2.5546875" style="312" customWidth="1"/>
    <col min="11540" max="11540" width="11.5546875" style="312" customWidth="1"/>
    <col min="11541" max="11541" width="13" style="312" customWidth="1"/>
    <col min="11542" max="11542" width="1.44140625" style="312" customWidth="1"/>
    <col min="11543" max="11543" width="10.5546875" style="312" customWidth="1"/>
    <col min="11544" max="11775" width="11" style="312"/>
    <col min="11776" max="11776" width="1.5546875" style="312" customWidth="1"/>
    <col min="11777" max="11777" width="8.5546875" style="312" customWidth="1"/>
    <col min="11778" max="11778" width="28.6640625" style="312" customWidth="1"/>
    <col min="11779" max="11779" width="26.5546875" style="312" customWidth="1"/>
    <col min="11780" max="11780" width="7.6640625" style="312" customWidth="1"/>
    <col min="11781" max="11781" width="19.44140625" style="312" customWidth="1"/>
    <col min="11782" max="11782" width="44.33203125" style="312" customWidth="1"/>
    <col min="11783" max="11783" width="17" style="312" customWidth="1"/>
    <col min="11784" max="11784" width="15.5546875" style="312" customWidth="1"/>
    <col min="11785" max="11785" width="14.109375" style="312" customWidth="1"/>
    <col min="11786" max="11786" width="1.6640625" style="312" customWidth="1"/>
    <col min="11787" max="11787" width="13.6640625" style="312" customWidth="1"/>
    <col min="11788" max="11788" width="13.88671875" style="312" bestFit="1" customWidth="1"/>
    <col min="11789" max="11789" width="2.5546875" style="312" customWidth="1"/>
    <col min="11790" max="11790" width="12.44140625" style="312" customWidth="1"/>
    <col min="11791" max="11791" width="13.5546875" style="312" customWidth="1"/>
    <col min="11792" max="11792" width="2.5546875" style="312" customWidth="1"/>
    <col min="11793" max="11793" width="12.44140625" style="312" customWidth="1"/>
    <col min="11794" max="11794" width="13.5546875" style="312" customWidth="1"/>
    <col min="11795" max="11795" width="2.5546875" style="312" customWidth="1"/>
    <col min="11796" max="11796" width="11.5546875" style="312" customWidth="1"/>
    <col min="11797" max="11797" width="13" style="312" customWidth="1"/>
    <col min="11798" max="11798" width="1.44140625" style="312" customWidth="1"/>
    <col min="11799" max="11799" width="10.5546875" style="312" customWidth="1"/>
    <col min="11800" max="12031" width="11" style="312"/>
    <col min="12032" max="12032" width="1.5546875" style="312" customWidth="1"/>
    <col min="12033" max="12033" width="8.5546875" style="312" customWidth="1"/>
    <col min="12034" max="12034" width="28.6640625" style="312" customWidth="1"/>
    <col min="12035" max="12035" width="26.5546875" style="312" customWidth="1"/>
    <col min="12036" max="12036" width="7.6640625" style="312" customWidth="1"/>
    <col min="12037" max="12037" width="19.44140625" style="312" customWidth="1"/>
    <col min="12038" max="12038" width="44.33203125" style="312" customWidth="1"/>
    <col min="12039" max="12039" width="17" style="312" customWidth="1"/>
    <col min="12040" max="12040" width="15.5546875" style="312" customWidth="1"/>
    <col min="12041" max="12041" width="14.109375" style="312" customWidth="1"/>
    <col min="12042" max="12042" width="1.6640625" style="312" customWidth="1"/>
    <col min="12043" max="12043" width="13.6640625" style="312" customWidth="1"/>
    <col min="12044" max="12044" width="13.88671875" style="312" bestFit="1" customWidth="1"/>
    <col min="12045" max="12045" width="2.5546875" style="312" customWidth="1"/>
    <col min="12046" max="12046" width="12.44140625" style="312" customWidth="1"/>
    <col min="12047" max="12047" width="13.5546875" style="312" customWidth="1"/>
    <col min="12048" max="12048" width="2.5546875" style="312" customWidth="1"/>
    <col min="12049" max="12049" width="12.44140625" style="312" customWidth="1"/>
    <col min="12050" max="12050" width="13.5546875" style="312" customWidth="1"/>
    <col min="12051" max="12051" width="2.5546875" style="312" customWidth="1"/>
    <col min="12052" max="12052" width="11.5546875" style="312" customWidth="1"/>
    <col min="12053" max="12053" width="13" style="312" customWidth="1"/>
    <col min="12054" max="12054" width="1.44140625" style="312" customWidth="1"/>
    <col min="12055" max="12055" width="10.5546875" style="312" customWidth="1"/>
    <col min="12056" max="12287" width="11" style="312"/>
    <col min="12288" max="12288" width="1.5546875" style="312" customWidth="1"/>
    <col min="12289" max="12289" width="8.5546875" style="312" customWidth="1"/>
    <col min="12290" max="12290" width="28.6640625" style="312" customWidth="1"/>
    <col min="12291" max="12291" width="26.5546875" style="312" customWidth="1"/>
    <col min="12292" max="12292" width="7.6640625" style="312" customWidth="1"/>
    <col min="12293" max="12293" width="19.44140625" style="312" customWidth="1"/>
    <col min="12294" max="12294" width="44.33203125" style="312" customWidth="1"/>
    <col min="12295" max="12295" width="17" style="312" customWidth="1"/>
    <col min="12296" max="12296" width="15.5546875" style="312" customWidth="1"/>
    <col min="12297" max="12297" width="14.109375" style="312" customWidth="1"/>
    <col min="12298" max="12298" width="1.6640625" style="312" customWidth="1"/>
    <col min="12299" max="12299" width="13.6640625" style="312" customWidth="1"/>
    <col min="12300" max="12300" width="13.88671875" style="312" bestFit="1" customWidth="1"/>
    <col min="12301" max="12301" width="2.5546875" style="312" customWidth="1"/>
    <col min="12302" max="12302" width="12.44140625" style="312" customWidth="1"/>
    <col min="12303" max="12303" width="13.5546875" style="312" customWidth="1"/>
    <col min="12304" max="12304" width="2.5546875" style="312" customWidth="1"/>
    <col min="12305" max="12305" width="12.44140625" style="312" customWidth="1"/>
    <col min="12306" max="12306" width="13.5546875" style="312" customWidth="1"/>
    <col min="12307" max="12307" width="2.5546875" style="312" customWidth="1"/>
    <col min="12308" max="12308" width="11.5546875" style="312" customWidth="1"/>
    <col min="12309" max="12309" width="13" style="312" customWidth="1"/>
    <col min="12310" max="12310" width="1.44140625" style="312" customWidth="1"/>
    <col min="12311" max="12311" width="10.5546875" style="312" customWidth="1"/>
    <col min="12312" max="12543" width="11" style="312"/>
    <col min="12544" max="12544" width="1.5546875" style="312" customWidth="1"/>
    <col min="12545" max="12545" width="8.5546875" style="312" customWidth="1"/>
    <col min="12546" max="12546" width="28.6640625" style="312" customWidth="1"/>
    <col min="12547" max="12547" width="26.5546875" style="312" customWidth="1"/>
    <col min="12548" max="12548" width="7.6640625" style="312" customWidth="1"/>
    <col min="12549" max="12549" width="19.44140625" style="312" customWidth="1"/>
    <col min="12550" max="12550" width="44.33203125" style="312" customWidth="1"/>
    <col min="12551" max="12551" width="17" style="312" customWidth="1"/>
    <col min="12552" max="12552" width="15.5546875" style="312" customWidth="1"/>
    <col min="12553" max="12553" width="14.109375" style="312" customWidth="1"/>
    <col min="12554" max="12554" width="1.6640625" style="312" customWidth="1"/>
    <col min="12555" max="12555" width="13.6640625" style="312" customWidth="1"/>
    <col min="12556" max="12556" width="13.88671875" style="312" bestFit="1" customWidth="1"/>
    <col min="12557" max="12557" width="2.5546875" style="312" customWidth="1"/>
    <col min="12558" max="12558" width="12.44140625" style="312" customWidth="1"/>
    <col min="12559" max="12559" width="13.5546875" style="312" customWidth="1"/>
    <col min="12560" max="12560" width="2.5546875" style="312" customWidth="1"/>
    <col min="12561" max="12561" width="12.44140625" style="312" customWidth="1"/>
    <col min="12562" max="12562" width="13.5546875" style="312" customWidth="1"/>
    <col min="12563" max="12563" width="2.5546875" style="312" customWidth="1"/>
    <col min="12564" max="12564" width="11.5546875" style="312" customWidth="1"/>
    <col min="12565" max="12565" width="13" style="312" customWidth="1"/>
    <col min="12566" max="12566" width="1.44140625" style="312" customWidth="1"/>
    <col min="12567" max="12567" width="10.5546875" style="312" customWidth="1"/>
    <col min="12568" max="12799" width="11" style="312"/>
    <col min="12800" max="12800" width="1.5546875" style="312" customWidth="1"/>
    <col min="12801" max="12801" width="8.5546875" style="312" customWidth="1"/>
    <col min="12802" max="12802" width="28.6640625" style="312" customWidth="1"/>
    <col min="12803" max="12803" width="26.5546875" style="312" customWidth="1"/>
    <col min="12804" max="12804" width="7.6640625" style="312" customWidth="1"/>
    <col min="12805" max="12805" width="19.44140625" style="312" customWidth="1"/>
    <col min="12806" max="12806" width="44.33203125" style="312" customWidth="1"/>
    <col min="12807" max="12807" width="17" style="312" customWidth="1"/>
    <col min="12808" max="12808" width="15.5546875" style="312" customWidth="1"/>
    <col min="12809" max="12809" width="14.109375" style="312" customWidth="1"/>
    <col min="12810" max="12810" width="1.6640625" style="312" customWidth="1"/>
    <col min="12811" max="12811" width="13.6640625" style="312" customWidth="1"/>
    <col min="12812" max="12812" width="13.88671875" style="312" bestFit="1" customWidth="1"/>
    <col min="12813" max="12813" width="2.5546875" style="312" customWidth="1"/>
    <col min="12814" max="12814" width="12.44140625" style="312" customWidth="1"/>
    <col min="12815" max="12815" width="13.5546875" style="312" customWidth="1"/>
    <col min="12816" max="12816" width="2.5546875" style="312" customWidth="1"/>
    <col min="12817" max="12817" width="12.44140625" style="312" customWidth="1"/>
    <col min="12818" max="12818" width="13.5546875" style="312" customWidth="1"/>
    <col min="12819" max="12819" width="2.5546875" style="312" customWidth="1"/>
    <col min="12820" max="12820" width="11.5546875" style="312" customWidth="1"/>
    <col min="12821" max="12821" width="13" style="312" customWidth="1"/>
    <col min="12822" max="12822" width="1.44140625" style="312" customWidth="1"/>
    <col min="12823" max="12823" width="10.5546875" style="312" customWidth="1"/>
    <col min="12824" max="13055" width="11" style="312"/>
    <col min="13056" max="13056" width="1.5546875" style="312" customWidth="1"/>
    <col min="13057" max="13057" width="8.5546875" style="312" customWidth="1"/>
    <col min="13058" max="13058" width="28.6640625" style="312" customWidth="1"/>
    <col min="13059" max="13059" width="26.5546875" style="312" customWidth="1"/>
    <col min="13060" max="13060" width="7.6640625" style="312" customWidth="1"/>
    <col min="13061" max="13061" width="19.44140625" style="312" customWidth="1"/>
    <col min="13062" max="13062" width="44.33203125" style="312" customWidth="1"/>
    <col min="13063" max="13063" width="17" style="312" customWidth="1"/>
    <col min="13064" max="13064" width="15.5546875" style="312" customWidth="1"/>
    <col min="13065" max="13065" width="14.109375" style="312" customWidth="1"/>
    <col min="13066" max="13066" width="1.6640625" style="312" customWidth="1"/>
    <col min="13067" max="13067" width="13.6640625" style="312" customWidth="1"/>
    <col min="13068" max="13068" width="13.88671875" style="312" bestFit="1" customWidth="1"/>
    <col min="13069" max="13069" width="2.5546875" style="312" customWidth="1"/>
    <col min="13070" max="13070" width="12.44140625" style="312" customWidth="1"/>
    <col min="13071" max="13071" width="13.5546875" style="312" customWidth="1"/>
    <col min="13072" max="13072" width="2.5546875" style="312" customWidth="1"/>
    <col min="13073" max="13073" width="12.44140625" style="312" customWidth="1"/>
    <col min="13074" max="13074" width="13.5546875" style="312" customWidth="1"/>
    <col min="13075" max="13075" width="2.5546875" style="312" customWidth="1"/>
    <col min="13076" max="13076" width="11.5546875" style="312" customWidth="1"/>
    <col min="13077" max="13077" width="13" style="312" customWidth="1"/>
    <col min="13078" max="13078" width="1.44140625" style="312" customWidth="1"/>
    <col min="13079" max="13079" width="10.5546875" style="312" customWidth="1"/>
    <col min="13080" max="13311" width="11" style="312"/>
    <col min="13312" max="13312" width="1.5546875" style="312" customWidth="1"/>
    <col min="13313" max="13313" width="8.5546875" style="312" customWidth="1"/>
    <col min="13314" max="13314" width="28.6640625" style="312" customWidth="1"/>
    <col min="13315" max="13315" width="26.5546875" style="312" customWidth="1"/>
    <col min="13316" max="13316" width="7.6640625" style="312" customWidth="1"/>
    <col min="13317" max="13317" width="19.44140625" style="312" customWidth="1"/>
    <col min="13318" max="13318" width="44.33203125" style="312" customWidth="1"/>
    <col min="13319" max="13319" width="17" style="312" customWidth="1"/>
    <col min="13320" max="13320" width="15.5546875" style="312" customWidth="1"/>
    <col min="13321" max="13321" width="14.109375" style="312" customWidth="1"/>
    <col min="13322" max="13322" width="1.6640625" style="312" customWidth="1"/>
    <col min="13323" max="13323" width="13.6640625" style="312" customWidth="1"/>
    <col min="13324" max="13324" width="13.88671875" style="312" bestFit="1" customWidth="1"/>
    <col min="13325" max="13325" width="2.5546875" style="312" customWidth="1"/>
    <col min="13326" max="13326" width="12.44140625" style="312" customWidth="1"/>
    <col min="13327" max="13327" width="13.5546875" style="312" customWidth="1"/>
    <col min="13328" max="13328" width="2.5546875" style="312" customWidth="1"/>
    <col min="13329" max="13329" width="12.44140625" style="312" customWidth="1"/>
    <col min="13330" max="13330" width="13.5546875" style="312" customWidth="1"/>
    <col min="13331" max="13331" width="2.5546875" style="312" customWidth="1"/>
    <col min="13332" max="13332" width="11.5546875" style="312" customWidth="1"/>
    <col min="13333" max="13333" width="13" style="312" customWidth="1"/>
    <col min="13334" max="13334" width="1.44140625" style="312" customWidth="1"/>
    <col min="13335" max="13335" width="10.5546875" style="312" customWidth="1"/>
    <col min="13336" max="13567" width="11" style="312"/>
    <col min="13568" max="13568" width="1.5546875" style="312" customWidth="1"/>
    <col min="13569" max="13569" width="8.5546875" style="312" customWidth="1"/>
    <col min="13570" max="13570" width="28.6640625" style="312" customWidth="1"/>
    <col min="13571" max="13571" width="26.5546875" style="312" customWidth="1"/>
    <col min="13572" max="13572" width="7.6640625" style="312" customWidth="1"/>
    <col min="13573" max="13573" width="19.44140625" style="312" customWidth="1"/>
    <col min="13574" max="13574" width="44.33203125" style="312" customWidth="1"/>
    <col min="13575" max="13575" width="17" style="312" customWidth="1"/>
    <col min="13576" max="13576" width="15.5546875" style="312" customWidth="1"/>
    <col min="13577" max="13577" width="14.109375" style="312" customWidth="1"/>
    <col min="13578" max="13578" width="1.6640625" style="312" customWidth="1"/>
    <col min="13579" max="13579" width="13.6640625" style="312" customWidth="1"/>
    <col min="13580" max="13580" width="13.88671875" style="312" bestFit="1" customWidth="1"/>
    <col min="13581" max="13581" width="2.5546875" style="312" customWidth="1"/>
    <col min="13582" max="13582" width="12.44140625" style="312" customWidth="1"/>
    <col min="13583" max="13583" width="13.5546875" style="312" customWidth="1"/>
    <col min="13584" max="13584" width="2.5546875" style="312" customWidth="1"/>
    <col min="13585" max="13585" width="12.44140625" style="312" customWidth="1"/>
    <col min="13586" max="13586" width="13.5546875" style="312" customWidth="1"/>
    <col min="13587" max="13587" width="2.5546875" style="312" customWidth="1"/>
    <col min="13588" max="13588" width="11.5546875" style="312" customWidth="1"/>
    <col min="13589" max="13589" width="13" style="312" customWidth="1"/>
    <col min="13590" max="13590" width="1.44140625" style="312" customWidth="1"/>
    <col min="13591" max="13591" width="10.5546875" style="312" customWidth="1"/>
    <col min="13592" max="13823" width="11" style="312"/>
    <col min="13824" max="13824" width="1.5546875" style="312" customWidth="1"/>
    <col min="13825" max="13825" width="8.5546875" style="312" customWidth="1"/>
    <col min="13826" max="13826" width="28.6640625" style="312" customWidth="1"/>
    <col min="13827" max="13827" width="26.5546875" style="312" customWidth="1"/>
    <col min="13828" max="13828" width="7.6640625" style="312" customWidth="1"/>
    <col min="13829" max="13829" width="19.44140625" style="312" customWidth="1"/>
    <col min="13830" max="13830" width="44.33203125" style="312" customWidth="1"/>
    <col min="13831" max="13831" width="17" style="312" customWidth="1"/>
    <col min="13832" max="13832" width="15.5546875" style="312" customWidth="1"/>
    <col min="13833" max="13833" width="14.109375" style="312" customWidth="1"/>
    <col min="13834" max="13834" width="1.6640625" style="312" customWidth="1"/>
    <col min="13835" max="13835" width="13.6640625" style="312" customWidth="1"/>
    <col min="13836" max="13836" width="13.88671875" style="312" bestFit="1" customWidth="1"/>
    <col min="13837" max="13837" width="2.5546875" style="312" customWidth="1"/>
    <col min="13838" max="13838" width="12.44140625" style="312" customWidth="1"/>
    <col min="13839" max="13839" width="13.5546875" style="312" customWidth="1"/>
    <col min="13840" max="13840" width="2.5546875" style="312" customWidth="1"/>
    <col min="13841" max="13841" width="12.44140625" style="312" customWidth="1"/>
    <col min="13842" max="13842" width="13.5546875" style="312" customWidth="1"/>
    <col min="13843" max="13843" width="2.5546875" style="312" customWidth="1"/>
    <col min="13844" max="13844" width="11.5546875" style="312" customWidth="1"/>
    <col min="13845" max="13845" width="13" style="312" customWidth="1"/>
    <col min="13846" max="13846" width="1.44140625" style="312" customWidth="1"/>
    <col min="13847" max="13847" width="10.5546875" style="312" customWidth="1"/>
    <col min="13848" max="14079" width="11" style="312"/>
    <col min="14080" max="14080" width="1.5546875" style="312" customWidth="1"/>
    <col min="14081" max="14081" width="8.5546875" style="312" customWidth="1"/>
    <col min="14082" max="14082" width="28.6640625" style="312" customWidth="1"/>
    <col min="14083" max="14083" width="26.5546875" style="312" customWidth="1"/>
    <col min="14084" max="14084" width="7.6640625" style="312" customWidth="1"/>
    <col min="14085" max="14085" width="19.44140625" style="312" customWidth="1"/>
    <col min="14086" max="14086" width="44.33203125" style="312" customWidth="1"/>
    <col min="14087" max="14087" width="17" style="312" customWidth="1"/>
    <col min="14088" max="14088" width="15.5546875" style="312" customWidth="1"/>
    <col min="14089" max="14089" width="14.109375" style="312" customWidth="1"/>
    <col min="14090" max="14090" width="1.6640625" style="312" customWidth="1"/>
    <col min="14091" max="14091" width="13.6640625" style="312" customWidth="1"/>
    <col min="14092" max="14092" width="13.88671875" style="312" bestFit="1" customWidth="1"/>
    <col min="14093" max="14093" width="2.5546875" style="312" customWidth="1"/>
    <col min="14094" max="14094" width="12.44140625" style="312" customWidth="1"/>
    <col min="14095" max="14095" width="13.5546875" style="312" customWidth="1"/>
    <col min="14096" max="14096" width="2.5546875" style="312" customWidth="1"/>
    <col min="14097" max="14097" width="12.44140625" style="312" customWidth="1"/>
    <col min="14098" max="14098" width="13.5546875" style="312" customWidth="1"/>
    <col min="14099" max="14099" width="2.5546875" style="312" customWidth="1"/>
    <col min="14100" max="14100" width="11.5546875" style="312" customWidth="1"/>
    <col min="14101" max="14101" width="13" style="312" customWidth="1"/>
    <col min="14102" max="14102" width="1.44140625" style="312" customWidth="1"/>
    <col min="14103" max="14103" width="10.5546875" style="312" customWidth="1"/>
    <col min="14104" max="14335" width="11" style="312"/>
    <col min="14336" max="14336" width="1.5546875" style="312" customWidth="1"/>
    <col min="14337" max="14337" width="8.5546875" style="312" customWidth="1"/>
    <col min="14338" max="14338" width="28.6640625" style="312" customWidth="1"/>
    <col min="14339" max="14339" width="26.5546875" style="312" customWidth="1"/>
    <col min="14340" max="14340" width="7.6640625" style="312" customWidth="1"/>
    <col min="14341" max="14341" width="19.44140625" style="312" customWidth="1"/>
    <col min="14342" max="14342" width="44.33203125" style="312" customWidth="1"/>
    <col min="14343" max="14343" width="17" style="312" customWidth="1"/>
    <col min="14344" max="14344" width="15.5546875" style="312" customWidth="1"/>
    <col min="14345" max="14345" width="14.109375" style="312" customWidth="1"/>
    <col min="14346" max="14346" width="1.6640625" style="312" customWidth="1"/>
    <col min="14347" max="14347" width="13.6640625" style="312" customWidth="1"/>
    <col min="14348" max="14348" width="13.88671875" style="312" bestFit="1" customWidth="1"/>
    <col min="14349" max="14349" width="2.5546875" style="312" customWidth="1"/>
    <col min="14350" max="14350" width="12.44140625" style="312" customWidth="1"/>
    <col min="14351" max="14351" width="13.5546875" style="312" customWidth="1"/>
    <col min="14352" max="14352" width="2.5546875" style="312" customWidth="1"/>
    <col min="14353" max="14353" width="12.44140625" style="312" customWidth="1"/>
    <col min="14354" max="14354" width="13.5546875" style="312" customWidth="1"/>
    <col min="14355" max="14355" width="2.5546875" style="312" customWidth="1"/>
    <col min="14356" max="14356" width="11.5546875" style="312" customWidth="1"/>
    <col min="14357" max="14357" width="13" style="312" customWidth="1"/>
    <col min="14358" max="14358" width="1.44140625" style="312" customWidth="1"/>
    <col min="14359" max="14359" width="10.5546875" style="312" customWidth="1"/>
    <col min="14360" max="14591" width="11" style="312"/>
    <col min="14592" max="14592" width="1.5546875" style="312" customWidth="1"/>
    <col min="14593" max="14593" width="8.5546875" style="312" customWidth="1"/>
    <col min="14594" max="14594" width="28.6640625" style="312" customWidth="1"/>
    <col min="14595" max="14595" width="26.5546875" style="312" customWidth="1"/>
    <col min="14596" max="14596" width="7.6640625" style="312" customWidth="1"/>
    <col min="14597" max="14597" width="19.44140625" style="312" customWidth="1"/>
    <col min="14598" max="14598" width="44.33203125" style="312" customWidth="1"/>
    <col min="14599" max="14599" width="17" style="312" customWidth="1"/>
    <col min="14600" max="14600" width="15.5546875" style="312" customWidth="1"/>
    <col min="14601" max="14601" width="14.109375" style="312" customWidth="1"/>
    <col min="14602" max="14602" width="1.6640625" style="312" customWidth="1"/>
    <col min="14603" max="14603" width="13.6640625" style="312" customWidth="1"/>
    <col min="14604" max="14604" width="13.88671875" style="312" bestFit="1" customWidth="1"/>
    <col min="14605" max="14605" width="2.5546875" style="312" customWidth="1"/>
    <col min="14606" max="14606" width="12.44140625" style="312" customWidth="1"/>
    <col min="14607" max="14607" width="13.5546875" style="312" customWidth="1"/>
    <col min="14608" max="14608" width="2.5546875" style="312" customWidth="1"/>
    <col min="14609" max="14609" width="12.44140625" style="312" customWidth="1"/>
    <col min="14610" max="14610" width="13.5546875" style="312" customWidth="1"/>
    <col min="14611" max="14611" width="2.5546875" style="312" customWidth="1"/>
    <col min="14612" max="14612" width="11.5546875" style="312" customWidth="1"/>
    <col min="14613" max="14613" width="13" style="312" customWidth="1"/>
    <col min="14614" max="14614" width="1.44140625" style="312" customWidth="1"/>
    <col min="14615" max="14615" width="10.5546875" style="312" customWidth="1"/>
    <col min="14616" max="14847" width="11" style="312"/>
    <col min="14848" max="14848" width="1.5546875" style="312" customWidth="1"/>
    <col min="14849" max="14849" width="8.5546875" style="312" customWidth="1"/>
    <col min="14850" max="14850" width="28.6640625" style="312" customWidth="1"/>
    <col min="14851" max="14851" width="26.5546875" style="312" customWidth="1"/>
    <col min="14852" max="14852" width="7.6640625" style="312" customWidth="1"/>
    <col min="14853" max="14853" width="19.44140625" style="312" customWidth="1"/>
    <col min="14854" max="14854" width="44.33203125" style="312" customWidth="1"/>
    <col min="14855" max="14855" width="17" style="312" customWidth="1"/>
    <col min="14856" max="14856" width="15.5546875" style="312" customWidth="1"/>
    <col min="14857" max="14857" width="14.109375" style="312" customWidth="1"/>
    <col min="14858" max="14858" width="1.6640625" style="312" customWidth="1"/>
    <col min="14859" max="14859" width="13.6640625" style="312" customWidth="1"/>
    <col min="14860" max="14860" width="13.88671875" style="312" bestFit="1" customWidth="1"/>
    <col min="14861" max="14861" width="2.5546875" style="312" customWidth="1"/>
    <col min="14862" max="14862" width="12.44140625" style="312" customWidth="1"/>
    <col min="14863" max="14863" width="13.5546875" style="312" customWidth="1"/>
    <col min="14864" max="14864" width="2.5546875" style="312" customWidth="1"/>
    <col min="14865" max="14865" width="12.44140625" style="312" customWidth="1"/>
    <col min="14866" max="14866" width="13.5546875" style="312" customWidth="1"/>
    <col min="14867" max="14867" width="2.5546875" style="312" customWidth="1"/>
    <col min="14868" max="14868" width="11.5546875" style="312" customWidth="1"/>
    <col min="14869" max="14869" width="13" style="312" customWidth="1"/>
    <col min="14870" max="14870" width="1.44140625" style="312" customWidth="1"/>
    <col min="14871" max="14871" width="10.5546875" style="312" customWidth="1"/>
    <col min="14872" max="15103" width="11" style="312"/>
    <col min="15104" max="15104" width="1.5546875" style="312" customWidth="1"/>
    <col min="15105" max="15105" width="8.5546875" style="312" customWidth="1"/>
    <col min="15106" max="15106" width="28.6640625" style="312" customWidth="1"/>
    <col min="15107" max="15107" width="26.5546875" style="312" customWidth="1"/>
    <col min="15108" max="15108" width="7.6640625" style="312" customWidth="1"/>
    <col min="15109" max="15109" width="19.44140625" style="312" customWidth="1"/>
    <col min="15110" max="15110" width="44.33203125" style="312" customWidth="1"/>
    <col min="15111" max="15111" width="17" style="312" customWidth="1"/>
    <col min="15112" max="15112" width="15.5546875" style="312" customWidth="1"/>
    <col min="15113" max="15113" width="14.109375" style="312" customWidth="1"/>
    <col min="15114" max="15114" width="1.6640625" style="312" customWidth="1"/>
    <col min="15115" max="15115" width="13.6640625" style="312" customWidth="1"/>
    <col min="15116" max="15116" width="13.88671875" style="312" bestFit="1" customWidth="1"/>
    <col min="15117" max="15117" width="2.5546875" style="312" customWidth="1"/>
    <col min="15118" max="15118" width="12.44140625" style="312" customWidth="1"/>
    <col min="15119" max="15119" width="13.5546875" style="312" customWidth="1"/>
    <col min="15120" max="15120" width="2.5546875" style="312" customWidth="1"/>
    <col min="15121" max="15121" width="12.44140625" style="312" customWidth="1"/>
    <col min="15122" max="15122" width="13.5546875" style="312" customWidth="1"/>
    <col min="15123" max="15123" width="2.5546875" style="312" customWidth="1"/>
    <col min="15124" max="15124" width="11.5546875" style="312" customWidth="1"/>
    <col min="15125" max="15125" width="13" style="312" customWidth="1"/>
    <col min="15126" max="15126" width="1.44140625" style="312" customWidth="1"/>
    <col min="15127" max="15127" width="10.5546875" style="312" customWidth="1"/>
    <col min="15128" max="15359" width="11" style="312"/>
    <col min="15360" max="15360" width="1.5546875" style="312" customWidth="1"/>
    <col min="15361" max="15361" width="8.5546875" style="312" customWidth="1"/>
    <col min="15362" max="15362" width="28.6640625" style="312" customWidth="1"/>
    <col min="15363" max="15363" width="26.5546875" style="312" customWidth="1"/>
    <col min="15364" max="15364" width="7.6640625" style="312" customWidth="1"/>
    <col min="15365" max="15365" width="19.44140625" style="312" customWidth="1"/>
    <col min="15366" max="15366" width="44.33203125" style="312" customWidth="1"/>
    <col min="15367" max="15367" width="17" style="312" customWidth="1"/>
    <col min="15368" max="15368" width="15.5546875" style="312" customWidth="1"/>
    <col min="15369" max="15369" width="14.109375" style="312" customWidth="1"/>
    <col min="15370" max="15370" width="1.6640625" style="312" customWidth="1"/>
    <col min="15371" max="15371" width="13.6640625" style="312" customWidth="1"/>
    <col min="15372" max="15372" width="13.88671875" style="312" bestFit="1" customWidth="1"/>
    <col min="15373" max="15373" width="2.5546875" style="312" customWidth="1"/>
    <col min="15374" max="15374" width="12.44140625" style="312" customWidth="1"/>
    <col min="15375" max="15375" width="13.5546875" style="312" customWidth="1"/>
    <col min="15376" max="15376" width="2.5546875" style="312" customWidth="1"/>
    <col min="15377" max="15377" width="12.44140625" style="312" customWidth="1"/>
    <col min="15378" max="15378" width="13.5546875" style="312" customWidth="1"/>
    <col min="15379" max="15379" width="2.5546875" style="312" customWidth="1"/>
    <col min="15380" max="15380" width="11.5546875" style="312" customWidth="1"/>
    <col min="15381" max="15381" width="13" style="312" customWidth="1"/>
    <col min="15382" max="15382" width="1.44140625" style="312" customWidth="1"/>
    <col min="15383" max="15383" width="10.5546875" style="312" customWidth="1"/>
    <col min="15384" max="15615" width="11" style="312"/>
    <col min="15616" max="15616" width="1.5546875" style="312" customWidth="1"/>
    <col min="15617" max="15617" width="8.5546875" style="312" customWidth="1"/>
    <col min="15618" max="15618" width="28.6640625" style="312" customWidth="1"/>
    <col min="15619" max="15619" width="26.5546875" style="312" customWidth="1"/>
    <col min="15620" max="15620" width="7.6640625" style="312" customWidth="1"/>
    <col min="15621" max="15621" width="19.44140625" style="312" customWidth="1"/>
    <col min="15622" max="15622" width="44.33203125" style="312" customWidth="1"/>
    <col min="15623" max="15623" width="17" style="312" customWidth="1"/>
    <col min="15624" max="15624" width="15.5546875" style="312" customWidth="1"/>
    <col min="15625" max="15625" width="14.109375" style="312" customWidth="1"/>
    <col min="15626" max="15626" width="1.6640625" style="312" customWidth="1"/>
    <col min="15627" max="15627" width="13.6640625" style="312" customWidth="1"/>
    <col min="15628" max="15628" width="13.88671875" style="312" bestFit="1" customWidth="1"/>
    <col min="15629" max="15629" width="2.5546875" style="312" customWidth="1"/>
    <col min="15630" max="15630" width="12.44140625" style="312" customWidth="1"/>
    <col min="15631" max="15631" width="13.5546875" style="312" customWidth="1"/>
    <col min="15632" max="15632" width="2.5546875" style="312" customWidth="1"/>
    <col min="15633" max="15633" width="12.44140625" style="312" customWidth="1"/>
    <col min="15634" max="15634" width="13.5546875" style="312" customWidth="1"/>
    <col min="15635" max="15635" width="2.5546875" style="312" customWidth="1"/>
    <col min="15636" max="15636" width="11.5546875" style="312" customWidth="1"/>
    <col min="15637" max="15637" width="13" style="312" customWidth="1"/>
    <col min="15638" max="15638" width="1.44140625" style="312" customWidth="1"/>
    <col min="15639" max="15639" width="10.5546875" style="312" customWidth="1"/>
    <col min="15640" max="15871" width="11" style="312"/>
    <col min="15872" max="15872" width="1.5546875" style="312" customWidth="1"/>
    <col min="15873" max="15873" width="8.5546875" style="312" customWidth="1"/>
    <col min="15874" max="15874" width="28.6640625" style="312" customWidth="1"/>
    <col min="15875" max="15875" width="26.5546875" style="312" customWidth="1"/>
    <col min="15876" max="15876" width="7.6640625" style="312" customWidth="1"/>
    <col min="15877" max="15877" width="19.44140625" style="312" customWidth="1"/>
    <col min="15878" max="15878" width="44.33203125" style="312" customWidth="1"/>
    <col min="15879" max="15879" width="17" style="312" customWidth="1"/>
    <col min="15880" max="15880" width="15.5546875" style="312" customWidth="1"/>
    <col min="15881" max="15881" width="14.109375" style="312" customWidth="1"/>
    <col min="15882" max="15882" width="1.6640625" style="312" customWidth="1"/>
    <col min="15883" max="15883" width="13.6640625" style="312" customWidth="1"/>
    <col min="15884" max="15884" width="13.88671875" style="312" bestFit="1" customWidth="1"/>
    <col min="15885" max="15885" width="2.5546875" style="312" customWidth="1"/>
    <col min="15886" max="15886" width="12.44140625" style="312" customWidth="1"/>
    <col min="15887" max="15887" width="13.5546875" style="312" customWidth="1"/>
    <col min="15888" max="15888" width="2.5546875" style="312" customWidth="1"/>
    <col min="15889" max="15889" width="12.44140625" style="312" customWidth="1"/>
    <col min="15890" max="15890" width="13.5546875" style="312" customWidth="1"/>
    <col min="15891" max="15891" width="2.5546875" style="312" customWidth="1"/>
    <col min="15892" max="15892" width="11.5546875" style="312" customWidth="1"/>
    <col min="15893" max="15893" width="13" style="312" customWidth="1"/>
    <col min="15894" max="15894" width="1.44140625" style="312" customWidth="1"/>
    <col min="15895" max="15895" width="10.5546875" style="312" customWidth="1"/>
    <col min="15896" max="16127" width="11" style="312"/>
    <col min="16128" max="16128" width="1.5546875" style="312" customWidth="1"/>
    <col min="16129" max="16129" width="8.5546875" style="312" customWidth="1"/>
    <col min="16130" max="16130" width="28.6640625" style="312" customWidth="1"/>
    <col min="16131" max="16131" width="26.5546875" style="312" customWidth="1"/>
    <col min="16132" max="16132" width="7.6640625" style="312" customWidth="1"/>
    <col min="16133" max="16133" width="19.44140625" style="312" customWidth="1"/>
    <col min="16134" max="16134" width="44.33203125" style="312" customWidth="1"/>
    <col min="16135" max="16135" width="17" style="312" customWidth="1"/>
    <col min="16136" max="16136" width="15.5546875" style="312" customWidth="1"/>
    <col min="16137" max="16137" width="14.109375" style="312" customWidth="1"/>
    <col min="16138" max="16138" width="1.6640625" style="312" customWidth="1"/>
    <col min="16139" max="16139" width="13.6640625" style="312" customWidth="1"/>
    <col min="16140" max="16140" width="13.88671875" style="312" bestFit="1" customWidth="1"/>
    <col min="16141" max="16141" width="2.5546875" style="312" customWidth="1"/>
    <col min="16142" max="16142" width="12.44140625" style="312" customWidth="1"/>
    <col min="16143" max="16143" width="13.5546875" style="312" customWidth="1"/>
    <col min="16144" max="16144" width="2.5546875" style="312" customWidth="1"/>
    <col min="16145" max="16145" width="12.44140625" style="312" customWidth="1"/>
    <col min="16146" max="16146" width="13.5546875" style="312" customWidth="1"/>
    <col min="16147" max="16147" width="2.5546875" style="312" customWidth="1"/>
    <col min="16148" max="16148" width="11.5546875" style="312" customWidth="1"/>
    <col min="16149" max="16149" width="13" style="312" customWidth="1"/>
    <col min="16150" max="16150" width="1.44140625" style="312" customWidth="1"/>
    <col min="16151" max="16151" width="10.5546875" style="312" customWidth="1"/>
    <col min="16152" max="16384" width="11" style="312"/>
  </cols>
  <sheetData>
    <row r="1" spans="2:79" s="512" customFormat="1" ht="19.5" customHeight="1" x14ac:dyDescent="0.25">
      <c r="B1" s="1174"/>
      <c r="C1" s="1175"/>
      <c r="D1" s="1367" t="s">
        <v>939</v>
      </c>
      <c r="E1" s="1368"/>
      <c r="F1" s="1368" t="s">
        <v>940</v>
      </c>
      <c r="G1" s="1368"/>
      <c r="H1" s="1368"/>
      <c r="I1" s="1368"/>
      <c r="J1" s="1368"/>
      <c r="K1" s="1368"/>
      <c r="L1" s="1368"/>
      <c r="M1" s="1368"/>
      <c r="N1" s="1368"/>
      <c r="O1" s="1368"/>
      <c r="P1" s="1369"/>
      <c r="Q1" s="1370"/>
      <c r="R1" s="1368"/>
      <c r="S1" s="1368"/>
      <c r="T1" s="1368"/>
      <c r="U1" s="1368"/>
      <c r="V1" s="1368"/>
      <c r="W1" s="1371"/>
    </row>
    <row r="2" spans="2:79" s="512" customFormat="1" ht="23.25" customHeight="1" x14ac:dyDescent="0.25">
      <c r="B2" s="1176"/>
      <c r="C2" s="1177"/>
      <c r="D2" s="1378" t="s">
        <v>941</v>
      </c>
      <c r="E2" s="1373"/>
      <c r="F2" s="1373" t="s">
        <v>800</v>
      </c>
      <c r="G2" s="1373"/>
      <c r="H2" s="1373"/>
      <c r="I2" s="1373"/>
      <c r="J2" s="1373"/>
      <c r="K2" s="1373"/>
      <c r="L2" s="1373"/>
      <c r="M2" s="1373"/>
      <c r="N2" s="1373"/>
      <c r="O2" s="1373"/>
      <c r="P2" s="1379"/>
      <c r="Q2" s="1372"/>
      <c r="R2" s="1373"/>
      <c r="S2" s="1373"/>
      <c r="T2" s="1373"/>
      <c r="U2" s="1373"/>
      <c r="V2" s="1373"/>
      <c r="W2" s="1374"/>
    </row>
    <row r="3" spans="2:79" s="512" customFormat="1" ht="19.5" customHeight="1" thickBot="1" x14ac:dyDescent="0.3">
      <c r="B3" s="1178"/>
      <c r="C3" s="1179"/>
      <c r="D3" s="1380" t="s">
        <v>857</v>
      </c>
      <c r="E3" s="1376"/>
      <c r="F3" s="513" t="s">
        <v>945</v>
      </c>
      <c r="G3" s="1381" t="s">
        <v>946</v>
      </c>
      <c r="H3" s="1381"/>
      <c r="I3" s="1381"/>
      <c r="J3" s="1381"/>
      <c r="K3" s="1381"/>
      <c r="L3" s="1381"/>
      <c r="M3" s="1381"/>
      <c r="N3" s="1382" t="s">
        <v>944</v>
      </c>
      <c r="O3" s="1380"/>
      <c r="P3" s="514">
        <v>1</v>
      </c>
      <c r="Q3" s="1375"/>
      <c r="R3" s="1376"/>
      <c r="S3" s="1376"/>
      <c r="T3" s="1376"/>
      <c r="U3" s="1376"/>
      <c r="V3" s="1376"/>
      <c r="W3" s="1377"/>
    </row>
    <row r="4" spans="2:79" ht="18" thickBot="1" x14ac:dyDescent="0.3">
      <c r="B4" s="509"/>
      <c r="C4" s="509"/>
      <c r="D4" s="509"/>
      <c r="E4" s="509"/>
      <c r="F4" s="509"/>
      <c r="G4" s="509"/>
      <c r="H4" s="509"/>
      <c r="I4" s="509"/>
      <c r="J4" s="509"/>
      <c r="K4" s="509"/>
      <c r="L4" s="509"/>
      <c r="M4" s="509"/>
      <c r="N4" s="509"/>
      <c r="O4" s="509"/>
      <c r="P4" s="509"/>
      <c r="Q4" s="509"/>
      <c r="R4" s="509"/>
      <c r="S4" s="509"/>
      <c r="T4" s="509"/>
      <c r="U4" s="509"/>
      <c r="V4" s="509"/>
      <c r="W4" s="509"/>
    </row>
    <row r="5" spans="2:79" ht="18.75" customHeight="1" thickBot="1" x14ac:dyDescent="0.3">
      <c r="B5" s="1299" t="s">
        <v>911</v>
      </c>
      <c r="C5" s="1300"/>
      <c r="D5" s="1299" t="s">
        <v>912</v>
      </c>
      <c r="E5" s="1300"/>
      <c r="W5" s="315"/>
    </row>
    <row r="6" spans="2:79" ht="18.75" customHeight="1" x14ac:dyDescent="0.25">
      <c r="B6" s="487" t="s">
        <v>740</v>
      </c>
      <c r="C6" s="316" t="s">
        <v>741</v>
      </c>
      <c r="D6" s="487" t="s">
        <v>740</v>
      </c>
      <c r="E6" s="316" t="s">
        <v>741</v>
      </c>
      <c r="W6" s="315"/>
    </row>
    <row r="7" spans="2:79" ht="18.75" customHeight="1" x14ac:dyDescent="0.25">
      <c r="B7" s="488" t="s">
        <v>778</v>
      </c>
      <c r="C7" s="317" t="s">
        <v>780</v>
      </c>
      <c r="D7" s="488" t="s">
        <v>905</v>
      </c>
      <c r="E7" s="317" t="s">
        <v>780</v>
      </c>
      <c r="F7" s="318"/>
      <c r="G7" s="319"/>
      <c r="I7" s="320"/>
      <c r="W7" s="315"/>
    </row>
    <row r="8" spans="2:79" ht="25.2" x14ac:dyDescent="0.3">
      <c r="B8" s="489" t="s">
        <v>779</v>
      </c>
      <c r="C8" s="317" t="s">
        <v>745</v>
      </c>
      <c r="D8" s="489" t="s">
        <v>906</v>
      </c>
      <c r="E8" s="317" t="s">
        <v>745</v>
      </c>
      <c r="G8" s="319"/>
      <c r="H8" s="321"/>
      <c r="I8" s="320"/>
      <c r="W8" s="322"/>
    </row>
    <row r="9" spans="2:79" ht="25.2" x14ac:dyDescent="0.3">
      <c r="B9" s="490" t="s">
        <v>776</v>
      </c>
      <c r="C9" s="317" t="s">
        <v>747</v>
      </c>
      <c r="D9" s="490" t="s">
        <v>907</v>
      </c>
      <c r="E9" s="317" t="s">
        <v>747</v>
      </c>
      <c r="G9" s="319"/>
      <c r="H9" s="319"/>
      <c r="I9" s="320"/>
      <c r="W9" s="323"/>
    </row>
    <row r="10" spans="2:79" ht="25.2" x14ac:dyDescent="0.3">
      <c r="B10" s="491" t="s">
        <v>777</v>
      </c>
      <c r="C10" s="317" t="s">
        <v>748</v>
      </c>
      <c r="D10" s="491" t="s">
        <v>908</v>
      </c>
      <c r="E10" s="317" t="s">
        <v>748</v>
      </c>
      <c r="G10" s="319"/>
      <c r="I10" s="320"/>
      <c r="W10" s="323"/>
    </row>
    <row r="11" spans="2:79" ht="16.8" thickBot="1" x14ac:dyDescent="0.35">
      <c r="B11" s="492" t="s">
        <v>749</v>
      </c>
      <c r="C11" s="324" t="s">
        <v>750</v>
      </c>
      <c r="D11" s="493" t="s">
        <v>937</v>
      </c>
      <c r="E11" s="324" t="s">
        <v>750</v>
      </c>
      <c r="W11" s="323"/>
    </row>
    <row r="12" spans="2:79" ht="16.8" thickBot="1" x14ac:dyDescent="0.35">
      <c r="D12" s="325"/>
      <c r="E12" s="325"/>
      <c r="F12" s="325"/>
      <c r="W12" s="323"/>
    </row>
    <row r="13" spans="2:79" ht="21" customHeight="1" thickBot="1" x14ac:dyDescent="0.3">
      <c r="G13" s="326"/>
      <c r="H13" s="1317" t="s">
        <v>781</v>
      </c>
      <c r="I13" s="1318"/>
      <c r="J13" s="1318"/>
      <c r="K13" s="1319"/>
      <c r="L13" s="1319"/>
      <c r="M13" s="1319"/>
      <c r="N13" s="1319"/>
      <c r="O13" s="1319"/>
      <c r="P13" s="1319"/>
      <c r="Q13" s="1319"/>
      <c r="R13" s="1319"/>
      <c r="S13" s="1319"/>
      <c r="T13" s="1319"/>
      <c r="U13" s="1319"/>
      <c r="V13" s="1319"/>
      <c r="W13" s="1320"/>
      <c r="Y13" s="1321" t="s">
        <v>781</v>
      </c>
      <c r="Z13" s="1322"/>
      <c r="AA13" s="1322"/>
      <c r="AB13" s="1322"/>
      <c r="AC13" s="1322"/>
      <c r="AD13" s="1322"/>
      <c r="AE13" s="1322"/>
      <c r="AF13" s="1322"/>
      <c r="AG13" s="1322"/>
      <c r="AH13" s="1322"/>
      <c r="AI13" s="1322"/>
      <c r="AJ13" s="1322"/>
      <c r="AK13" s="1323"/>
      <c r="AM13" s="1321" t="s">
        <v>782</v>
      </c>
      <c r="AN13" s="1322"/>
      <c r="AO13" s="1322"/>
      <c r="AP13" s="1322"/>
      <c r="AQ13" s="1322"/>
      <c r="AR13" s="1322"/>
      <c r="AS13" s="1322"/>
      <c r="AT13" s="1322"/>
      <c r="AU13" s="1322"/>
      <c r="AV13" s="1322"/>
      <c r="AW13" s="1322"/>
      <c r="AX13" s="1322"/>
      <c r="AY13" s="1323"/>
      <c r="BA13" s="1321" t="s">
        <v>783</v>
      </c>
      <c r="BB13" s="1322"/>
      <c r="BC13" s="1322"/>
      <c r="BD13" s="1322"/>
      <c r="BE13" s="1322"/>
      <c r="BF13" s="1322"/>
      <c r="BG13" s="1322"/>
      <c r="BH13" s="1322"/>
      <c r="BI13" s="1322"/>
      <c r="BJ13" s="1322"/>
      <c r="BK13" s="1322"/>
      <c r="BL13" s="1322"/>
      <c r="BM13" s="1323"/>
      <c r="BO13" s="1321" t="s">
        <v>784</v>
      </c>
      <c r="BP13" s="1322"/>
      <c r="BQ13" s="1322"/>
      <c r="BR13" s="1322"/>
      <c r="BS13" s="1322"/>
      <c r="BT13" s="1322"/>
      <c r="BU13" s="1322"/>
      <c r="BV13" s="1322"/>
      <c r="BW13" s="1322"/>
      <c r="BX13" s="1322"/>
      <c r="BY13" s="1322"/>
      <c r="BZ13" s="1322"/>
      <c r="CA13" s="1323"/>
    </row>
    <row r="14" spans="2:79" s="335" customFormat="1" ht="59.25" customHeight="1" thickBot="1" x14ac:dyDescent="0.35">
      <c r="B14" s="327" t="s">
        <v>785</v>
      </c>
      <c r="C14" s="327" t="s">
        <v>795</v>
      </c>
      <c r="D14" s="327" t="s">
        <v>797</v>
      </c>
      <c r="E14" s="327" t="s">
        <v>796</v>
      </c>
      <c r="F14" s="328" t="s">
        <v>0</v>
      </c>
      <c r="G14" s="329"/>
      <c r="H14" s="330" t="s">
        <v>802</v>
      </c>
      <c r="I14" s="331" t="s">
        <v>909</v>
      </c>
      <c r="J14" s="332" t="s">
        <v>801</v>
      </c>
      <c r="K14" s="333"/>
      <c r="L14" s="330" t="s">
        <v>803</v>
      </c>
      <c r="M14" s="331" t="s">
        <v>909</v>
      </c>
      <c r="N14" s="332" t="s">
        <v>801</v>
      </c>
      <c r="O14" s="333"/>
      <c r="P14" s="330" t="s">
        <v>804</v>
      </c>
      <c r="Q14" s="331" t="s">
        <v>909</v>
      </c>
      <c r="R14" s="332" t="s">
        <v>801</v>
      </c>
      <c r="S14" s="333"/>
      <c r="T14" s="330" t="s">
        <v>805</v>
      </c>
      <c r="U14" s="331" t="s">
        <v>909</v>
      </c>
      <c r="V14" s="332" t="s">
        <v>801</v>
      </c>
      <c r="W14" s="334" t="s">
        <v>806</v>
      </c>
      <c r="Y14" s="336" t="s">
        <v>786</v>
      </c>
      <c r="Z14" s="336" t="s">
        <v>910</v>
      </c>
      <c r="AA14" s="333"/>
      <c r="AB14" s="336" t="s">
        <v>787</v>
      </c>
      <c r="AC14" s="336" t="s">
        <v>910</v>
      </c>
      <c r="AD14" s="333"/>
      <c r="AE14" s="336" t="s">
        <v>790</v>
      </c>
      <c r="AF14" s="336" t="s">
        <v>910</v>
      </c>
      <c r="AG14" s="333"/>
      <c r="AH14" s="336" t="s">
        <v>788</v>
      </c>
      <c r="AI14" s="336" t="s">
        <v>910</v>
      </c>
      <c r="AJ14" s="333"/>
      <c r="AK14" s="336" t="s">
        <v>789</v>
      </c>
      <c r="AM14" s="336" t="s">
        <v>786</v>
      </c>
      <c r="AN14" s="336" t="s">
        <v>910</v>
      </c>
      <c r="AO14" s="333"/>
      <c r="AP14" s="336" t="s">
        <v>787</v>
      </c>
      <c r="AQ14" s="336" t="s">
        <v>910</v>
      </c>
      <c r="AR14" s="333"/>
      <c r="AS14" s="336" t="s">
        <v>790</v>
      </c>
      <c r="AT14" s="336" t="s">
        <v>910</v>
      </c>
      <c r="AU14" s="333"/>
      <c r="AV14" s="336" t="s">
        <v>788</v>
      </c>
      <c r="AW14" s="336" t="s">
        <v>910</v>
      </c>
      <c r="AX14" s="333"/>
      <c r="AY14" s="336" t="s">
        <v>789</v>
      </c>
      <c r="BA14" s="336" t="s">
        <v>786</v>
      </c>
      <c r="BB14" s="336" t="s">
        <v>910</v>
      </c>
      <c r="BC14" s="333"/>
      <c r="BD14" s="336" t="s">
        <v>787</v>
      </c>
      <c r="BE14" s="336" t="s">
        <v>910</v>
      </c>
      <c r="BF14" s="333"/>
      <c r="BG14" s="336" t="s">
        <v>790</v>
      </c>
      <c r="BH14" s="336" t="s">
        <v>910</v>
      </c>
      <c r="BI14" s="333"/>
      <c r="BJ14" s="336" t="s">
        <v>788</v>
      </c>
      <c r="BK14" s="336" t="s">
        <v>910</v>
      </c>
      <c r="BL14" s="333"/>
      <c r="BM14" s="336" t="s">
        <v>789</v>
      </c>
      <c r="BO14" s="336" t="s">
        <v>786</v>
      </c>
      <c r="BP14" s="336" t="s">
        <v>910</v>
      </c>
      <c r="BQ14" s="333"/>
      <c r="BR14" s="336" t="s">
        <v>787</v>
      </c>
      <c r="BS14" s="336" t="s">
        <v>910</v>
      </c>
      <c r="BT14" s="333"/>
      <c r="BU14" s="336" t="s">
        <v>790</v>
      </c>
      <c r="BV14" s="336" t="s">
        <v>910</v>
      </c>
      <c r="BW14" s="333"/>
      <c r="BX14" s="336" t="s">
        <v>788</v>
      </c>
      <c r="BY14" s="336" t="s">
        <v>910</v>
      </c>
      <c r="BZ14" s="333"/>
      <c r="CA14" s="336" t="s">
        <v>789</v>
      </c>
    </row>
    <row r="15" spans="2:79" ht="42" thickBot="1" x14ac:dyDescent="0.3">
      <c r="B15" s="1361" t="s">
        <v>791</v>
      </c>
      <c r="C15" s="1309" t="s">
        <v>256</v>
      </c>
      <c r="D15" s="1337" t="str">
        <f>+'Plan de Accion 2018'!G103</f>
        <v>Seguimiento Ejecución Presupuestal de recursos administrados UGG</v>
      </c>
      <c r="E15" s="1315" t="str">
        <f>+'Plan de Accion 2018'!B103</f>
        <v>Dirección Administrativa y Financiera</v>
      </c>
      <c r="F15" s="337" t="str">
        <f>+'Plan de Accion 2018'!S103</f>
        <v>Ejecución del Trimestre / Presupuesto Proyectado del Trimestre</v>
      </c>
      <c r="G15" s="338"/>
      <c r="H15" s="339">
        <f>+'Plan de Accion 2018'!AB103</f>
        <v>0</v>
      </c>
      <c r="I15" s="340">
        <f>+'Plan de Accion 2018'!BN103</f>
        <v>0</v>
      </c>
      <c r="J15" s="342">
        <f>+'Plan de Accion 2018'!AG103</f>
        <v>0</v>
      </c>
      <c r="K15" s="341"/>
      <c r="L15" s="339">
        <f>+'Plan de Accion 2018'!AL103</f>
        <v>0</v>
      </c>
      <c r="M15" s="340">
        <f>+'Plan de Accion 2018'!BP103</f>
        <v>0</v>
      </c>
      <c r="N15" s="342">
        <f>+'Plan de Accion 2018'!AQ103</f>
        <v>0</v>
      </c>
      <c r="O15" s="341"/>
      <c r="P15" s="339">
        <f>+'Plan de Accion 2018'!AV103</f>
        <v>0</v>
      </c>
      <c r="Q15" s="340">
        <f>+'Plan de Accion 2018'!BR103</f>
        <v>0</v>
      </c>
      <c r="R15" s="342">
        <f>+'Plan de Accion 2018'!BA103</f>
        <v>0</v>
      </c>
      <c r="S15" s="341"/>
      <c r="T15" s="339">
        <f>+'Plan de Accion 2018'!BF103</f>
        <v>0</v>
      </c>
      <c r="U15" s="340">
        <f>+'Plan de Accion 2018'!BT103</f>
        <v>0</v>
      </c>
      <c r="V15" s="342">
        <f>+'Plan de Accion 2018'!BK103</f>
        <v>0</v>
      </c>
      <c r="W15" s="343"/>
      <c r="Y15" s="344" t="e">
        <f>+(#REF!+#REF!+#REF!)/(#REF!+#REF!+#REF!)-1</f>
        <v>#REF!</v>
      </c>
      <c r="Z15" s="345" t="e">
        <f>+Y15/#REF!</f>
        <v>#REF!</v>
      </c>
      <c r="AA15" s="338"/>
      <c r="AB15" s="344" t="e">
        <f>+(#REF!+#REF!+#REF!)/(#REF!+#REF!+#REF!)-1</f>
        <v>#REF!</v>
      </c>
      <c r="AC15" s="345" t="e">
        <f>+AB15/#REF!</f>
        <v>#REF!</v>
      </c>
      <c r="AD15" s="338"/>
      <c r="AE15" s="344" t="e">
        <f>+(#REF!+#REF!+#REF!)/(#REF!+#REF!+#REF!)-1</f>
        <v>#REF!</v>
      </c>
      <c r="AF15" s="345" t="e">
        <f>+AE15/#REF!</f>
        <v>#REF!</v>
      </c>
      <c r="AG15" s="338"/>
      <c r="AH15" s="344" t="e">
        <f>+(#REF!+#REF!+#REF!)/(#REF!+#REF!+#REF!)-1</f>
        <v>#REF!</v>
      </c>
      <c r="AI15" s="345" t="e">
        <f>+AH15/#REF!</f>
        <v>#REF!</v>
      </c>
      <c r="AJ15" s="346"/>
      <c r="AK15" s="347"/>
      <c r="AM15" s="344" t="e">
        <f>+(#REF!+#REF!+#REF!)/(#REF!+#REF!+#REF!)-1</f>
        <v>#REF!</v>
      </c>
      <c r="AN15" s="345" t="e">
        <f>+AM15/#REF!</f>
        <v>#REF!</v>
      </c>
      <c r="AO15" s="338"/>
      <c r="AP15" s="344" t="e">
        <f>+(#REF!+#REF!+#REF!)/(#REF!+#REF!+#REF!)-1</f>
        <v>#REF!</v>
      </c>
      <c r="AQ15" s="345" t="e">
        <f>+AP15/#REF!</f>
        <v>#REF!</v>
      </c>
      <c r="AR15" s="338"/>
      <c r="AS15" s="344" t="e">
        <f>+(#REF!+#REF!+#REF!)/(#REF!+#REF!+#REF!)-1</f>
        <v>#REF!</v>
      </c>
      <c r="AT15" s="345" t="e">
        <f>+AS15/#REF!</f>
        <v>#REF!</v>
      </c>
      <c r="AU15" s="338"/>
      <c r="AV15" s="344" t="e">
        <f>+(#REF!+#REF!+#REF!)/(#REF!+#REF!+#REF!)-1</f>
        <v>#REF!</v>
      </c>
      <c r="AW15" s="345" t="e">
        <f>+AV15/#REF!</f>
        <v>#REF!</v>
      </c>
      <c r="AX15" s="346"/>
      <c r="AY15" s="347"/>
      <c r="BA15" s="344" t="e">
        <f>+(#REF!+#REF!+#REF!)/(#REF!+#REF!+#REF!)-1</f>
        <v>#REF!</v>
      </c>
      <c r="BB15" s="345" t="e">
        <f>+BA15/#REF!</f>
        <v>#REF!</v>
      </c>
      <c r="BC15" s="338"/>
      <c r="BD15" s="344" t="e">
        <f>+(#REF!+#REF!+#REF!)/(#REF!+#REF!+#REF!)-1</f>
        <v>#REF!</v>
      </c>
      <c r="BE15" s="345" t="e">
        <f>+BD15/#REF!</f>
        <v>#REF!</v>
      </c>
      <c r="BF15" s="338"/>
      <c r="BG15" s="344" t="e">
        <f>+(#REF!+#REF!+#REF!)/(#REF!+#REF!+#REF!)-1</f>
        <v>#REF!</v>
      </c>
      <c r="BH15" s="345" t="e">
        <f>+BG15/#REF!</f>
        <v>#REF!</v>
      </c>
      <c r="BI15" s="338"/>
      <c r="BJ15" s="344" t="e">
        <f>+(#REF!+#REF!+#REF!)/(#REF!+#REF!+#REF!)-1</f>
        <v>#REF!</v>
      </c>
      <c r="BK15" s="345" t="e">
        <f>+BJ15/#REF!</f>
        <v>#REF!</v>
      </c>
      <c r="BL15" s="346"/>
      <c r="BM15" s="347"/>
      <c r="BO15" s="344" t="e">
        <f>+(#REF!+#REF!+#REF!)/(#REF!+#REF!+#REF!)-1</f>
        <v>#REF!</v>
      </c>
      <c r="BP15" s="345" t="e">
        <f>+BO15/#REF!</f>
        <v>#REF!</v>
      </c>
      <c r="BQ15" s="338"/>
      <c r="BR15" s="344" t="e">
        <f>+(#REF!+#REF!+#REF!)/(#REF!+#REF!+#REF!)-1</f>
        <v>#REF!</v>
      </c>
      <c r="BS15" s="345" t="e">
        <f>+BR15/#REF!</f>
        <v>#REF!</v>
      </c>
      <c r="BT15" s="338"/>
      <c r="BU15" s="344" t="e">
        <f>+(#REF!+#REF!+#REF!)/(#REF!+#REF!+#REF!)-1</f>
        <v>#REF!</v>
      </c>
      <c r="BV15" s="345" t="e">
        <f>+BU15/#REF!</f>
        <v>#REF!</v>
      </c>
      <c r="BW15" s="338"/>
      <c r="BX15" s="344" t="e">
        <f>+(#REF!+#REF!+#REF!)/(#REF!+#REF!+#REF!)-1</f>
        <v>#REF!</v>
      </c>
      <c r="BY15" s="345" t="e">
        <f>+BX15/#REF!</f>
        <v>#REF!</v>
      </c>
      <c r="BZ15" s="346"/>
      <c r="CA15" s="347"/>
    </row>
    <row r="16" spans="2:79" ht="16.2" x14ac:dyDescent="0.25">
      <c r="B16" s="1362"/>
      <c r="C16" s="1310"/>
      <c r="D16" s="1338"/>
      <c r="E16" s="1316"/>
      <c r="F16" s="1301" t="str">
        <f>+'Plan de Accion 2018'!S104</f>
        <v>Valor pagado / Valor programado</v>
      </c>
      <c r="G16" s="338"/>
      <c r="H16" s="348">
        <f>+'Plan de Accion 2018'!AB104</f>
        <v>0</v>
      </c>
      <c r="I16" s="349">
        <f>+'Plan de Accion 2018'!BN104</f>
        <v>0</v>
      </c>
      <c r="J16" s="342">
        <f>+'Plan de Accion 2018'!AG104</f>
        <v>0</v>
      </c>
      <c r="K16" s="341"/>
      <c r="L16" s="348">
        <f>+'Plan de Accion 2018'!AL104</f>
        <v>0</v>
      </c>
      <c r="M16" s="349">
        <f>+'Plan de Accion 2018'!BP104</f>
        <v>0</v>
      </c>
      <c r="N16" s="350">
        <f>+'Plan de Accion 2018'!AQ104</f>
        <v>0</v>
      </c>
      <c r="O16" s="341"/>
      <c r="P16" s="348">
        <f>+'Plan de Accion 2018'!AV104</f>
        <v>0</v>
      </c>
      <c r="Q16" s="349">
        <f>+'Plan de Accion 2018'!BR104</f>
        <v>0</v>
      </c>
      <c r="R16" s="350">
        <f>+'Plan de Accion 2018'!BA104</f>
        <v>0</v>
      </c>
      <c r="S16" s="341"/>
      <c r="T16" s="348">
        <f>+'Plan de Accion 2018'!BF104</f>
        <v>0</v>
      </c>
      <c r="U16" s="349">
        <f>+'Plan de Accion 2018'!BT104</f>
        <v>0</v>
      </c>
      <c r="V16" s="350">
        <f>+'Plan de Accion 2018'!BK104</f>
        <v>0</v>
      </c>
      <c r="W16" s="1290"/>
      <c r="Y16" s="1296" t="e">
        <f>+#REF!</f>
        <v>#REF!</v>
      </c>
      <c r="Z16" s="1278" t="e">
        <f>+Y16/W17</f>
        <v>#REF!</v>
      </c>
      <c r="AA16" s="338"/>
      <c r="AB16" s="1306" t="e">
        <f>+(#REF!+#REF!)/2</f>
        <v>#REF!</v>
      </c>
      <c r="AC16" s="1278" t="e">
        <f>+AB16/W17</f>
        <v>#REF!</v>
      </c>
      <c r="AD16" s="338"/>
      <c r="AE16" s="1296" t="e">
        <f>+#REF!</f>
        <v>#REF!</v>
      </c>
      <c r="AF16" s="1278" t="e">
        <f>+AE16/W17</f>
        <v>#REF!</v>
      </c>
      <c r="AG16" s="338"/>
      <c r="AH16" s="1296" t="e">
        <f>+(#REF!+#REF!)/2</f>
        <v>#REF!</v>
      </c>
      <c r="AI16" s="1278" t="e">
        <f>+AH16/W17</f>
        <v>#REF!</v>
      </c>
      <c r="AJ16" s="346"/>
      <c r="AK16" s="1287"/>
      <c r="AM16" s="1296" t="e">
        <f>+#REF!</f>
        <v>#REF!</v>
      </c>
      <c r="AN16" s="1278" t="e">
        <f>+AM16/AK17</f>
        <v>#REF!</v>
      </c>
      <c r="AO16" s="338"/>
      <c r="AP16" s="1306" t="e">
        <f>+(#REF!+#REF!)/2</f>
        <v>#REF!</v>
      </c>
      <c r="AQ16" s="1278" t="e">
        <f>+AP16/AK17</f>
        <v>#REF!</v>
      </c>
      <c r="AR16" s="338"/>
      <c r="AS16" s="1296" t="e">
        <f>+#REF!</f>
        <v>#REF!</v>
      </c>
      <c r="AT16" s="1278" t="e">
        <f>+AS16/AK17</f>
        <v>#REF!</v>
      </c>
      <c r="AU16" s="338"/>
      <c r="AV16" s="1296" t="e">
        <f>+(#REF!+#REF!)/2</f>
        <v>#REF!</v>
      </c>
      <c r="AW16" s="1278" t="e">
        <f>+AV16/AK17</f>
        <v>#REF!</v>
      </c>
      <c r="AX16" s="346"/>
      <c r="AY16" s="1287"/>
      <c r="BA16" s="1296" t="e">
        <f>+#REF!</f>
        <v>#REF!</v>
      </c>
      <c r="BB16" s="1278" t="e">
        <f>+BA16/AY17</f>
        <v>#REF!</v>
      </c>
      <c r="BC16" s="338"/>
      <c r="BD16" s="1306" t="e">
        <f>+(#REF!+#REF!)/2</f>
        <v>#REF!</v>
      </c>
      <c r="BE16" s="1278" t="e">
        <f>+BD16/AY17</f>
        <v>#REF!</v>
      </c>
      <c r="BF16" s="338"/>
      <c r="BG16" s="1296" t="e">
        <f>+#REF!</f>
        <v>#REF!</v>
      </c>
      <c r="BH16" s="1278" t="e">
        <f>+BG16/AY17</f>
        <v>#REF!</v>
      </c>
      <c r="BI16" s="338"/>
      <c r="BJ16" s="1296" t="e">
        <f>+(#REF!+#REF!)/2</f>
        <v>#REF!</v>
      </c>
      <c r="BK16" s="1278" t="e">
        <f>+BJ16/AY17</f>
        <v>#REF!</v>
      </c>
      <c r="BL16" s="346"/>
      <c r="BM16" s="1287"/>
      <c r="BO16" s="1296" t="e">
        <f>+#REF!</f>
        <v>#REF!</v>
      </c>
      <c r="BP16" s="1278" t="e">
        <f>+BO16/BM17</f>
        <v>#REF!</v>
      </c>
      <c r="BQ16" s="338"/>
      <c r="BR16" s="1306" t="e">
        <f>+(#REF!+#REF!)/2</f>
        <v>#REF!</v>
      </c>
      <c r="BS16" s="1278" t="e">
        <f>+BR16/BM17</f>
        <v>#REF!</v>
      </c>
      <c r="BT16" s="338"/>
      <c r="BU16" s="1296" t="e">
        <f>+#REF!</f>
        <v>#REF!</v>
      </c>
      <c r="BV16" s="1278" t="e">
        <f>+BU16/BM17</f>
        <v>#REF!</v>
      </c>
      <c r="BW16" s="338"/>
      <c r="BX16" s="1296" t="e">
        <f>+(#REF!+#REF!)/2</f>
        <v>#REF!</v>
      </c>
      <c r="BY16" s="1278" t="e">
        <f>+BX16/BM17</f>
        <v>#REF!</v>
      </c>
      <c r="BZ16" s="346"/>
      <c r="CA16" s="1287"/>
    </row>
    <row r="17" spans="2:79" ht="16.2" x14ac:dyDescent="0.25">
      <c r="B17" s="1362"/>
      <c r="C17" s="1310"/>
      <c r="D17" s="1338"/>
      <c r="E17" s="1316"/>
      <c r="F17" s="1302"/>
      <c r="G17" s="338"/>
      <c r="H17" s="348">
        <f>+'Plan de Accion 2018'!AB105</f>
        <v>0</v>
      </c>
      <c r="I17" s="349">
        <f>+'Plan de Accion 2018'!BN105</f>
        <v>0</v>
      </c>
      <c r="J17" s="342">
        <f>+'Plan de Accion 2018'!AG105</f>
        <v>0</v>
      </c>
      <c r="K17" s="341"/>
      <c r="L17" s="348">
        <f>+'Plan de Accion 2018'!AL105</f>
        <v>0</v>
      </c>
      <c r="M17" s="349">
        <f>+'Plan de Accion 2018'!BP105</f>
        <v>0</v>
      </c>
      <c r="N17" s="350">
        <f>+'Plan de Accion 2018'!AQ105</f>
        <v>0</v>
      </c>
      <c r="O17" s="341"/>
      <c r="P17" s="348">
        <f>+'Plan de Accion 2018'!AV105</f>
        <v>0</v>
      </c>
      <c r="Q17" s="349">
        <f>+'Plan de Accion 2018'!BR105</f>
        <v>0</v>
      </c>
      <c r="R17" s="350">
        <f>+'Plan de Accion 2018'!BA105</f>
        <v>0</v>
      </c>
      <c r="S17" s="341"/>
      <c r="T17" s="348">
        <f>+'Plan de Accion 2018'!BF105</f>
        <v>0</v>
      </c>
      <c r="U17" s="349">
        <f>+'Plan de Accion 2018'!BT105</f>
        <v>0</v>
      </c>
      <c r="V17" s="350">
        <f>+'Plan de Accion 2018'!BK105</f>
        <v>0</v>
      </c>
      <c r="W17" s="1291"/>
      <c r="Y17" s="1297"/>
      <c r="Z17" s="1279"/>
      <c r="AA17" s="338"/>
      <c r="AB17" s="1307"/>
      <c r="AC17" s="1279"/>
      <c r="AD17" s="338"/>
      <c r="AE17" s="1297"/>
      <c r="AF17" s="1279"/>
      <c r="AG17" s="338"/>
      <c r="AH17" s="1297"/>
      <c r="AI17" s="1279"/>
      <c r="AJ17" s="346"/>
      <c r="AK17" s="1288"/>
      <c r="AM17" s="1297"/>
      <c r="AN17" s="1279"/>
      <c r="AO17" s="338"/>
      <c r="AP17" s="1307"/>
      <c r="AQ17" s="1279"/>
      <c r="AR17" s="338"/>
      <c r="AS17" s="1297"/>
      <c r="AT17" s="1279"/>
      <c r="AU17" s="338"/>
      <c r="AV17" s="1297"/>
      <c r="AW17" s="1279"/>
      <c r="AX17" s="346"/>
      <c r="AY17" s="1288"/>
      <c r="BA17" s="1297"/>
      <c r="BB17" s="1279"/>
      <c r="BC17" s="338"/>
      <c r="BD17" s="1307"/>
      <c r="BE17" s="1279"/>
      <c r="BF17" s="338"/>
      <c r="BG17" s="1297"/>
      <c r="BH17" s="1279"/>
      <c r="BI17" s="338"/>
      <c r="BJ17" s="1297"/>
      <c r="BK17" s="1279"/>
      <c r="BL17" s="346"/>
      <c r="BM17" s="1288"/>
      <c r="BO17" s="1297"/>
      <c r="BP17" s="1279"/>
      <c r="BQ17" s="338"/>
      <c r="BR17" s="1307"/>
      <c r="BS17" s="1279"/>
      <c r="BT17" s="338"/>
      <c r="BU17" s="1297"/>
      <c r="BV17" s="1279"/>
      <c r="BW17" s="338"/>
      <c r="BX17" s="1297"/>
      <c r="BY17" s="1279"/>
      <c r="BZ17" s="346"/>
      <c r="CA17" s="1288"/>
    </row>
    <row r="18" spans="2:79" ht="16.2" x14ac:dyDescent="0.25">
      <c r="B18" s="1362"/>
      <c r="C18" s="1310"/>
      <c r="D18" s="1266" t="str">
        <f>+'Plan de Accion 2018'!G139</f>
        <v>Expedientes de hojas de vida consolidados, organizados y actualizados</v>
      </c>
      <c r="E18" s="1316"/>
      <c r="F18" s="1302"/>
      <c r="G18" s="338"/>
      <c r="H18" s="348" t="e">
        <f>+'Plan de Accion 2018'!AE139</f>
        <v>#DIV/0!</v>
      </c>
      <c r="I18" s="349" t="str">
        <f>+'Plan de Accion 2018'!BN139</f>
        <v>No Prog ni Ejec</v>
      </c>
      <c r="J18" s="350" t="e">
        <f>+'Plan de Accion 2018'!AG139</f>
        <v>#DIV/0!</v>
      </c>
      <c r="K18" s="341"/>
      <c r="L18" s="348">
        <f>+'Plan de Accion 2018'!AL139</f>
        <v>0</v>
      </c>
      <c r="M18" s="349" t="str">
        <f>+'Plan de Accion 2018'!BP139</f>
        <v>No Prog ni Ejec</v>
      </c>
      <c r="N18" s="350" t="e">
        <f>+'Plan de Accion 2018'!AQ139</f>
        <v>#DIV/0!</v>
      </c>
      <c r="O18" s="341"/>
      <c r="P18" s="348">
        <f>+'Plan de Accion 2018'!AV139</f>
        <v>0</v>
      </c>
      <c r="Q18" s="349" t="str">
        <f>+'Plan de Accion 2018'!BR139</f>
        <v>No Prog ni Ejec</v>
      </c>
      <c r="R18" s="350" t="e">
        <f>+'Plan de Accion 2018'!BA139</f>
        <v>#DIV/0!</v>
      </c>
      <c r="S18" s="341"/>
      <c r="T18" s="348">
        <f>+'Plan de Accion 2018'!BF139</f>
        <v>0</v>
      </c>
      <c r="U18" s="349" t="str">
        <f>+'Plan de Accion 2018'!BT139</f>
        <v>No Prog ni Ejec</v>
      </c>
      <c r="V18" s="350" t="e">
        <f>+'Plan de Accion 2018'!BK139</f>
        <v>#DIV/0!</v>
      </c>
      <c r="W18" s="1291"/>
      <c r="Y18" s="1297"/>
      <c r="Z18" s="1279"/>
      <c r="AA18" s="338"/>
      <c r="AB18" s="1307"/>
      <c r="AC18" s="1279"/>
      <c r="AD18" s="338"/>
      <c r="AE18" s="1297"/>
      <c r="AF18" s="1279"/>
      <c r="AG18" s="338"/>
      <c r="AH18" s="1297"/>
      <c r="AI18" s="1279"/>
      <c r="AJ18" s="346"/>
      <c r="AK18" s="1288"/>
      <c r="AM18" s="1297"/>
      <c r="AN18" s="1279"/>
      <c r="AO18" s="338"/>
      <c r="AP18" s="1307"/>
      <c r="AQ18" s="1279"/>
      <c r="AR18" s="338"/>
      <c r="AS18" s="1297"/>
      <c r="AT18" s="1279"/>
      <c r="AU18" s="338"/>
      <c r="AV18" s="1297"/>
      <c r="AW18" s="1279"/>
      <c r="AX18" s="346"/>
      <c r="AY18" s="1288"/>
      <c r="BA18" s="1297"/>
      <c r="BB18" s="1279"/>
      <c r="BC18" s="338"/>
      <c r="BD18" s="1307"/>
      <c r="BE18" s="1279"/>
      <c r="BF18" s="338"/>
      <c r="BG18" s="1297"/>
      <c r="BH18" s="1279"/>
      <c r="BI18" s="338"/>
      <c r="BJ18" s="1297"/>
      <c r="BK18" s="1279"/>
      <c r="BL18" s="346"/>
      <c r="BM18" s="1288"/>
      <c r="BO18" s="1297"/>
      <c r="BP18" s="1279"/>
      <c r="BQ18" s="338"/>
      <c r="BR18" s="1307"/>
      <c r="BS18" s="1279"/>
      <c r="BT18" s="338"/>
      <c r="BU18" s="1297"/>
      <c r="BV18" s="1279"/>
      <c r="BW18" s="338"/>
      <c r="BX18" s="1297"/>
      <c r="BY18" s="1279"/>
      <c r="BZ18" s="346"/>
      <c r="CA18" s="1288"/>
    </row>
    <row r="19" spans="2:79" ht="16.2" x14ac:dyDescent="0.25">
      <c r="B19" s="1362"/>
      <c r="C19" s="1310"/>
      <c r="D19" s="1266"/>
      <c r="E19" s="1316"/>
      <c r="F19" s="1302"/>
      <c r="G19" s="338"/>
      <c r="H19" s="348" t="e">
        <f>+'Plan de Accion 2018'!AE140</f>
        <v>#DIV/0!</v>
      </c>
      <c r="I19" s="349" t="str">
        <f>+'Plan de Accion 2018'!BN140</f>
        <v>No Prog ni Ejec</v>
      </c>
      <c r="J19" s="350" t="e">
        <f>+'Plan de Accion 2018'!AG140</f>
        <v>#DIV/0!</v>
      </c>
      <c r="K19" s="341"/>
      <c r="L19" s="348">
        <f>+'Plan de Accion 2018'!AL140</f>
        <v>0</v>
      </c>
      <c r="M19" s="349" t="str">
        <f>+'Plan de Accion 2018'!BP140</f>
        <v>No Prog ni Ejec</v>
      </c>
      <c r="N19" s="350" t="e">
        <f>+'Plan de Accion 2018'!AQ140</f>
        <v>#DIV/0!</v>
      </c>
      <c r="O19" s="341"/>
      <c r="P19" s="348">
        <f>+'Plan de Accion 2018'!AV140</f>
        <v>0</v>
      </c>
      <c r="Q19" s="349" t="str">
        <f>+'Plan de Accion 2018'!BR140</f>
        <v>No Prog ni Ejec</v>
      </c>
      <c r="R19" s="350" t="e">
        <f>+'Plan de Accion 2018'!BA140</f>
        <v>#DIV/0!</v>
      </c>
      <c r="S19" s="341"/>
      <c r="T19" s="348">
        <f>+'Plan de Accion 2018'!BF140</f>
        <v>0</v>
      </c>
      <c r="U19" s="349" t="str">
        <f>+'Plan de Accion 2018'!BT140</f>
        <v>No Prog ni Ejec</v>
      </c>
      <c r="V19" s="350" t="e">
        <f>+'Plan de Accion 2018'!BK140</f>
        <v>#DIV/0!</v>
      </c>
      <c r="W19" s="1291"/>
      <c r="Y19" s="1297"/>
      <c r="Z19" s="1279"/>
      <c r="AA19" s="338"/>
      <c r="AB19" s="1307"/>
      <c r="AC19" s="1279"/>
      <c r="AD19" s="338"/>
      <c r="AE19" s="1297"/>
      <c r="AF19" s="1279"/>
      <c r="AG19" s="338"/>
      <c r="AH19" s="1297"/>
      <c r="AI19" s="1279"/>
      <c r="AJ19" s="346"/>
      <c r="AK19" s="1288"/>
      <c r="AM19" s="1297"/>
      <c r="AN19" s="1279"/>
      <c r="AO19" s="338"/>
      <c r="AP19" s="1307"/>
      <c r="AQ19" s="1279"/>
      <c r="AR19" s="338"/>
      <c r="AS19" s="1297"/>
      <c r="AT19" s="1279"/>
      <c r="AU19" s="338"/>
      <c r="AV19" s="1297"/>
      <c r="AW19" s="1279"/>
      <c r="AX19" s="346"/>
      <c r="AY19" s="1288"/>
      <c r="BA19" s="1297"/>
      <c r="BB19" s="1279"/>
      <c r="BC19" s="338"/>
      <c r="BD19" s="1307"/>
      <c r="BE19" s="1279"/>
      <c r="BF19" s="338"/>
      <c r="BG19" s="1297"/>
      <c r="BH19" s="1279"/>
      <c r="BI19" s="338"/>
      <c r="BJ19" s="1297"/>
      <c r="BK19" s="1279"/>
      <c r="BL19" s="346"/>
      <c r="BM19" s="1288"/>
      <c r="BO19" s="1297"/>
      <c r="BP19" s="1279"/>
      <c r="BQ19" s="338"/>
      <c r="BR19" s="1307"/>
      <c r="BS19" s="1279"/>
      <c r="BT19" s="338"/>
      <c r="BU19" s="1297"/>
      <c r="BV19" s="1279"/>
      <c r="BW19" s="338"/>
      <c r="BX19" s="1297"/>
      <c r="BY19" s="1279"/>
      <c r="BZ19" s="346"/>
      <c r="CA19" s="1288"/>
    </row>
    <row r="20" spans="2:79" ht="16.2" x14ac:dyDescent="0.25">
      <c r="B20" s="1362"/>
      <c r="C20" s="1310"/>
      <c r="D20" s="351" t="str">
        <f>+'Plan de Accion 2018'!G179</f>
        <v>Estudio de seguridad hojas de vida</v>
      </c>
      <c r="E20" s="1316"/>
      <c r="F20" s="1303"/>
      <c r="G20" s="338"/>
      <c r="H20" s="348">
        <f>+'Plan de Accion 2018'!AB179</f>
        <v>0</v>
      </c>
      <c r="I20" s="349">
        <f>+'Plan de Accion 2018'!BN179</f>
        <v>0</v>
      </c>
      <c r="J20" s="342">
        <f>+'Plan de Accion 2018'!AG179</f>
        <v>0</v>
      </c>
      <c r="K20" s="341"/>
      <c r="L20" s="348">
        <f>+'Plan de Accion 2018'!AL179</f>
        <v>0</v>
      </c>
      <c r="M20" s="349">
        <f>+'Plan de Accion 2018'!BP179</f>
        <v>0</v>
      </c>
      <c r="N20" s="350">
        <f>+'Plan de Accion 2018'!AQ179</f>
        <v>0</v>
      </c>
      <c r="O20" s="341"/>
      <c r="P20" s="348">
        <f>+'Plan de Accion 2018'!AV179</f>
        <v>0</v>
      </c>
      <c r="Q20" s="349">
        <f>+'Plan de Accion 2018'!BR179</f>
        <v>0</v>
      </c>
      <c r="R20" s="350">
        <f>+'Plan de Accion 2018'!BA179</f>
        <v>0</v>
      </c>
      <c r="S20" s="341"/>
      <c r="T20" s="348">
        <f>+'Plan de Accion 2018'!BF179</f>
        <v>0</v>
      </c>
      <c r="U20" s="349">
        <f>+'Plan de Accion 2018'!BT179</f>
        <v>0</v>
      </c>
      <c r="V20" s="350">
        <f>+'Plan de Accion 2018'!BK179</f>
        <v>0</v>
      </c>
      <c r="W20" s="1291"/>
      <c r="Y20" s="1297"/>
      <c r="Z20" s="1279"/>
      <c r="AA20" s="338"/>
      <c r="AB20" s="1307"/>
      <c r="AC20" s="1279"/>
      <c r="AD20" s="338"/>
      <c r="AE20" s="1297"/>
      <c r="AF20" s="1279"/>
      <c r="AG20" s="338"/>
      <c r="AH20" s="1297"/>
      <c r="AI20" s="1279"/>
      <c r="AJ20" s="346"/>
      <c r="AK20" s="1288"/>
      <c r="AM20" s="1297"/>
      <c r="AN20" s="1279"/>
      <c r="AO20" s="338"/>
      <c r="AP20" s="1307"/>
      <c r="AQ20" s="1279"/>
      <c r="AR20" s="338"/>
      <c r="AS20" s="1297"/>
      <c r="AT20" s="1279"/>
      <c r="AU20" s="338"/>
      <c r="AV20" s="1297"/>
      <c r="AW20" s="1279"/>
      <c r="AX20" s="346"/>
      <c r="AY20" s="1288"/>
      <c r="BA20" s="1297"/>
      <c r="BB20" s="1279"/>
      <c r="BC20" s="338"/>
      <c r="BD20" s="1307"/>
      <c r="BE20" s="1279"/>
      <c r="BF20" s="338"/>
      <c r="BG20" s="1297"/>
      <c r="BH20" s="1279"/>
      <c r="BI20" s="338"/>
      <c r="BJ20" s="1297"/>
      <c r="BK20" s="1279"/>
      <c r="BL20" s="346"/>
      <c r="BM20" s="1288"/>
      <c r="BO20" s="1297"/>
      <c r="BP20" s="1279"/>
      <c r="BQ20" s="338"/>
      <c r="BR20" s="1307"/>
      <c r="BS20" s="1279"/>
      <c r="BT20" s="338"/>
      <c r="BU20" s="1297"/>
      <c r="BV20" s="1279"/>
      <c r="BW20" s="338"/>
      <c r="BX20" s="1297"/>
      <c r="BY20" s="1279"/>
      <c r="BZ20" s="346"/>
      <c r="CA20" s="1288"/>
    </row>
    <row r="21" spans="2:79" ht="41.4" x14ac:dyDescent="0.25">
      <c r="B21" s="1362"/>
      <c r="C21" s="1310"/>
      <c r="D21" s="351" t="str">
        <f>+'Plan de Accion 2018'!G137</f>
        <v>Salud Ocupacional</v>
      </c>
      <c r="E21" s="1316"/>
      <c r="F21" s="352" t="str">
        <f>+'Plan de Accion 2018'!S137</f>
        <v>Ejecución del Trimestre / Presupuesto Proyectado del Trimestre</v>
      </c>
      <c r="G21" s="338"/>
      <c r="H21" s="348">
        <f>+'Plan de Accion 2018'!AB137</f>
        <v>0</v>
      </c>
      <c r="I21" s="349">
        <f>+'Plan de Accion 2018'!BN137</f>
        <v>0</v>
      </c>
      <c r="J21" s="342">
        <f>+'Plan de Accion 2018'!AG137</f>
        <v>0</v>
      </c>
      <c r="K21" s="341"/>
      <c r="L21" s="348">
        <f>+'Plan de Accion 2018'!AL137</f>
        <v>0</v>
      </c>
      <c r="M21" s="349">
        <f>+'Plan de Accion 2018'!BP137</f>
        <v>0</v>
      </c>
      <c r="N21" s="350">
        <f>+'Plan de Accion 2018'!AQ137</f>
        <v>0</v>
      </c>
      <c r="O21" s="341"/>
      <c r="P21" s="348">
        <f>+'Plan de Accion 2018'!AV137</f>
        <v>0</v>
      </c>
      <c r="Q21" s="349">
        <f>+'Plan de Accion 2018'!BR137</f>
        <v>0</v>
      </c>
      <c r="R21" s="350">
        <f>+'Plan de Accion 2018'!BA137</f>
        <v>0</v>
      </c>
      <c r="S21" s="341"/>
      <c r="T21" s="348">
        <f>+'Plan de Accion 2018'!BF137</f>
        <v>0</v>
      </c>
      <c r="U21" s="349">
        <f>+'Plan de Accion 2018'!BT137</f>
        <v>0</v>
      </c>
      <c r="V21" s="350">
        <f>+'Plan de Accion 2018'!BK137</f>
        <v>0</v>
      </c>
      <c r="W21" s="1291"/>
      <c r="Y21" s="1297"/>
      <c r="Z21" s="1279"/>
      <c r="AA21" s="338"/>
      <c r="AB21" s="1307"/>
      <c r="AC21" s="1279"/>
      <c r="AD21" s="338"/>
      <c r="AE21" s="1297"/>
      <c r="AF21" s="1279"/>
      <c r="AG21" s="338"/>
      <c r="AH21" s="1297"/>
      <c r="AI21" s="1279"/>
      <c r="AJ21" s="346"/>
      <c r="AK21" s="1288"/>
      <c r="AM21" s="1297"/>
      <c r="AN21" s="1279"/>
      <c r="AO21" s="338"/>
      <c r="AP21" s="1307"/>
      <c r="AQ21" s="1279"/>
      <c r="AR21" s="338"/>
      <c r="AS21" s="1297"/>
      <c r="AT21" s="1279"/>
      <c r="AU21" s="338"/>
      <c r="AV21" s="1297"/>
      <c r="AW21" s="1279"/>
      <c r="AX21" s="346"/>
      <c r="AY21" s="1288"/>
      <c r="BA21" s="1297"/>
      <c r="BB21" s="1279"/>
      <c r="BC21" s="338"/>
      <c r="BD21" s="1307"/>
      <c r="BE21" s="1279"/>
      <c r="BF21" s="338"/>
      <c r="BG21" s="1297"/>
      <c r="BH21" s="1279"/>
      <c r="BI21" s="338"/>
      <c r="BJ21" s="1297"/>
      <c r="BK21" s="1279"/>
      <c r="BL21" s="346"/>
      <c r="BM21" s="1288"/>
      <c r="BO21" s="1297"/>
      <c r="BP21" s="1279"/>
      <c r="BQ21" s="338"/>
      <c r="BR21" s="1307"/>
      <c r="BS21" s="1279"/>
      <c r="BT21" s="338"/>
      <c r="BU21" s="1297"/>
      <c r="BV21" s="1279"/>
      <c r="BW21" s="338"/>
      <c r="BX21" s="1297"/>
      <c r="BY21" s="1279"/>
      <c r="BZ21" s="346"/>
      <c r="CA21" s="1288"/>
    </row>
    <row r="22" spans="2:79" ht="27.6" x14ac:dyDescent="0.25">
      <c r="B22" s="1362"/>
      <c r="C22" s="1310"/>
      <c r="D22" s="351" t="str">
        <f>+'Plan de Accion 2018'!G142</f>
        <v>Funcionamiento Operativo de la ADRES</v>
      </c>
      <c r="E22" s="1316"/>
      <c r="F22" s="352" t="str">
        <f>+'Plan de Accion 2018'!S142</f>
        <v>Valor pagado / Valor programado</v>
      </c>
      <c r="G22" s="338"/>
      <c r="H22" s="348">
        <f>+'Plan de Accion 2018'!AB142</f>
        <v>0</v>
      </c>
      <c r="I22" s="349">
        <f>+'Plan de Accion 2018'!BN142</f>
        <v>0</v>
      </c>
      <c r="J22" s="342">
        <f>+'Plan de Accion 2018'!AG142</f>
        <v>0</v>
      </c>
      <c r="K22" s="341"/>
      <c r="L22" s="348">
        <f>+'Plan de Accion 2018'!AL142</f>
        <v>0</v>
      </c>
      <c r="M22" s="349">
        <f>+'Plan de Accion 2018'!BP142</f>
        <v>0</v>
      </c>
      <c r="N22" s="350">
        <f>+'Plan de Accion 2018'!AQ142</f>
        <v>0</v>
      </c>
      <c r="O22" s="341"/>
      <c r="P22" s="348">
        <f>+'Plan de Accion 2018'!AV142</f>
        <v>0</v>
      </c>
      <c r="Q22" s="349">
        <f>+'Plan de Accion 2018'!BR142</f>
        <v>0</v>
      </c>
      <c r="R22" s="350">
        <f>+'Plan de Accion 2018'!BA142</f>
        <v>0</v>
      </c>
      <c r="S22" s="341"/>
      <c r="T22" s="348">
        <f>+'Plan de Accion 2018'!BF142</f>
        <v>0</v>
      </c>
      <c r="U22" s="349">
        <f>+'Plan de Accion 2018'!BT142</f>
        <v>0</v>
      </c>
      <c r="V22" s="350">
        <f>+'Plan de Accion 2018'!BK142</f>
        <v>0</v>
      </c>
      <c r="W22" s="1291"/>
      <c r="Y22" s="1297"/>
      <c r="Z22" s="1279"/>
      <c r="AA22" s="338"/>
      <c r="AB22" s="1307"/>
      <c r="AC22" s="1279"/>
      <c r="AD22" s="338"/>
      <c r="AE22" s="1297"/>
      <c r="AF22" s="1279"/>
      <c r="AG22" s="338"/>
      <c r="AH22" s="1297"/>
      <c r="AI22" s="1279"/>
      <c r="AJ22" s="346"/>
      <c r="AK22" s="1288"/>
      <c r="AM22" s="1297"/>
      <c r="AN22" s="1279"/>
      <c r="AO22" s="338"/>
      <c r="AP22" s="1307"/>
      <c r="AQ22" s="1279"/>
      <c r="AR22" s="338"/>
      <c r="AS22" s="1297"/>
      <c r="AT22" s="1279"/>
      <c r="AU22" s="338"/>
      <c r="AV22" s="1297"/>
      <c r="AW22" s="1279"/>
      <c r="AX22" s="346"/>
      <c r="AY22" s="1288"/>
      <c r="BA22" s="1297"/>
      <c r="BB22" s="1279"/>
      <c r="BC22" s="338"/>
      <c r="BD22" s="1307"/>
      <c r="BE22" s="1279"/>
      <c r="BF22" s="338"/>
      <c r="BG22" s="1297"/>
      <c r="BH22" s="1279"/>
      <c r="BI22" s="338"/>
      <c r="BJ22" s="1297"/>
      <c r="BK22" s="1279"/>
      <c r="BL22" s="346"/>
      <c r="BM22" s="1288"/>
      <c r="BO22" s="1297"/>
      <c r="BP22" s="1279"/>
      <c r="BQ22" s="338"/>
      <c r="BR22" s="1307"/>
      <c r="BS22" s="1279"/>
      <c r="BT22" s="338"/>
      <c r="BU22" s="1297"/>
      <c r="BV22" s="1279"/>
      <c r="BW22" s="338"/>
      <c r="BX22" s="1297"/>
      <c r="BY22" s="1279"/>
      <c r="BZ22" s="346"/>
      <c r="CA22" s="1288"/>
    </row>
    <row r="23" spans="2:79" ht="27.6" x14ac:dyDescent="0.25">
      <c r="B23" s="1362"/>
      <c r="C23" s="1310"/>
      <c r="D23" s="351" t="str">
        <f>+'Plan de Accion 2018'!G143</f>
        <v xml:space="preserve">Suministro de Tiquetes Aéreos y Viatico </v>
      </c>
      <c r="E23" s="1316"/>
      <c r="F23" s="352" t="str">
        <f>+'Plan de Accion 2018'!S143</f>
        <v>Valor pagado / Valor programado</v>
      </c>
      <c r="G23" s="338"/>
      <c r="H23" s="348">
        <f>+'Plan de Accion 2018'!AB143</f>
        <v>0</v>
      </c>
      <c r="I23" s="349">
        <f>+'Plan de Accion 2018'!BN143</f>
        <v>0</v>
      </c>
      <c r="J23" s="342">
        <f>+'Plan de Accion 2018'!AG143</f>
        <v>0</v>
      </c>
      <c r="K23" s="341"/>
      <c r="L23" s="348">
        <f>+'Plan de Accion 2018'!AL143</f>
        <v>0</v>
      </c>
      <c r="M23" s="349">
        <f>+'Plan de Accion 2018'!BP143</f>
        <v>0</v>
      </c>
      <c r="N23" s="350">
        <f>+'Plan de Accion 2018'!AQ143</f>
        <v>0</v>
      </c>
      <c r="O23" s="341"/>
      <c r="P23" s="348">
        <f>+'Plan de Accion 2018'!AV143</f>
        <v>0</v>
      </c>
      <c r="Q23" s="349">
        <f>+'Plan de Accion 2018'!BR143</f>
        <v>0</v>
      </c>
      <c r="R23" s="350">
        <f>+'Plan de Accion 2018'!BA143</f>
        <v>0</v>
      </c>
      <c r="S23" s="341"/>
      <c r="T23" s="348">
        <f>+'Plan de Accion 2018'!BF143</f>
        <v>0</v>
      </c>
      <c r="U23" s="349">
        <f>+'Plan de Accion 2018'!BT143</f>
        <v>0</v>
      </c>
      <c r="V23" s="350">
        <f>+'Plan de Accion 2018'!BK143</f>
        <v>0</v>
      </c>
      <c r="W23" s="1291"/>
      <c r="Y23" s="1297"/>
      <c r="Z23" s="1279"/>
      <c r="AA23" s="338"/>
      <c r="AB23" s="1307"/>
      <c r="AC23" s="1279"/>
      <c r="AD23" s="338"/>
      <c r="AE23" s="1297"/>
      <c r="AF23" s="1279"/>
      <c r="AG23" s="338"/>
      <c r="AH23" s="1297"/>
      <c r="AI23" s="1279"/>
      <c r="AJ23" s="346"/>
      <c r="AK23" s="1288"/>
      <c r="AM23" s="1297"/>
      <c r="AN23" s="1279"/>
      <c r="AO23" s="338"/>
      <c r="AP23" s="1307"/>
      <c r="AQ23" s="1279"/>
      <c r="AR23" s="338"/>
      <c r="AS23" s="1297"/>
      <c r="AT23" s="1279"/>
      <c r="AU23" s="338"/>
      <c r="AV23" s="1297"/>
      <c r="AW23" s="1279"/>
      <c r="AX23" s="346"/>
      <c r="AY23" s="1288"/>
      <c r="BA23" s="1297"/>
      <c r="BB23" s="1279"/>
      <c r="BC23" s="338"/>
      <c r="BD23" s="1307"/>
      <c r="BE23" s="1279"/>
      <c r="BF23" s="338"/>
      <c r="BG23" s="1297"/>
      <c r="BH23" s="1279"/>
      <c r="BI23" s="338"/>
      <c r="BJ23" s="1297"/>
      <c r="BK23" s="1279"/>
      <c r="BL23" s="346"/>
      <c r="BM23" s="1288"/>
      <c r="BO23" s="1297"/>
      <c r="BP23" s="1279"/>
      <c r="BQ23" s="338"/>
      <c r="BR23" s="1307"/>
      <c r="BS23" s="1279"/>
      <c r="BT23" s="338"/>
      <c r="BU23" s="1297"/>
      <c r="BV23" s="1279"/>
      <c r="BW23" s="338"/>
      <c r="BX23" s="1297"/>
      <c r="BY23" s="1279"/>
      <c r="BZ23" s="346"/>
      <c r="CA23" s="1288"/>
    </row>
    <row r="24" spans="2:79" ht="55.2" x14ac:dyDescent="0.25">
      <c r="B24" s="1362"/>
      <c r="C24" s="1310"/>
      <c r="D24" s="351" t="str">
        <f>+'Plan de Accion 2018'!G147</f>
        <v>Garantizar la gestión de Servicio al ciudadano de la entidad  por los diferentes canales  de atención.</v>
      </c>
      <c r="E24" s="1316"/>
      <c r="F24" s="352" t="str">
        <f>+'Plan de Accion 2018'!S147</f>
        <v># Obligaciones cumplidas en el período /# Obligaciones establecidas en el CPS 0014 de 2018</v>
      </c>
      <c r="G24" s="338"/>
      <c r="H24" s="348">
        <f>+'Plan de Accion 2018'!AE147</f>
        <v>0</v>
      </c>
      <c r="I24" s="349">
        <f>+'Plan de Accion 2018'!BN147</f>
        <v>0</v>
      </c>
      <c r="J24" s="342">
        <f>+'Plan de Accion 2018'!AG147</f>
        <v>0</v>
      </c>
      <c r="K24" s="341"/>
      <c r="L24" s="348">
        <f>+'Plan de Accion 2018'!AL147</f>
        <v>0</v>
      </c>
      <c r="M24" s="349">
        <f>+'Plan de Accion 2018'!BP147</f>
        <v>0</v>
      </c>
      <c r="N24" s="350">
        <f>+'Plan de Accion 2018'!AQ147</f>
        <v>0</v>
      </c>
      <c r="O24" s="341"/>
      <c r="P24" s="348">
        <f>+'Plan de Accion 2018'!AV147</f>
        <v>0</v>
      </c>
      <c r="Q24" s="349">
        <f>+'Plan de Accion 2018'!BR147</f>
        <v>0</v>
      </c>
      <c r="R24" s="350">
        <f>+'Plan de Accion 2018'!BA147</f>
        <v>0</v>
      </c>
      <c r="S24" s="341"/>
      <c r="T24" s="348">
        <f>+'Plan de Accion 2018'!BF147</f>
        <v>0</v>
      </c>
      <c r="U24" s="349">
        <f>+'Plan de Accion 2018'!BT147</f>
        <v>0</v>
      </c>
      <c r="V24" s="350">
        <f>+'Plan de Accion 2018'!BK147</f>
        <v>0</v>
      </c>
      <c r="W24" s="1291"/>
      <c r="Y24" s="1297"/>
      <c r="Z24" s="1279"/>
      <c r="AA24" s="338"/>
      <c r="AB24" s="1307"/>
      <c r="AC24" s="1279"/>
      <c r="AD24" s="338"/>
      <c r="AE24" s="1297"/>
      <c r="AF24" s="1279"/>
      <c r="AG24" s="338"/>
      <c r="AH24" s="1297"/>
      <c r="AI24" s="1279"/>
      <c r="AJ24" s="346"/>
      <c r="AK24" s="1288"/>
      <c r="AM24" s="1297"/>
      <c r="AN24" s="1279"/>
      <c r="AO24" s="338"/>
      <c r="AP24" s="1307"/>
      <c r="AQ24" s="1279"/>
      <c r="AR24" s="338"/>
      <c r="AS24" s="1297"/>
      <c r="AT24" s="1279"/>
      <c r="AU24" s="338"/>
      <c r="AV24" s="1297"/>
      <c r="AW24" s="1279"/>
      <c r="AX24" s="346"/>
      <c r="AY24" s="1288"/>
      <c r="BA24" s="1297"/>
      <c r="BB24" s="1279"/>
      <c r="BC24" s="338"/>
      <c r="BD24" s="1307"/>
      <c r="BE24" s="1279"/>
      <c r="BF24" s="338"/>
      <c r="BG24" s="1297"/>
      <c r="BH24" s="1279"/>
      <c r="BI24" s="338"/>
      <c r="BJ24" s="1297"/>
      <c r="BK24" s="1279"/>
      <c r="BL24" s="346"/>
      <c r="BM24" s="1288"/>
      <c r="BO24" s="1297"/>
      <c r="BP24" s="1279"/>
      <c r="BQ24" s="338"/>
      <c r="BR24" s="1307"/>
      <c r="BS24" s="1279"/>
      <c r="BT24" s="338"/>
      <c r="BU24" s="1297"/>
      <c r="BV24" s="1279"/>
      <c r="BW24" s="338"/>
      <c r="BX24" s="1297"/>
      <c r="BY24" s="1279"/>
      <c r="BZ24" s="346"/>
      <c r="CA24" s="1288"/>
    </row>
    <row r="25" spans="2:79" ht="96.6" x14ac:dyDescent="0.25">
      <c r="B25" s="1362"/>
      <c r="C25" s="1310"/>
      <c r="D25" s="351" t="str">
        <f>+'Plan de Accion 2018'!G110</f>
        <v>Trámite los Procesos  Precontractuales y Contractuales para la adquisición de Bienes y Servicios de conformidad con lo establecido en el Plan de Adquisiciones de la Dirección Administrativa y Financiera</v>
      </c>
      <c r="E25" s="1316"/>
      <c r="F25" s="1304" t="s">
        <v>816</v>
      </c>
      <c r="G25" s="338"/>
      <c r="H25" s="348">
        <f>+'Plan de Accion 2018'!AE110</f>
        <v>0</v>
      </c>
      <c r="I25" s="349">
        <f>+'Plan de Accion 2018'!BN110</f>
        <v>0</v>
      </c>
      <c r="J25" s="342">
        <f>+'Plan de Accion 2018'!AG110</f>
        <v>0</v>
      </c>
      <c r="K25" s="341"/>
      <c r="L25" s="348">
        <f>+'Plan de Accion 2018'!AO110</f>
        <v>0</v>
      </c>
      <c r="M25" s="349">
        <f>+'Plan de Accion 2018'!BP110</f>
        <v>0</v>
      </c>
      <c r="N25" s="350">
        <f>+'Plan de Accion 2018'!AQ110</f>
        <v>0</v>
      </c>
      <c r="O25" s="341"/>
      <c r="P25" s="348">
        <f>+'Plan de Accion 2018'!AY110</f>
        <v>0</v>
      </c>
      <c r="Q25" s="349">
        <f>+'Plan de Accion 2018'!BR110</f>
        <v>0</v>
      </c>
      <c r="R25" s="350">
        <f>+'Plan de Accion 2018'!BA110</f>
        <v>0</v>
      </c>
      <c r="S25" s="341"/>
      <c r="T25" s="348">
        <f>+'Plan de Accion 2018'!BI110</f>
        <v>0</v>
      </c>
      <c r="U25" s="349">
        <f>+'Plan de Accion 2018'!BT110</f>
        <v>0</v>
      </c>
      <c r="V25" s="350">
        <f>+'Plan de Accion 2018'!BK110</f>
        <v>0</v>
      </c>
      <c r="W25" s="1291"/>
      <c r="Y25" s="1297"/>
      <c r="Z25" s="1279"/>
      <c r="AA25" s="338"/>
      <c r="AB25" s="1307"/>
      <c r="AC25" s="1279"/>
      <c r="AD25" s="338"/>
      <c r="AE25" s="1297"/>
      <c r="AF25" s="1279"/>
      <c r="AG25" s="338"/>
      <c r="AH25" s="1297"/>
      <c r="AI25" s="1279"/>
      <c r="AJ25" s="346"/>
      <c r="AK25" s="1288"/>
      <c r="AM25" s="1297"/>
      <c r="AN25" s="1279"/>
      <c r="AO25" s="338"/>
      <c r="AP25" s="1307"/>
      <c r="AQ25" s="1279"/>
      <c r="AR25" s="338"/>
      <c r="AS25" s="1297"/>
      <c r="AT25" s="1279"/>
      <c r="AU25" s="338"/>
      <c r="AV25" s="1297"/>
      <c r="AW25" s="1279"/>
      <c r="AX25" s="346"/>
      <c r="AY25" s="1288"/>
      <c r="BA25" s="1297"/>
      <c r="BB25" s="1279"/>
      <c r="BC25" s="338"/>
      <c r="BD25" s="1307"/>
      <c r="BE25" s="1279"/>
      <c r="BF25" s="338"/>
      <c r="BG25" s="1297"/>
      <c r="BH25" s="1279"/>
      <c r="BI25" s="338"/>
      <c r="BJ25" s="1297"/>
      <c r="BK25" s="1279"/>
      <c r="BL25" s="346"/>
      <c r="BM25" s="1288"/>
      <c r="BO25" s="1297"/>
      <c r="BP25" s="1279"/>
      <c r="BQ25" s="338"/>
      <c r="BR25" s="1307"/>
      <c r="BS25" s="1279"/>
      <c r="BT25" s="338"/>
      <c r="BU25" s="1297"/>
      <c r="BV25" s="1279"/>
      <c r="BW25" s="338"/>
      <c r="BX25" s="1297"/>
      <c r="BY25" s="1279"/>
      <c r="BZ25" s="346"/>
      <c r="CA25" s="1288"/>
    </row>
    <row r="26" spans="2:79" ht="16.2" x14ac:dyDescent="0.25">
      <c r="B26" s="1362"/>
      <c r="C26" s="1310"/>
      <c r="D26" s="477" t="str">
        <f>+'Plan de Accion 2018'!G189</f>
        <v>Asesoría Jurídica</v>
      </c>
      <c r="E26" s="1316"/>
      <c r="F26" s="1305"/>
      <c r="G26" s="338"/>
      <c r="H26" s="348">
        <f>+'Plan de Accion 2018'!AE189</f>
        <v>0</v>
      </c>
      <c r="I26" s="349">
        <f>+'Plan de Accion 2018'!BN189</f>
        <v>0</v>
      </c>
      <c r="J26" s="342">
        <f>+'Plan de Accion 2018'!AG189</f>
        <v>0</v>
      </c>
      <c r="K26" s="341"/>
      <c r="L26" s="348">
        <f>+'Plan de Accion 2018'!AO189</f>
        <v>0</v>
      </c>
      <c r="M26" s="349">
        <f>+'Plan de Accion 2018'!BP189</f>
        <v>0</v>
      </c>
      <c r="N26" s="350">
        <f>+'Plan de Accion 2018'!AQ189</f>
        <v>0</v>
      </c>
      <c r="O26" s="341"/>
      <c r="P26" s="348" t="e">
        <f>+'Plan de Accion 2018'!AY189</f>
        <v>#DIV/0!</v>
      </c>
      <c r="Q26" s="349" t="str">
        <f>+'Plan de Accion 2018'!BR189</f>
        <v>No Prog ni Ejec</v>
      </c>
      <c r="R26" s="350">
        <f>+'Plan de Accion 2018'!BA189</f>
        <v>0</v>
      </c>
      <c r="S26" s="341"/>
      <c r="T26" s="348" t="e">
        <f>+'Plan de Accion 2018'!BI189</f>
        <v>#DIV/0!</v>
      </c>
      <c r="U26" s="349" t="str">
        <f>+'Plan de Accion 2018'!BT189</f>
        <v>No Prog ni Ejec</v>
      </c>
      <c r="V26" s="350">
        <f>+'Plan de Accion 2018'!BK189</f>
        <v>0</v>
      </c>
      <c r="W26" s="1291"/>
      <c r="Y26" s="1297"/>
      <c r="Z26" s="1279"/>
      <c r="AA26" s="338"/>
      <c r="AB26" s="1307"/>
      <c r="AC26" s="1279"/>
      <c r="AD26" s="338"/>
      <c r="AE26" s="1297"/>
      <c r="AF26" s="1279"/>
      <c r="AG26" s="338"/>
      <c r="AH26" s="1297"/>
      <c r="AI26" s="1279"/>
      <c r="AJ26" s="346"/>
      <c r="AK26" s="1288"/>
      <c r="AM26" s="1297"/>
      <c r="AN26" s="1279"/>
      <c r="AO26" s="338"/>
      <c r="AP26" s="1307"/>
      <c r="AQ26" s="1279"/>
      <c r="AR26" s="338"/>
      <c r="AS26" s="1297"/>
      <c r="AT26" s="1279"/>
      <c r="AU26" s="338"/>
      <c r="AV26" s="1297"/>
      <c r="AW26" s="1279"/>
      <c r="AX26" s="346"/>
      <c r="AY26" s="1288"/>
      <c r="BA26" s="1297"/>
      <c r="BB26" s="1279"/>
      <c r="BC26" s="338"/>
      <c r="BD26" s="1307"/>
      <c r="BE26" s="1279"/>
      <c r="BF26" s="338"/>
      <c r="BG26" s="1297"/>
      <c r="BH26" s="1279"/>
      <c r="BI26" s="338"/>
      <c r="BJ26" s="1297"/>
      <c r="BK26" s="1279"/>
      <c r="BL26" s="346"/>
      <c r="BM26" s="1288"/>
      <c r="BO26" s="1297"/>
      <c r="BP26" s="1279"/>
      <c r="BQ26" s="338"/>
      <c r="BR26" s="1307"/>
      <c r="BS26" s="1279"/>
      <c r="BT26" s="338"/>
      <c r="BU26" s="1297"/>
      <c r="BV26" s="1279"/>
      <c r="BW26" s="338"/>
      <c r="BX26" s="1297"/>
      <c r="BY26" s="1279"/>
      <c r="BZ26" s="346"/>
      <c r="CA26" s="1288"/>
    </row>
    <row r="27" spans="2:79" ht="16.2" x14ac:dyDescent="0.25">
      <c r="B27" s="1362"/>
      <c r="C27" s="1310"/>
      <c r="D27" s="351" t="str">
        <f>+'Plan de Accion 2018'!G112</f>
        <v>Plan de capacitación</v>
      </c>
      <c r="E27" s="1316"/>
      <c r="F27" s="1305"/>
      <c r="G27" s="338"/>
      <c r="H27" s="348">
        <f>+'Plan de Accion 2018'!AE112</f>
        <v>0</v>
      </c>
      <c r="I27" s="349">
        <f>+'Plan de Accion 2018'!BN112</f>
        <v>0</v>
      </c>
      <c r="J27" s="342">
        <f>+'Plan de Accion 2018'!AG112</f>
        <v>0</v>
      </c>
      <c r="K27" s="341"/>
      <c r="L27" s="348">
        <f>+'Plan de Accion 2018'!AO112</f>
        <v>0</v>
      </c>
      <c r="M27" s="349">
        <f>+'Plan de Accion 2018'!BP112</f>
        <v>0</v>
      </c>
      <c r="N27" s="350">
        <f>+'Plan de Accion 2018'!AQ112</f>
        <v>0</v>
      </c>
      <c r="O27" s="341"/>
      <c r="P27" s="348" t="e">
        <f>+'Plan de Accion 2018'!AY112</f>
        <v>#DIV/0!</v>
      </c>
      <c r="Q27" s="349" t="str">
        <f>+'Plan de Accion 2018'!BR112</f>
        <v>No Prog ni Ejec</v>
      </c>
      <c r="R27" s="350">
        <f>+'Plan de Accion 2018'!BA112</f>
        <v>0</v>
      </c>
      <c r="S27" s="341"/>
      <c r="T27" s="348">
        <f>+'Plan de Accion 2018'!BI112</f>
        <v>0</v>
      </c>
      <c r="U27" s="349">
        <f>+'Plan de Accion 2018'!BT112</f>
        <v>0</v>
      </c>
      <c r="V27" s="350">
        <f>+'Plan de Accion 2018'!BK112</f>
        <v>0</v>
      </c>
      <c r="W27" s="1291"/>
      <c r="Y27" s="1297"/>
      <c r="Z27" s="1279"/>
      <c r="AA27" s="338"/>
      <c r="AB27" s="1307"/>
      <c r="AC27" s="1279"/>
      <c r="AD27" s="338"/>
      <c r="AE27" s="1297"/>
      <c r="AF27" s="1279"/>
      <c r="AG27" s="338"/>
      <c r="AH27" s="1297"/>
      <c r="AI27" s="1279"/>
      <c r="AJ27" s="346"/>
      <c r="AK27" s="1288"/>
      <c r="AM27" s="1297"/>
      <c r="AN27" s="1279"/>
      <c r="AO27" s="338"/>
      <c r="AP27" s="1307"/>
      <c r="AQ27" s="1279"/>
      <c r="AR27" s="338"/>
      <c r="AS27" s="1297"/>
      <c r="AT27" s="1279"/>
      <c r="AU27" s="338"/>
      <c r="AV27" s="1297"/>
      <c r="AW27" s="1279"/>
      <c r="AX27" s="346"/>
      <c r="AY27" s="1288"/>
      <c r="BA27" s="1297"/>
      <c r="BB27" s="1279"/>
      <c r="BC27" s="338"/>
      <c r="BD27" s="1307"/>
      <c r="BE27" s="1279"/>
      <c r="BF27" s="338"/>
      <c r="BG27" s="1297"/>
      <c r="BH27" s="1279"/>
      <c r="BI27" s="338"/>
      <c r="BJ27" s="1297"/>
      <c r="BK27" s="1279"/>
      <c r="BL27" s="346"/>
      <c r="BM27" s="1288"/>
      <c r="BO27" s="1297"/>
      <c r="BP27" s="1279"/>
      <c r="BQ27" s="338"/>
      <c r="BR27" s="1307"/>
      <c r="BS27" s="1279"/>
      <c r="BT27" s="338"/>
      <c r="BU27" s="1297"/>
      <c r="BV27" s="1279"/>
      <c r="BW27" s="338"/>
      <c r="BX27" s="1297"/>
      <c r="BY27" s="1279"/>
      <c r="BZ27" s="346"/>
      <c r="CA27" s="1288"/>
    </row>
    <row r="28" spans="2:79" ht="16.2" x14ac:dyDescent="0.25">
      <c r="B28" s="1362"/>
      <c r="C28" s="1310"/>
      <c r="D28" s="351" t="str">
        <f>+'Plan de Accion 2018'!G123</f>
        <v>Plan de Bienestar</v>
      </c>
      <c r="E28" s="1316"/>
      <c r="F28" s="1305"/>
      <c r="G28" s="338"/>
      <c r="H28" s="348">
        <f>+'Plan de Accion 2018'!AE123</f>
        <v>0</v>
      </c>
      <c r="I28" s="349">
        <f>+'Plan de Accion 2018'!BN123</f>
        <v>0</v>
      </c>
      <c r="J28" s="342">
        <f>+'Plan de Accion 2018'!AG123</f>
        <v>0</v>
      </c>
      <c r="K28" s="341"/>
      <c r="L28" s="348">
        <f>+'Plan de Accion 2018'!AO123</f>
        <v>0</v>
      </c>
      <c r="M28" s="349">
        <f>+'Plan de Accion 2018'!BP123</f>
        <v>0</v>
      </c>
      <c r="N28" s="350">
        <f>+'Plan de Accion 2018'!AQ123</f>
        <v>0</v>
      </c>
      <c r="O28" s="341"/>
      <c r="P28" s="348" t="e">
        <f>+'Plan de Accion 2018'!AY123</f>
        <v>#DIV/0!</v>
      </c>
      <c r="Q28" s="349" t="str">
        <f>+'Plan de Accion 2018'!BR123</f>
        <v>No Prog ni Ejec</v>
      </c>
      <c r="R28" s="350">
        <f>+'Plan de Accion 2018'!BA123</f>
        <v>0</v>
      </c>
      <c r="S28" s="341"/>
      <c r="T28" s="348">
        <f>+'Plan de Accion 2018'!BI123</f>
        <v>0</v>
      </c>
      <c r="U28" s="349">
        <f>+'Plan de Accion 2018'!BT123</f>
        <v>0</v>
      </c>
      <c r="V28" s="350">
        <f>+'Plan de Accion 2018'!BK123</f>
        <v>0</v>
      </c>
      <c r="W28" s="1291"/>
      <c r="Y28" s="1297"/>
      <c r="Z28" s="1279"/>
      <c r="AA28" s="338"/>
      <c r="AB28" s="1307"/>
      <c r="AC28" s="1279"/>
      <c r="AD28" s="338"/>
      <c r="AE28" s="1297"/>
      <c r="AF28" s="1279"/>
      <c r="AG28" s="338"/>
      <c r="AH28" s="1297"/>
      <c r="AI28" s="1279"/>
      <c r="AJ28" s="346"/>
      <c r="AK28" s="1288"/>
      <c r="AM28" s="1297"/>
      <c r="AN28" s="1279"/>
      <c r="AO28" s="338"/>
      <c r="AP28" s="1307"/>
      <c r="AQ28" s="1279"/>
      <c r="AR28" s="338"/>
      <c r="AS28" s="1297"/>
      <c r="AT28" s="1279"/>
      <c r="AU28" s="338"/>
      <c r="AV28" s="1297"/>
      <c r="AW28" s="1279"/>
      <c r="AX28" s="346"/>
      <c r="AY28" s="1288"/>
      <c r="BA28" s="1297"/>
      <c r="BB28" s="1279"/>
      <c r="BC28" s="338"/>
      <c r="BD28" s="1307"/>
      <c r="BE28" s="1279"/>
      <c r="BF28" s="338"/>
      <c r="BG28" s="1297"/>
      <c r="BH28" s="1279"/>
      <c r="BI28" s="338"/>
      <c r="BJ28" s="1297"/>
      <c r="BK28" s="1279"/>
      <c r="BL28" s="346"/>
      <c r="BM28" s="1288"/>
      <c r="BO28" s="1297"/>
      <c r="BP28" s="1279"/>
      <c r="BQ28" s="338"/>
      <c r="BR28" s="1307"/>
      <c r="BS28" s="1279"/>
      <c r="BT28" s="338"/>
      <c r="BU28" s="1297"/>
      <c r="BV28" s="1279"/>
      <c r="BW28" s="338"/>
      <c r="BX28" s="1297"/>
      <c r="BY28" s="1279"/>
      <c r="BZ28" s="346"/>
      <c r="CA28" s="1288"/>
    </row>
    <row r="29" spans="2:79" ht="16.2" x14ac:dyDescent="0.25">
      <c r="B29" s="1362"/>
      <c r="C29" s="1310"/>
      <c r="D29" s="351" t="str">
        <f>+'Plan de Accion 2018'!G138</f>
        <v>Sistema de nómina ( Solredes)</v>
      </c>
      <c r="E29" s="1316"/>
      <c r="F29" s="1305"/>
      <c r="G29" s="338"/>
      <c r="H29" s="348">
        <f>+'Plan de Accion 2018'!AE138</f>
        <v>0</v>
      </c>
      <c r="I29" s="349">
        <f>+'Plan de Accion 2018'!BN138</f>
        <v>0</v>
      </c>
      <c r="J29" s="342">
        <f>+'Plan de Accion 2018'!AG138</f>
        <v>0</v>
      </c>
      <c r="K29" s="341"/>
      <c r="L29" s="348">
        <f>+'Plan de Accion 2018'!AO138</f>
        <v>0</v>
      </c>
      <c r="M29" s="349">
        <f>+'Plan de Accion 2018'!BP138</f>
        <v>0</v>
      </c>
      <c r="N29" s="350">
        <f>+'Plan de Accion 2018'!AQ138</f>
        <v>0</v>
      </c>
      <c r="O29" s="341"/>
      <c r="P29" s="348">
        <f>+'Plan de Accion 2018'!AY138</f>
        <v>0</v>
      </c>
      <c r="Q29" s="349">
        <f>+'Plan de Accion 2018'!BR138</f>
        <v>0</v>
      </c>
      <c r="R29" s="350">
        <f>+'Plan de Accion 2018'!BA138</f>
        <v>0</v>
      </c>
      <c r="S29" s="341"/>
      <c r="T29" s="348">
        <f>+'Plan de Accion 2018'!BI138</f>
        <v>0</v>
      </c>
      <c r="U29" s="349">
        <f>+'Plan de Accion 2018'!BT138</f>
        <v>0</v>
      </c>
      <c r="V29" s="350">
        <f>+'Plan de Accion 2018'!BK138</f>
        <v>0</v>
      </c>
      <c r="W29" s="1291"/>
      <c r="Y29" s="1297"/>
      <c r="Z29" s="1279"/>
      <c r="AA29" s="338"/>
      <c r="AB29" s="1307"/>
      <c r="AC29" s="1279"/>
      <c r="AD29" s="338"/>
      <c r="AE29" s="1297"/>
      <c r="AF29" s="1279"/>
      <c r="AG29" s="338"/>
      <c r="AH29" s="1297"/>
      <c r="AI29" s="1279"/>
      <c r="AJ29" s="346"/>
      <c r="AK29" s="1288"/>
      <c r="AM29" s="1297"/>
      <c r="AN29" s="1279"/>
      <c r="AO29" s="338"/>
      <c r="AP29" s="1307"/>
      <c r="AQ29" s="1279"/>
      <c r="AR29" s="338"/>
      <c r="AS29" s="1297"/>
      <c r="AT29" s="1279"/>
      <c r="AU29" s="338"/>
      <c r="AV29" s="1297"/>
      <c r="AW29" s="1279"/>
      <c r="AX29" s="346"/>
      <c r="AY29" s="1288"/>
      <c r="BA29" s="1297"/>
      <c r="BB29" s="1279"/>
      <c r="BC29" s="338"/>
      <c r="BD29" s="1307"/>
      <c r="BE29" s="1279"/>
      <c r="BF29" s="338"/>
      <c r="BG29" s="1297"/>
      <c r="BH29" s="1279"/>
      <c r="BI29" s="338"/>
      <c r="BJ29" s="1297"/>
      <c r="BK29" s="1279"/>
      <c r="BL29" s="346"/>
      <c r="BM29" s="1288"/>
      <c r="BO29" s="1297"/>
      <c r="BP29" s="1279"/>
      <c r="BQ29" s="338"/>
      <c r="BR29" s="1307"/>
      <c r="BS29" s="1279"/>
      <c r="BT29" s="338"/>
      <c r="BU29" s="1297"/>
      <c r="BV29" s="1279"/>
      <c r="BW29" s="338"/>
      <c r="BX29" s="1297"/>
      <c r="BY29" s="1279"/>
      <c r="BZ29" s="346"/>
      <c r="CA29" s="1288"/>
    </row>
    <row r="30" spans="2:79" ht="16.2" x14ac:dyDescent="0.25">
      <c r="B30" s="1362"/>
      <c r="C30" s="1310"/>
      <c r="D30" s="351" t="str">
        <f>+'Plan de Accion 2018'!G144</f>
        <v>Gestión de Correspondencia</v>
      </c>
      <c r="E30" s="1316"/>
      <c r="F30" s="1305"/>
      <c r="G30" s="338"/>
      <c r="H30" s="348">
        <f>+'Plan de Accion 2018'!AE144</f>
        <v>0</v>
      </c>
      <c r="I30" s="349">
        <f>+'Plan de Accion 2018'!BN144</f>
        <v>0</v>
      </c>
      <c r="J30" s="342">
        <f>+'Plan de Accion 2018'!AG144</f>
        <v>0</v>
      </c>
      <c r="K30" s="341"/>
      <c r="L30" s="348">
        <f>+'Plan de Accion 2018'!AO144</f>
        <v>0</v>
      </c>
      <c r="M30" s="349">
        <f>+'Plan de Accion 2018'!BP144</f>
        <v>0</v>
      </c>
      <c r="N30" s="350">
        <f>+'Plan de Accion 2018'!AQ144</f>
        <v>0</v>
      </c>
      <c r="O30" s="341"/>
      <c r="P30" s="348">
        <f>+'Plan de Accion 2018'!AY144</f>
        <v>0</v>
      </c>
      <c r="Q30" s="349">
        <f>+'Plan de Accion 2018'!BR144</f>
        <v>0</v>
      </c>
      <c r="R30" s="350">
        <f>+'Plan de Accion 2018'!BA144</f>
        <v>0</v>
      </c>
      <c r="S30" s="341"/>
      <c r="T30" s="348">
        <f>+'Plan de Accion 2018'!BI144</f>
        <v>0</v>
      </c>
      <c r="U30" s="349">
        <f>+'Plan de Accion 2018'!BT144</f>
        <v>0</v>
      </c>
      <c r="V30" s="350">
        <f>+'Plan de Accion 2018'!BK144</f>
        <v>0</v>
      </c>
      <c r="W30" s="1291"/>
      <c r="Y30" s="1297"/>
      <c r="Z30" s="1279"/>
      <c r="AA30" s="338"/>
      <c r="AB30" s="1307"/>
      <c r="AC30" s="1279"/>
      <c r="AD30" s="338"/>
      <c r="AE30" s="1297"/>
      <c r="AF30" s="1279"/>
      <c r="AG30" s="338"/>
      <c r="AH30" s="1297"/>
      <c r="AI30" s="1279"/>
      <c r="AJ30" s="346"/>
      <c r="AK30" s="1288"/>
      <c r="AM30" s="1297"/>
      <c r="AN30" s="1279"/>
      <c r="AO30" s="338"/>
      <c r="AP30" s="1307"/>
      <c r="AQ30" s="1279"/>
      <c r="AR30" s="338"/>
      <c r="AS30" s="1297"/>
      <c r="AT30" s="1279"/>
      <c r="AU30" s="338"/>
      <c r="AV30" s="1297"/>
      <c r="AW30" s="1279"/>
      <c r="AX30" s="346"/>
      <c r="AY30" s="1288"/>
      <c r="BA30" s="1297"/>
      <c r="BB30" s="1279"/>
      <c r="BC30" s="338"/>
      <c r="BD30" s="1307"/>
      <c r="BE30" s="1279"/>
      <c r="BF30" s="338"/>
      <c r="BG30" s="1297"/>
      <c r="BH30" s="1279"/>
      <c r="BI30" s="338"/>
      <c r="BJ30" s="1297"/>
      <c r="BK30" s="1279"/>
      <c r="BL30" s="346"/>
      <c r="BM30" s="1288"/>
      <c r="BO30" s="1297"/>
      <c r="BP30" s="1279"/>
      <c r="BQ30" s="338"/>
      <c r="BR30" s="1307"/>
      <c r="BS30" s="1279"/>
      <c r="BT30" s="338"/>
      <c r="BU30" s="1297"/>
      <c r="BV30" s="1279"/>
      <c r="BW30" s="338"/>
      <c r="BX30" s="1297"/>
      <c r="BY30" s="1279"/>
      <c r="BZ30" s="346"/>
      <c r="CA30" s="1288"/>
    </row>
    <row r="31" spans="2:79" ht="82.8" x14ac:dyDescent="0.25">
      <c r="B31" s="1362"/>
      <c r="C31" s="1310"/>
      <c r="D31" s="351" t="str">
        <f>+'Plan de Accion 2018'!G145</f>
        <v>Fortalecimiento de canales de atención al ciudadano con el fin de brindar la atención, respuesta inmediata, seguimiento a solicitudes de los ciudadanos, empresas y servidores públicos. Call Center .</v>
      </c>
      <c r="E31" s="1316"/>
      <c r="F31" s="1305"/>
      <c r="G31" s="338"/>
      <c r="H31" s="348">
        <f>+'Plan de Accion 2018'!AE145</f>
        <v>0</v>
      </c>
      <c r="I31" s="349">
        <f>+'Plan de Accion 2018'!BN145</f>
        <v>0</v>
      </c>
      <c r="J31" s="342">
        <f>+'Plan de Accion 2018'!AG145</f>
        <v>0</v>
      </c>
      <c r="K31" s="341"/>
      <c r="L31" s="348">
        <f>+'Plan de Accion 2018'!AO145</f>
        <v>0</v>
      </c>
      <c r="M31" s="349">
        <f>+'Plan de Accion 2018'!BP145</f>
        <v>0</v>
      </c>
      <c r="N31" s="350">
        <f>+'Plan de Accion 2018'!AQ145</f>
        <v>0</v>
      </c>
      <c r="O31" s="341"/>
      <c r="P31" s="348">
        <f>+'Plan de Accion 2018'!AY145</f>
        <v>0</v>
      </c>
      <c r="Q31" s="349">
        <f>+'Plan de Accion 2018'!BR145</f>
        <v>0</v>
      </c>
      <c r="R31" s="350">
        <f>+'Plan de Accion 2018'!BA145</f>
        <v>0</v>
      </c>
      <c r="S31" s="341"/>
      <c r="T31" s="348">
        <f>+'Plan de Accion 2018'!BI145</f>
        <v>0</v>
      </c>
      <c r="U31" s="349">
        <f>+'Plan de Accion 2018'!BT145</f>
        <v>0</v>
      </c>
      <c r="V31" s="350">
        <f>+'Plan de Accion 2018'!BK145</f>
        <v>0</v>
      </c>
      <c r="W31" s="1291"/>
      <c r="Y31" s="1297"/>
      <c r="Z31" s="1279"/>
      <c r="AA31" s="338"/>
      <c r="AB31" s="1307"/>
      <c r="AC31" s="1279"/>
      <c r="AD31" s="338"/>
      <c r="AE31" s="1297"/>
      <c r="AF31" s="1279"/>
      <c r="AG31" s="338"/>
      <c r="AH31" s="1297"/>
      <c r="AI31" s="1279"/>
      <c r="AJ31" s="346"/>
      <c r="AK31" s="1288"/>
      <c r="AM31" s="1297"/>
      <c r="AN31" s="1279"/>
      <c r="AO31" s="338"/>
      <c r="AP31" s="1307"/>
      <c r="AQ31" s="1279"/>
      <c r="AR31" s="338"/>
      <c r="AS31" s="1297"/>
      <c r="AT31" s="1279"/>
      <c r="AU31" s="338"/>
      <c r="AV31" s="1297"/>
      <c r="AW31" s="1279"/>
      <c r="AX31" s="346"/>
      <c r="AY31" s="1288"/>
      <c r="BA31" s="1297"/>
      <c r="BB31" s="1279"/>
      <c r="BC31" s="338"/>
      <c r="BD31" s="1307"/>
      <c r="BE31" s="1279"/>
      <c r="BF31" s="338"/>
      <c r="BG31" s="1297"/>
      <c r="BH31" s="1279"/>
      <c r="BI31" s="338"/>
      <c r="BJ31" s="1297"/>
      <c r="BK31" s="1279"/>
      <c r="BL31" s="346"/>
      <c r="BM31" s="1288"/>
      <c r="BO31" s="1297"/>
      <c r="BP31" s="1279"/>
      <c r="BQ31" s="338"/>
      <c r="BR31" s="1307"/>
      <c r="BS31" s="1279"/>
      <c r="BT31" s="338"/>
      <c r="BU31" s="1297"/>
      <c r="BV31" s="1279"/>
      <c r="BW31" s="338"/>
      <c r="BX31" s="1297"/>
      <c r="BY31" s="1279"/>
      <c r="BZ31" s="346"/>
      <c r="CA31" s="1288"/>
    </row>
    <row r="32" spans="2:79" ht="27.6" x14ac:dyDescent="0.25">
      <c r="B32" s="1362"/>
      <c r="C32" s="1310"/>
      <c r="D32" s="351" t="str">
        <f>+'Plan de Accion 2018'!G141</f>
        <v xml:space="preserve">Publicación Diario Oficial y diario de Amplia Circulación </v>
      </c>
      <c r="E32" s="1316"/>
      <c r="F32" s="1305"/>
      <c r="G32" s="338"/>
      <c r="H32" s="348">
        <f>+'Plan de Accion 2018'!AB141</f>
        <v>0</v>
      </c>
      <c r="I32" s="349" t="str">
        <f>+'Plan de Accion 2018'!BN141</f>
        <v>No Prog ni Ejec</v>
      </c>
      <c r="J32" s="342">
        <f>+'Plan de Accion 2018'!AG141</f>
        <v>0</v>
      </c>
      <c r="K32" s="341"/>
      <c r="L32" s="348">
        <f>+'Plan de Accion 2018'!AO141</f>
        <v>0</v>
      </c>
      <c r="M32" s="349">
        <f>+'Plan de Accion 2018'!BP141</f>
        <v>0</v>
      </c>
      <c r="N32" s="350">
        <f>+'Plan de Accion 2018'!AQ141</f>
        <v>0</v>
      </c>
      <c r="O32" s="341"/>
      <c r="P32" s="348" t="e">
        <f>+'Plan de Accion 2018'!AY141</f>
        <v>#DIV/0!</v>
      </c>
      <c r="Q32" s="349" t="str">
        <f>+'Plan de Accion 2018'!BR141</f>
        <v>No Prog ni Ejec</v>
      </c>
      <c r="R32" s="350">
        <f>+'Plan de Accion 2018'!BA141</f>
        <v>0</v>
      </c>
      <c r="S32" s="341"/>
      <c r="T32" s="348">
        <f>+'Plan de Accion 2018'!BI141</f>
        <v>0</v>
      </c>
      <c r="U32" s="349">
        <f>+'Plan de Accion 2018'!BT141</f>
        <v>0</v>
      </c>
      <c r="V32" s="350">
        <f>+'Plan de Accion 2018'!BK141</f>
        <v>0</v>
      </c>
      <c r="W32" s="1291"/>
      <c r="Y32" s="1297"/>
      <c r="Z32" s="1279"/>
      <c r="AA32" s="338"/>
      <c r="AB32" s="1307"/>
      <c r="AC32" s="1279"/>
      <c r="AD32" s="338"/>
      <c r="AE32" s="1297"/>
      <c r="AF32" s="1279"/>
      <c r="AG32" s="338"/>
      <c r="AH32" s="1297"/>
      <c r="AI32" s="1279"/>
      <c r="AJ32" s="346"/>
      <c r="AK32" s="1288"/>
      <c r="AM32" s="1297"/>
      <c r="AN32" s="1279"/>
      <c r="AO32" s="338"/>
      <c r="AP32" s="1307"/>
      <c r="AQ32" s="1279"/>
      <c r="AR32" s="338"/>
      <c r="AS32" s="1297"/>
      <c r="AT32" s="1279"/>
      <c r="AU32" s="338"/>
      <c r="AV32" s="1297"/>
      <c r="AW32" s="1279"/>
      <c r="AX32" s="346"/>
      <c r="AY32" s="1288"/>
      <c r="BA32" s="1297"/>
      <c r="BB32" s="1279"/>
      <c r="BC32" s="338"/>
      <c r="BD32" s="1307"/>
      <c r="BE32" s="1279"/>
      <c r="BF32" s="338"/>
      <c r="BG32" s="1297"/>
      <c r="BH32" s="1279"/>
      <c r="BI32" s="338"/>
      <c r="BJ32" s="1297"/>
      <c r="BK32" s="1279"/>
      <c r="BL32" s="346"/>
      <c r="BM32" s="1288"/>
      <c r="BO32" s="1297"/>
      <c r="BP32" s="1279"/>
      <c r="BQ32" s="338"/>
      <c r="BR32" s="1307"/>
      <c r="BS32" s="1279"/>
      <c r="BT32" s="338"/>
      <c r="BU32" s="1297"/>
      <c r="BV32" s="1279"/>
      <c r="BW32" s="338"/>
      <c r="BX32" s="1297"/>
      <c r="BY32" s="1279"/>
      <c r="BZ32" s="346"/>
      <c r="CA32" s="1288"/>
    </row>
    <row r="33" spans="2:79" ht="27.6" x14ac:dyDescent="0.25">
      <c r="B33" s="1362"/>
      <c r="C33" s="1310"/>
      <c r="D33" s="351" t="str">
        <f>+'Plan de Accion 2018'!G148</f>
        <v>Custodia documental y atención de consultas</v>
      </c>
      <c r="E33" s="1316"/>
      <c r="F33" s="1305"/>
      <c r="G33" s="338"/>
      <c r="H33" s="348">
        <f>+'Plan de Accion 2018'!AE148</f>
        <v>0</v>
      </c>
      <c r="I33" s="349">
        <f>+'Plan de Accion 2018'!BN148</f>
        <v>0</v>
      </c>
      <c r="J33" s="342">
        <f>+'Plan de Accion 2018'!AG148</f>
        <v>0</v>
      </c>
      <c r="K33" s="341"/>
      <c r="L33" s="348">
        <f>+'Plan de Accion 2018'!AO148</f>
        <v>0</v>
      </c>
      <c r="M33" s="349">
        <f>+'Plan de Accion 2018'!BP148</f>
        <v>0</v>
      </c>
      <c r="N33" s="350">
        <f>+'Plan de Accion 2018'!AQ148</f>
        <v>0</v>
      </c>
      <c r="O33" s="341"/>
      <c r="P33" s="348">
        <f>+'Plan de Accion 2018'!AY148</f>
        <v>0</v>
      </c>
      <c r="Q33" s="349">
        <f>+'Plan de Accion 2018'!BR148</f>
        <v>0</v>
      </c>
      <c r="R33" s="350">
        <f>+'Plan de Accion 2018'!BA148</f>
        <v>0</v>
      </c>
      <c r="S33" s="341"/>
      <c r="T33" s="348">
        <f>+'Plan de Accion 2018'!BI148</f>
        <v>0</v>
      </c>
      <c r="U33" s="349">
        <f>+'Plan de Accion 2018'!BT148</f>
        <v>0</v>
      </c>
      <c r="V33" s="350">
        <f>+'Plan de Accion 2018'!BK148</f>
        <v>0</v>
      </c>
      <c r="W33" s="1291"/>
      <c r="Y33" s="1297"/>
      <c r="Z33" s="1279"/>
      <c r="AA33" s="338"/>
      <c r="AB33" s="1307"/>
      <c r="AC33" s="1279"/>
      <c r="AD33" s="338"/>
      <c r="AE33" s="1297"/>
      <c r="AF33" s="1279"/>
      <c r="AG33" s="338"/>
      <c r="AH33" s="1297"/>
      <c r="AI33" s="1279"/>
      <c r="AJ33" s="346"/>
      <c r="AK33" s="1288"/>
      <c r="AM33" s="1297"/>
      <c r="AN33" s="1279"/>
      <c r="AO33" s="338"/>
      <c r="AP33" s="1307"/>
      <c r="AQ33" s="1279"/>
      <c r="AR33" s="338"/>
      <c r="AS33" s="1297"/>
      <c r="AT33" s="1279"/>
      <c r="AU33" s="338"/>
      <c r="AV33" s="1297"/>
      <c r="AW33" s="1279"/>
      <c r="AX33" s="346"/>
      <c r="AY33" s="1288"/>
      <c r="BA33" s="1297"/>
      <c r="BB33" s="1279"/>
      <c r="BC33" s="338"/>
      <c r="BD33" s="1307"/>
      <c r="BE33" s="1279"/>
      <c r="BF33" s="338"/>
      <c r="BG33" s="1297"/>
      <c r="BH33" s="1279"/>
      <c r="BI33" s="338"/>
      <c r="BJ33" s="1297"/>
      <c r="BK33" s="1279"/>
      <c r="BL33" s="346"/>
      <c r="BM33" s="1288"/>
      <c r="BO33" s="1297"/>
      <c r="BP33" s="1279"/>
      <c r="BQ33" s="338"/>
      <c r="BR33" s="1307"/>
      <c r="BS33" s="1279"/>
      <c r="BT33" s="338"/>
      <c r="BU33" s="1297"/>
      <c r="BV33" s="1279"/>
      <c r="BW33" s="338"/>
      <c r="BX33" s="1297"/>
      <c r="BY33" s="1279"/>
      <c r="BZ33" s="346"/>
      <c r="CA33" s="1288"/>
    </row>
    <row r="34" spans="2:79" ht="27.6" x14ac:dyDescent="0.3">
      <c r="B34" s="1362"/>
      <c r="C34" s="1310"/>
      <c r="D34" s="351" t="str">
        <f>+'Plan de Accion 2018'!G9</f>
        <v>Estrategia de Comunicación y  Marketing de la Adres</v>
      </c>
      <c r="E34" s="353" t="str">
        <f>+'Plan de Accion 2018'!B9</f>
        <v>Dirección General</v>
      </c>
      <c r="F34" s="1305"/>
      <c r="G34" s="354"/>
      <c r="H34" s="355">
        <f>+'Plan de Accion 2018'!AE9</f>
        <v>0</v>
      </c>
      <c r="I34" s="349">
        <f>+'Plan de Accion 2018'!BN9</f>
        <v>0</v>
      </c>
      <c r="J34" s="342">
        <f>+'Plan de Accion 2018'!AG9</f>
        <v>0</v>
      </c>
      <c r="K34" s="356"/>
      <c r="L34" s="348">
        <f>+'Plan de Accion 2018'!AL9</f>
        <v>0</v>
      </c>
      <c r="M34" s="349">
        <f>+'Plan de Accion 2018'!BP9</f>
        <v>0</v>
      </c>
      <c r="N34" s="350">
        <f>+'Plan de Accion 2018'!AQ9</f>
        <v>0</v>
      </c>
      <c r="O34" s="356"/>
      <c r="P34" s="348">
        <f>+'Plan de Accion 2018'!AV9</f>
        <v>0</v>
      </c>
      <c r="Q34" s="349">
        <f>+'Plan de Accion 2018'!BR9</f>
        <v>0</v>
      </c>
      <c r="R34" s="350">
        <f>+'Plan de Accion 2018'!BA9</f>
        <v>0</v>
      </c>
      <c r="S34" s="356"/>
      <c r="T34" s="348">
        <f>+'Plan de Accion 2018'!BF9</f>
        <v>0</v>
      </c>
      <c r="U34" s="349">
        <f>+'Plan de Accion 2018'!BT9</f>
        <v>0</v>
      </c>
      <c r="V34" s="350">
        <f>+'Plan de Accion 2018'!BK9</f>
        <v>0</v>
      </c>
      <c r="W34" s="1291"/>
      <c r="Y34" s="1297"/>
      <c r="Z34" s="1279"/>
      <c r="AA34" s="338"/>
      <c r="AB34" s="1307"/>
      <c r="AC34" s="1279"/>
      <c r="AD34" s="338"/>
      <c r="AE34" s="1297"/>
      <c r="AF34" s="1279"/>
      <c r="AG34" s="338"/>
      <c r="AH34" s="1297"/>
      <c r="AI34" s="1279"/>
      <c r="AJ34" s="346"/>
      <c r="AK34" s="1288"/>
      <c r="AM34" s="1297"/>
      <c r="AN34" s="1279"/>
      <c r="AO34" s="338"/>
      <c r="AP34" s="1307"/>
      <c r="AQ34" s="1279"/>
      <c r="AR34" s="338"/>
      <c r="AS34" s="1297"/>
      <c r="AT34" s="1279"/>
      <c r="AU34" s="338"/>
      <c r="AV34" s="1297"/>
      <c r="AW34" s="1279"/>
      <c r="AX34" s="346"/>
      <c r="AY34" s="1288"/>
      <c r="BA34" s="1297"/>
      <c r="BB34" s="1279"/>
      <c r="BC34" s="338"/>
      <c r="BD34" s="1307"/>
      <c r="BE34" s="1279"/>
      <c r="BF34" s="338"/>
      <c r="BG34" s="1297"/>
      <c r="BH34" s="1279"/>
      <c r="BI34" s="338"/>
      <c r="BJ34" s="1297"/>
      <c r="BK34" s="1279"/>
      <c r="BL34" s="346"/>
      <c r="BM34" s="1288"/>
      <c r="BO34" s="1297"/>
      <c r="BP34" s="1279"/>
      <c r="BQ34" s="338"/>
      <c r="BR34" s="1307"/>
      <c r="BS34" s="1279"/>
      <c r="BT34" s="338"/>
      <c r="BU34" s="1297"/>
      <c r="BV34" s="1279"/>
      <c r="BW34" s="338"/>
      <c r="BX34" s="1297"/>
      <c r="BY34" s="1279"/>
      <c r="BZ34" s="346"/>
      <c r="CA34" s="1288"/>
    </row>
    <row r="35" spans="2:79" ht="42" thickBot="1" x14ac:dyDescent="0.35">
      <c r="B35" s="1362"/>
      <c r="C35" s="1311"/>
      <c r="D35" s="357" t="str">
        <f>+'Plan de Accion 2018'!G177</f>
        <v>Modelo Integrado de Planeación</v>
      </c>
      <c r="E35" s="358" t="str">
        <f>+'Plan de Accion 2018'!B177</f>
        <v>Oficina Asesora de Planeación y Control de Riesgos</v>
      </c>
      <c r="F35" s="359" t="str">
        <f>+'Plan de Accion 2018'!S177</f>
        <v>Ejecución del Trimestre / Presupuesto Proyectado del Trimestre</v>
      </c>
      <c r="G35" s="354"/>
      <c r="H35" s="360">
        <f>+'Plan de Accion 2018'!AE177</f>
        <v>0</v>
      </c>
      <c r="I35" s="361">
        <f>+'Plan de Accion 2018'!BN177</f>
        <v>0</v>
      </c>
      <c r="J35" s="455">
        <f>+'Plan de Accion 2018'!AG177</f>
        <v>0</v>
      </c>
      <c r="K35" s="356"/>
      <c r="L35" s="360">
        <f>+'Plan de Accion 2018'!AL177</f>
        <v>0</v>
      </c>
      <c r="M35" s="361">
        <f>+'Plan de Accion 2018'!BP177</f>
        <v>0</v>
      </c>
      <c r="N35" s="362">
        <f>+'Plan de Accion 2018'!AQ177</f>
        <v>0</v>
      </c>
      <c r="O35" s="356"/>
      <c r="P35" s="360">
        <f>+'Plan de Accion 2018'!AV177</f>
        <v>0</v>
      </c>
      <c r="Q35" s="361">
        <f>+'Plan de Accion 2018'!BR177</f>
        <v>0</v>
      </c>
      <c r="R35" s="362">
        <f>+'Plan de Accion 2018'!BA177</f>
        <v>0</v>
      </c>
      <c r="S35" s="356"/>
      <c r="T35" s="360">
        <f>+'Plan de Accion 2018'!BF177</f>
        <v>0</v>
      </c>
      <c r="U35" s="361">
        <f>+'Plan de Accion 2018'!BT177</f>
        <v>0</v>
      </c>
      <c r="V35" s="362">
        <f>+'Plan de Accion 2018'!BK177</f>
        <v>0</v>
      </c>
      <c r="W35" s="1291"/>
      <c r="Y35" s="1297"/>
      <c r="Z35" s="1279"/>
      <c r="AA35" s="338"/>
      <c r="AB35" s="1307"/>
      <c r="AC35" s="1279"/>
      <c r="AD35" s="338"/>
      <c r="AE35" s="1297"/>
      <c r="AF35" s="1279"/>
      <c r="AG35" s="338"/>
      <c r="AH35" s="1297"/>
      <c r="AI35" s="1279"/>
      <c r="AJ35" s="346"/>
      <c r="AK35" s="1288"/>
      <c r="AM35" s="1297"/>
      <c r="AN35" s="1279"/>
      <c r="AO35" s="338"/>
      <c r="AP35" s="1307"/>
      <c r="AQ35" s="1279"/>
      <c r="AR35" s="338"/>
      <c r="AS35" s="1297"/>
      <c r="AT35" s="1279"/>
      <c r="AU35" s="338"/>
      <c r="AV35" s="1297"/>
      <c r="AW35" s="1279"/>
      <c r="AX35" s="346"/>
      <c r="AY35" s="1288"/>
      <c r="BA35" s="1297"/>
      <c r="BB35" s="1279"/>
      <c r="BC35" s="338"/>
      <c r="BD35" s="1307"/>
      <c r="BE35" s="1279"/>
      <c r="BF35" s="338"/>
      <c r="BG35" s="1297"/>
      <c r="BH35" s="1279"/>
      <c r="BI35" s="338"/>
      <c r="BJ35" s="1297"/>
      <c r="BK35" s="1279"/>
      <c r="BL35" s="346"/>
      <c r="BM35" s="1288"/>
      <c r="BO35" s="1297"/>
      <c r="BP35" s="1279"/>
      <c r="BQ35" s="338"/>
      <c r="BR35" s="1307"/>
      <c r="BS35" s="1279"/>
      <c r="BT35" s="338"/>
      <c r="BU35" s="1297"/>
      <c r="BV35" s="1279"/>
      <c r="BW35" s="338"/>
      <c r="BX35" s="1297"/>
      <c r="BY35" s="1279"/>
      <c r="BZ35" s="346"/>
      <c r="CA35" s="1288"/>
    </row>
    <row r="36" spans="2:79" ht="16.8" thickBot="1" x14ac:dyDescent="0.3">
      <c r="B36" s="1363"/>
      <c r="C36" s="1312" t="s">
        <v>798</v>
      </c>
      <c r="D36" s="1313"/>
      <c r="E36" s="1313"/>
      <c r="F36" s="1314"/>
      <c r="G36" s="363"/>
      <c r="H36" s="364" t="s">
        <v>792</v>
      </c>
      <c r="I36" s="365">
        <f>SUM(I15:I35)/COUNT(I15:I35)</f>
        <v>0</v>
      </c>
      <c r="J36" s="367">
        <f>SUM(J20:J35,J15:J17)/COUNT(J20:J35,J15:J17)</f>
        <v>0</v>
      </c>
      <c r="K36" s="366"/>
      <c r="L36" s="364" t="s">
        <v>792</v>
      </c>
      <c r="M36" s="365">
        <f>SUM(M15:M35)/COUNT(M15:M35)</f>
        <v>0</v>
      </c>
      <c r="N36" s="367">
        <f>SUM(N20:N35,N15:N17)/COUNT(N20:N35,N15:N17)</f>
        <v>0</v>
      </c>
      <c r="O36" s="366"/>
      <c r="P36" s="364" t="s">
        <v>792</v>
      </c>
      <c r="Q36" s="365">
        <f>SUM(Q15:Q35)/COUNT(Q15:Q35)</f>
        <v>0</v>
      </c>
      <c r="R36" s="367">
        <f>SUM(R20:R35,R15:R17)/COUNT(R20:R35,R15:R17)</f>
        <v>0</v>
      </c>
      <c r="S36" s="366"/>
      <c r="T36" s="364" t="s">
        <v>792</v>
      </c>
      <c r="U36" s="365">
        <f>SUM(U15:U35)/COUNT(U15:U35)</f>
        <v>0</v>
      </c>
      <c r="V36" s="367">
        <f>SUM(V20:V35,V15:V17)/COUNT(V20:V35,V15:V17)</f>
        <v>0</v>
      </c>
      <c r="W36" s="1291"/>
      <c r="Y36" s="1297"/>
      <c r="Z36" s="1279"/>
      <c r="AA36" s="338"/>
      <c r="AB36" s="1307"/>
      <c r="AC36" s="1279"/>
      <c r="AD36" s="338"/>
      <c r="AE36" s="1297"/>
      <c r="AF36" s="1279"/>
      <c r="AG36" s="338"/>
      <c r="AH36" s="1297"/>
      <c r="AI36" s="1279"/>
      <c r="AJ36" s="346"/>
      <c r="AK36" s="1288"/>
      <c r="AM36" s="1297"/>
      <c r="AN36" s="1279"/>
      <c r="AO36" s="338"/>
      <c r="AP36" s="1307"/>
      <c r="AQ36" s="1279"/>
      <c r="AR36" s="338"/>
      <c r="AS36" s="1297"/>
      <c r="AT36" s="1279"/>
      <c r="AU36" s="338"/>
      <c r="AV36" s="1297"/>
      <c r="AW36" s="1279"/>
      <c r="AX36" s="346"/>
      <c r="AY36" s="1288"/>
      <c r="BA36" s="1297"/>
      <c r="BB36" s="1279"/>
      <c r="BC36" s="338"/>
      <c r="BD36" s="1307"/>
      <c r="BE36" s="1279"/>
      <c r="BF36" s="338"/>
      <c r="BG36" s="1297"/>
      <c r="BH36" s="1279"/>
      <c r="BI36" s="338"/>
      <c r="BJ36" s="1297"/>
      <c r="BK36" s="1279"/>
      <c r="BL36" s="346"/>
      <c r="BM36" s="1288"/>
      <c r="BO36" s="1297"/>
      <c r="BP36" s="1279"/>
      <c r="BQ36" s="338"/>
      <c r="BR36" s="1307"/>
      <c r="BS36" s="1279"/>
      <c r="BT36" s="338"/>
      <c r="BU36" s="1297"/>
      <c r="BV36" s="1279"/>
      <c r="BW36" s="338"/>
      <c r="BX36" s="1297"/>
      <c r="BY36" s="1279"/>
      <c r="BZ36" s="346"/>
      <c r="CA36" s="1288"/>
    </row>
    <row r="37" spans="2:79" ht="16.5" customHeight="1" thickBot="1" x14ac:dyDescent="0.3">
      <c r="B37" s="1362"/>
      <c r="C37" s="1343" t="s">
        <v>145</v>
      </c>
      <c r="D37" s="1271" t="str">
        <f>+'Plan de Accion 2018'!G15</f>
        <v>Seguimiento Ejecución Presupuestal de recursos administrados URA</v>
      </c>
      <c r="E37" s="1271" t="str">
        <f>+'Plan de Accion 2018'!B27</f>
        <v>Dirección de Gestión de Recursos Financieros de Salud</v>
      </c>
      <c r="F37" s="1334" t="str">
        <f>+'Plan de Accion 2018'!S27</f>
        <v>Ejecución del Trimestre / Presupuesto Proyectado del Trimestre</v>
      </c>
      <c r="G37" s="338"/>
      <c r="H37" s="368">
        <f>+'Plan de Accion 2018'!AB15</f>
        <v>0</v>
      </c>
      <c r="I37" s="340">
        <f>+'Plan de Accion 2018'!BN15</f>
        <v>0</v>
      </c>
      <c r="J37" s="342">
        <f>+'Plan de Accion 2018'!AG15</f>
        <v>0</v>
      </c>
      <c r="K37" s="341"/>
      <c r="L37" s="339">
        <f>+'Plan de Accion 2018'!AL15</f>
        <v>0</v>
      </c>
      <c r="M37" s="340">
        <f>+'Plan de Accion 2018'!BP15</f>
        <v>0</v>
      </c>
      <c r="N37" s="342">
        <f>+'Plan de Accion 2018'!AQ15</f>
        <v>0</v>
      </c>
      <c r="O37" s="341"/>
      <c r="P37" s="339">
        <f>+'Plan de Accion 2018'!AV15</f>
        <v>0</v>
      </c>
      <c r="Q37" s="340">
        <f>+'Plan de Accion 2018'!BR15</f>
        <v>0</v>
      </c>
      <c r="R37" s="342">
        <f>+'Plan de Accion 2018'!BA15</f>
        <v>0</v>
      </c>
      <c r="S37" s="341"/>
      <c r="T37" s="339">
        <f>+'Plan de Accion 2018'!BF15</f>
        <v>0</v>
      </c>
      <c r="U37" s="340">
        <f>+'Plan de Accion 2018'!BT15</f>
        <v>0</v>
      </c>
      <c r="V37" s="342">
        <f>+'Plan de Accion 2018'!BK15</f>
        <v>0</v>
      </c>
      <c r="W37" s="1292"/>
      <c r="Y37" s="1298"/>
      <c r="Z37" s="1280"/>
      <c r="AA37" s="338"/>
      <c r="AB37" s="1308"/>
      <c r="AC37" s="1280"/>
      <c r="AD37" s="338"/>
      <c r="AE37" s="1298"/>
      <c r="AF37" s="1280"/>
      <c r="AG37" s="338"/>
      <c r="AH37" s="1298"/>
      <c r="AI37" s="1280"/>
      <c r="AJ37" s="346"/>
      <c r="AK37" s="1289"/>
      <c r="AM37" s="1298"/>
      <c r="AN37" s="1280"/>
      <c r="AO37" s="338"/>
      <c r="AP37" s="1308"/>
      <c r="AQ37" s="1280"/>
      <c r="AR37" s="338"/>
      <c r="AS37" s="1298"/>
      <c r="AT37" s="1280"/>
      <c r="AU37" s="338"/>
      <c r="AV37" s="1298"/>
      <c r="AW37" s="1280"/>
      <c r="AX37" s="346"/>
      <c r="AY37" s="1289"/>
      <c r="BA37" s="1298"/>
      <c r="BB37" s="1280"/>
      <c r="BC37" s="338"/>
      <c r="BD37" s="1308"/>
      <c r="BE37" s="1280"/>
      <c r="BF37" s="338"/>
      <c r="BG37" s="1298"/>
      <c r="BH37" s="1280"/>
      <c r="BI37" s="338"/>
      <c r="BJ37" s="1298"/>
      <c r="BK37" s="1280"/>
      <c r="BL37" s="346"/>
      <c r="BM37" s="1289"/>
      <c r="BO37" s="1298"/>
      <c r="BP37" s="1280"/>
      <c r="BQ37" s="338"/>
      <c r="BR37" s="1308"/>
      <c r="BS37" s="1280"/>
      <c r="BT37" s="338"/>
      <c r="BU37" s="1298"/>
      <c r="BV37" s="1280"/>
      <c r="BW37" s="338"/>
      <c r="BX37" s="1298"/>
      <c r="BY37" s="1280"/>
      <c r="BZ37" s="346"/>
      <c r="CA37" s="1289"/>
    </row>
    <row r="38" spans="2:79" ht="16.2" x14ac:dyDescent="0.25">
      <c r="B38" s="1362"/>
      <c r="C38" s="1310"/>
      <c r="D38" s="1266"/>
      <c r="E38" s="1266"/>
      <c r="F38" s="1335"/>
      <c r="G38" s="338"/>
      <c r="H38" s="369">
        <f>+'Plan de Accion 2018'!AB16</f>
        <v>0</v>
      </c>
      <c r="I38" s="349">
        <f>+'Plan de Accion 2018'!BN16</f>
        <v>0</v>
      </c>
      <c r="J38" s="342">
        <f>+'Plan de Accion 2018'!AG16</f>
        <v>0</v>
      </c>
      <c r="K38" s="341"/>
      <c r="L38" s="348">
        <f>+'Plan de Accion 2018'!AL16</f>
        <v>0</v>
      </c>
      <c r="M38" s="349">
        <f>+'Plan de Accion 2018'!BP16</f>
        <v>0</v>
      </c>
      <c r="N38" s="350">
        <f>+'Plan de Accion 2018'!AQ16</f>
        <v>0</v>
      </c>
      <c r="O38" s="341"/>
      <c r="P38" s="348">
        <f>+'Plan de Accion 2018'!AV16</f>
        <v>0</v>
      </c>
      <c r="Q38" s="349">
        <f>+'Plan de Accion 2018'!BR16</f>
        <v>0</v>
      </c>
      <c r="R38" s="350">
        <f>+'Plan de Accion 2018'!AZ16</f>
        <v>0</v>
      </c>
      <c r="S38" s="341"/>
      <c r="T38" s="348">
        <f>+'Plan de Accion 2018'!BF16</f>
        <v>0</v>
      </c>
      <c r="U38" s="349">
        <f>+'Plan de Accion 2018'!BT16</f>
        <v>0</v>
      </c>
      <c r="V38" s="350">
        <f>+'Plan de Accion 2018'!BK16</f>
        <v>0</v>
      </c>
      <c r="W38" s="370"/>
      <c r="Y38" s="1278"/>
      <c r="Z38" s="1278"/>
      <c r="AA38" s="338"/>
      <c r="AB38" s="1284"/>
      <c r="AC38" s="1278"/>
      <c r="AD38" s="338"/>
      <c r="AE38" s="1278"/>
      <c r="AF38" s="1278"/>
      <c r="AG38" s="338"/>
      <c r="AH38" s="1278"/>
      <c r="AI38" s="1278"/>
      <c r="AJ38" s="346"/>
      <c r="AK38" s="371"/>
      <c r="AM38" s="1278"/>
      <c r="AN38" s="1278"/>
      <c r="AO38" s="338"/>
      <c r="AP38" s="1284"/>
      <c r="AQ38" s="1278"/>
      <c r="AR38" s="338"/>
      <c r="AS38" s="1278"/>
      <c r="AT38" s="1278"/>
      <c r="AU38" s="338"/>
      <c r="AV38" s="1278"/>
      <c r="AW38" s="1278"/>
      <c r="AX38" s="346"/>
      <c r="AY38" s="371"/>
      <c r="BA38" s="1278"/>
      <c r="BB38" s="1278"/>
      <c r="BC38" s="338"/>
      <c r="BD38" s="1284"/>
      <c r="BE38" s="1278"/>
      <c r="BF38" s="338"/>
      <c r="BG38" s="1278"/>
      <c r="BH38" s="1278"/>
      <c r="BI38" s="338"/>
      <c r="BJ38" s="1278"/>
      <c r="BK38" s="1278"/>
      <c r="BL38" s="346"/>
      <c r="BM38" s="371"/>
      <c r="BO38" s="1278"/>
      <c r="BP38" s="1278"/>
      <c r="BQ38" s="338"/>
      <c r="BR38" s="1284"/>
      <c r="BS38" s="1278"/>
      <c r="BT38" s="338"/>
      <c r="BU38" s="1278"/>
      <c r="BV38" s="1278"/>
      <c r="BW38" s="338"/>
      <c r="BX38" s="1278"/>
      <c r="BY38" s="1278"/>
      <c r="BZ38" s="346"/>
      <c r="CA38" s="371"/>
    </row>
    <row r="39" spans="2:79" ht="16.2" x14ac:dyDescent="0.25">
      <c r="B39" s="1362"/>
      <c r="C39" s="1310"/>
      <c r="D39" s="1266"/>
      <c r="E39" s="1266"/>
      <c r="F39" s="1335"/>
      <c r="G39" s="338"/>
      <c r="H39" s="369">
        <f>+'Plan de Accion 2018'!AB17</f>
        <v>0</v>
      </c>
      <c r="I39" s="349">
        <f>+'Plan de Accion 2018'!BN17</f>
        <v>0</v>
      </c>
      <c r="J39" s="342">
        <f>+'Plan de Accion 2018'!AG17</f>
        <v>0</v>
      </c>
      <c r="K39" s="341"/>
      <c r="L39" s="348">
        <f>+'Plan de Accion 2018'!AL17</f>
        <v>0</v>
      </c>
      <c r="M39" s="349">
        <f>+'Plan de Accion 2018'!BP17</f>
        <v>0</v>
      </c>
      <c r="N39" s="350">
        <f>+'Plan de Accion 2018'!AQ17</f>
        <v>0</v>
      </c>
      <c r="O39" s="341"/>
      <c r="P39" s="348">
        <f>+'Plan de Accion 2018'!AV17</f>
        <v>0</v>
      </c>
      <c r="Q39" s="349">
        <f>+'Plan de Accion 2018'!BR17</f>
        <v>0</v>
      </c>
      <c r="R39" s="350">
        <f>+'Plan de Accion 2018'!BA17</f>
        <v>0</v>
      </c>
      <c r="S39" s="341"/>
      <c r="T39" s="348">
        <f>+'Plan de Accion 2018'!BF17</f>
        <v>0</v>
      </c>
      <c r="U39" s="349">
        <f>+'Plan de Accion 2018'!BT17</f>
        <v>0</v>
      </c>
      <c r="V39" s="350">
        <f>+'Plan de Accion 2018'!BK17</f>
        <v>0</v>
      </c>
      <c r="W39" s="372"/>
      <c r="Y39" s="1279"/>
      <c r="Z39" s="1279"/>
      <c r="AA39" s="338"/>
      <c r="AB39" s="1285"/>
      <c r="AC39" s="1279"/>
      <c r="AD39" s="338"/>
      <c r="AE39" s="1279"/>
      <c r="AF39" s="1279"/>
      <c r="AG39" s="338"/>
      <c r="AH39" s="1279"/>
      <c r="AI39" s="1279"/>
      <c r="AJ39" s="346"/>
      <c r="AK39" s="373"/>
      <c r="AM39" s="1279"/>
      <c r="AN39" s="1279"/>
      <c r="AO39" s="338"/>
      <c r="AP39" s="1285"/>
      <c r="AQ39" s="1279"/>
      <c r="AR39" s="338"/>
      <c r="AS39" s="1279"/>
      <c r="AT39" s="1279"/>
      <c r="AU39" s="338"/>
      <c r="AV39" s="1279"/>
      <c r="AW39" s="1279"/>
      <c r="AX39" s="346"/>
      <c r="AY39" s="373"/>
      <c r="BA39" s="1279"/>
      <c r="BB39" s="1279"/>
      <c r="BC39" s="338"/>
      <c r="BD39" s="1285"/>
      <c r="BE39" s="1279"/>
      <c r="BF39" s="338"/>
      <c r="BG39" s="1279"/>
      <c r="BH39" s="1279"/>
      <c r="BI39" s="338"/>
      <c r="BJ39" s="1279"/>
      <c r="BK39" s="1279"/>
      <c r="BL39" s="346"/>
      <c r="BM39" s="373"/>
      <c r="BO39" s="1279"/>
      <c r="BP39" s="1279"/>
      <c r="BQ39" s="338"/>
      <c r="BR39" s="1285"/>
      <c r="BS39" s="1279"/>
      <c r="BT39" s="338"/>
      <c r="BU39" s="1279"/>
      <c r="BV39" s="1279"/>
      <c r="BW39" s="338"/>
      <c r="BX39" s="1279"/>
      <c r="BY39" s="1279"/>
      <c r="BZ39" s="346"/>
      <c r="CA39" s="373"/>
    </row>
    <row r="40" spans="2:79" ht="16.8" thickBot="1" x14ac:dyDescent="0.3">
      <c r="B40" s="1362"/>
      <c r="C40" s="1310"/>
      <c r="D40" s="1266"/>
      <c r="E40" s="1266"/>
      <c r="F40" s="1335"/>
      <c r="G40" s="338"/>
      <c r="H40" s="369">
        <f>+'Plan de Accion 2018'!AB18</f>
        <v>0</v>
      </c>
      <c r="I40" s="349">
        <f>+'Plan de Accion 2018'!BN18</f>
        <v>0</v>
      </c>
      <c r="J40" s="342">
        <f>+'Plan de Accion 2018'!AG18</f>
        <v>0</v>
      </c>
      <c r="K40" s="341"/>
      <c r="L40" s="348">
        <f>+'Plan de Accion 2018'!AL18</f>
        <v>0</v>
      </c>
      <c r="M40" s="349">
        <f>+'Plan de Accion 2018'!BP18</f>
        <v>0</v>
      </c>
      <c r="N40" s="350">
        <f>+'Plan de Accion 2018'!AQ18</f>
        <v>0</v>
      </c>
      <c r="O40" s="341"/>
      <c r="P40" s="348">
        <f>+'Plan de Accion 2018'!AV18</f>
        <v>0</v>
      </c>
      <c r="Q40" s="349">
        <f>+'Plan de Accion 2018'!BR18</f>
        <v>0</v>
      </c>
      <c r="R40" s="350">
        <f>+'Plan de Accion 2018'!BA18</f>
        <v>0</v>
      </c>
      <c r="S40" s="341"/>
      <c r="T40" s="348">
        <f>+'Plan de Accion 2018'!BF18</f>
        <v>0</v>
      </c>
      <c r="U40" s="349">
        <f>+'Plan de Accion 2018'!BT18</f>
        <v>0</v>
      </c>
      <c r="V40" s="350">
        <f>+'Plan de Accion 2018'!BK18</f>
        <v>0</v>
      </c>
      <c r="W40" s="374"/>
      <c r="Y40" s="1280"/>
      <c r="Z40" s="1280"/>
      <c r="AA40" s="338"/>
      <c r="AB40" s="1286"/>
      <c r="AC40" s="1280"/>
      <c r="AD40" s="338"/>
      <c r="AE40" s="1280"/>
      <c r="AF40" s="1280"/>
      <c r="AG40" s="338"/>
      <c r="AH40" s="1280"/>
      <c r="AI40" s="1280"/>
      <c r="AJ40" s="346"/>
      <c r="AK40" s="375"/>
      <c r="AM40" s="1280"/>
      <c r="AN40" s="1280"/>
      <c r="AO40" s="338"/>
      <c r="AP40" s="1286"/>
      <c r="AQ40" s="1280"/>
      <c r="AR40" s="338"/>
      <c r="AS40" s="1280"/>
      <c r="AT40" s="1280"/>
      <c r="AU40" s="338"/>
      <c r="AV40" s="1280"/>
      <c r="AW40" s="1280"/>
      <c r="AX40" s="346"/>
      <c r="AY40" s="375"/>
      <c r="BA40" s="1280"/>
      <c r="BB40" s="1280"/>
      <c r="BC40" s="338"/>
      <c r="BD40" s="1286"/>
      <c r="BE40" s="1280"/>
      <c r="BF40" s="338"/>
      <c r="BG40" s="1280"/>
      <c r="BH40" s="1280"/>
      <c r="BI40" s="338"/>
      <c r="BJ40" s="1280"/>
      <c r="BK40" s="1280"/>
      <c r="BL40" s="346"/>
      <c r="BM40" s="375"/>
      <c r="BO40" s="1280"/>
      <c r="BP40" s="1280"/>
      <c r="BQ40" s="338"/>
      <c r="BR40" s="1286"/>
      <c r="BS40" s="1280"/>
      <c r="BT40" s="338"/>
      <c r="BU40" s="1280"/>
      <c r="BV40" s="1280"/>
      <c r="BW40" s="338"/>
      <c r="BX40" s="1280"/>
      <c r="BY40" s="1280"/>
      <c r="BZ40" s="346"/>
      <c r="CA40" s="375"/>
    </row>
    <row r="41" spans="2:79" ht="16.2" x14ac:dyDescent="0.25">
      <c r="B41" s="1362"/>
      <c r="C41" s="1310"/>
      <c r="D41" s="1266"/>
      <c r="E41" s="1266"/>
      <c r="F41" s="1335"/>
      <c r="G41" s="338"/>
      <c r="H41" s="369">
        <f>+'Plan de Accion 2018'!AB19</f>
        <v>0</v>
      </c>
      <c r="I41" s="349">
        <f>+'Plan de Accion 2018'!BN19</f>
        <v>0</v>
      </c>
      <c r="J41" s="342">
        <f>+'Plan de Accion 2018'!AG19</f>
        <v>0</v>
      </c>
      <c r="K41" s="341"/>
      <c r="L41" s="348">
        <f>+'Plan de Accion 2018'!AL19</f>
        <v>0</v>
      </c>
      <c r="M41" s="349">
        <f>+'Plan de Accion 2018'!BP19</f>
        <v>0</v>
      </c>
      <c r="N41" s="350">
        <f>+'Plan de Accion 2018'!AQ19</f>
        <v>0</v>
      </c>
      <c r="O41" s="341"/>
      <c r="P41" s="348">
        <f>+'Plan de Accion 2018'!AV19</f>
        <v>0</v>
      </c>
      <c r="Q41" s="349">
        <f>+'Plan de Accion 2018'!BR19</f>
        <v>0</v>
      </c>
      <c r="R41" s="350">
        <f>+'Plan de Accion 2018'!BA19</f>
        <v>0</v>
      </c>
      <c r="S41" s="341"/>
      <c r="T41" s="348">
        <f>+'Plan de Accion 2018'!BF19</f>
        <v>0</v>
      </c>
      <c r="U41" s="349">
        <f>+'Plan de Accion 2018'!BT19</f>
        <v>0</v>
      </c>
      <c r="V41" s="350">
        <f>+'Plan de Accion 2018'!BK19</f>
        <v>0</v>
      </c>
      <c r="W41" s="370"/>
      <c r="Y41" s="376"/>
      <c r="Z41" s="376"/>
      <c r="AA41" s="338"/>
      <c r="AB41" s="377"/>
      <c r="AC41" s="376"/>
      <c r="AD41" s="338"/>
      <c r="AE41" s="376"/>
      <c r="AF41" s="376"/>
      <c r="AG41" s="338"/>
      <c r="AH41" s="376"/>
      <c r="AI41" s="376"/>
      <c r="AJ41" s="346"/>
      <c r="AK41" s="373"/>
      <c r="AM41" s="376"/>
      <c r="AN41" s="376"/>
      <c r="AO41" s="338"/>
      <c r="AP41" s="377"/>
      <c r="AQ41" s="376"/>
      <c r="AR41" s="338"/>
      <c r="AS41" s="376"/>
      <c r="AT41" s="376"/>
      <c r="AU41" s="338"/>
      <c r="AV41" s="376"/>
      <c r="AW41" s="376"/>
      <c r="AX41" s="346"/>
      <c r="AY41" s="373"/>
      <c r="BA41" s="376"/>
      <c r="BB41" s="376"/>
      <c r="BC41" s="338"/>
      <c r="BD41" s="377"/>
      <c r="BE41" s="376"/>
      <c r="BF41" s="338"/>
      <c r="BG41" s="376"/>
      <c r="BH41" s="376"/>
      <c r="BI41" s="338"/>
      <c r="BJ41" s="376"/>
      <c r="BK41" s="376"/>
      <c r="BL41" s="346"/>
      <c r="BM41" s="373"/>
      <c r="BO41" s="376"/>
      <c r="BP41" s="376"/>
      <c r="BQ41" s="338"/>
      <c r="BR41" s="377"/>
      <c r="BS41" s="376"/>
      <c r="BT41" s="338"/>
      <c r="BU41" s="376"/>
      <c r="BV41" s="376"/>
      <c r="BW41" s="338"/>
      <c r="BX41" s="376"/>
      <c r="BY41" s="376"/>
      <c r="BZ41" s="346"/>
      <c r="CA41" s="373"/>
    </row>
    <row r="42" spans="2:79" ht="16.2" x14ac:dyDescent="0.25">
      <c r="B42" s="1362"/>
      <c r="C42" s="1310"/>
      <c r="D42" s="1266"/>
      <c r="E42" s="1266"/>
      <c r="F42" s="1335"/>
      <c r="G42" s="338"/>
      <c r="H42" s="369">
        <f>+'Plan de Accion 2018'!AB20</f>
        <v>0</v>
      </c>
      <c r="I42" s="349">
        <f>+'Plan de Accion 2018'!BN20</f>
        <v>0</v>
      </c>
      <c r="J42" s="342">
        <f>+'Plan de Accion 2018'!AG20</f>
        <v>0</v>
      </c>
      <c r="K42" s="341"/>
      <c r="L42" s="348">
        <f>+'Plan de Accion 2018'!AL20</f>
        <v>0</v>
      </c>
      <c r="M42" s="349">
        <f>+'Plan de Accion 2018'!BP20</f>
        <v>0</v>
      </c>
      <c r="N42" s="350">
        <f>+'Plan de Accion 2018'!AQ20</f>
        <v>0</v>
      </c>
      <c r="O42" s="341"/>
      <c r="P42" s="348">
        <f>+'Plan de Accion 2018'!AV20</f>
        <v>0</v>
      </c>
      <c r="Q42" s="349">
        <f>+'Plan de Accion 2018'!BR20</f>
        <v>0</v>
      </c>
      <c r="R42" s="350">
        <f>+'Plan de Accion 2018'!BA20</f>
        <v>0</v>
      </c>
      <c r="S42" s="341"/>
      <c r="T42" s="348">
        <f>+'Plan de Accion 2018'!BF20</f>
        <v>0</v>
      </c>
      <c r="U42" s="349">
        <f>+'Plan de Accion 2018'!BT20</f>
        <v>0</v>
      </c>
      <c r="V42" s="350">
        <f>+'Plan de Accion 2018'!BK20</f>
        <v>0</v>
      </c>
      <c r="W42" s="372"/>
      <c r="Y42" s="376"/>
      <c r="Z42" s="376"/>
      <c r="AA42" s="338"/>
      <c r="AB42" s="377"/>
      <c r="AC42" s="376"/>
      <c r="AD42" s="338"/>
      <c r="AE42" s="376"/>
      <c r="AF42" s="376"/>
      <c r="AG42" s="338"/>
      <c r="AH42" s="376"/>
      <c r="AI42" s="376"/>
      <c r="AJ42" s="346"/>
      <c r="AK42" s="373"/>
      <c r="AM42" s="376"/>
      <c r="AN42" s="376"/>
      <c r="AO42" s="338"/>
      <c r="AP42" s="377"/>
      <c r="AQ42" s="376"/>
      <c r="AR42" s="338"/>
      <c r="AS42" s="376"/>
      <c r="AT42" s="376"/>
      <c r="AU42" s="338"/>
      <c r="AV42" s="376"/>
      <c r="AW42" s="376"/>
      <c r="AX42" s="346"/>
      <c r="AY42" s="373"/>
      <c r="BA42" s="376"/>
      <c r="BB42" s="376"/>
      <c r="BC42" s="338"/>
      <c r="BD42" s="377"/>
      <c r="BE42" s="376"/>
      <c r="BF42" s="338"/>
      <c r="BG42" s="376"/>
      <c r="BH42" s="376"/>
      <c r="BI42" s="338"/>
      <c r="BJ42" s="376"/>
      <c r="BK42" s="376"/>
      <c r="BL42" s="346"/>
      <c r="BM42" s="373"/>
      <c r="BO42" s="376"/>
      <c r="BP42" s="376"/>
      <c r="BQ42" s="338"/>
      <c r="BR42" s="377"/>
      <c r="BS42" s="376"/>
      <c r="BT42" s="338"/>
      <c r="BU42" s="376"/>
      <c r="BV42" s="376"/>
      <c r="BW42" s="338"/>
      <c r="BX42" s="376"/>
      <c r="BY42" s="376"/>
      <c r="BZ42" s="346"/>
      <c r="CA42" s="373"/>
    </row>
    <row r="43" spans="2:79" ht="16.8" thickBot="1" x14ac:dyDescent="0.3">
      <c r="B43" s="1362"/>
      <c r="C43" s="1310"/>
      <c r="D43" s="1266"/>
      <c r="E43" s="1266"/>
      <c r="F43" s="1335"/>
      <c r="G43" s="338"/>
      <c r="H43" s="369">
        <f>+'Plan de Accion 2018'!AB21</f>
        <v>0</v>
      </c>
      <c r="I43" s="349">
        <f>+'Plan de Accion 2018'!BN21</f>
        <v>0</v>
      </c>
      <c r="J43" s="342">
        <f>+'Plan de Accion 2018'!AG21</f>
        <v>0</v>
      </c>
      <c r="K43" s="341"/>
      <c r="L43" s="348">
        <f>+'Plan de Accion 2018'!AL21</f>
        <v>0</v>
      </c>
      <c r="M43" s="349">
        <f>+'Plan de Accion 2018'!BP21</f>
        <v>0</v>
      </c>
      <c r="N43" s="350">
        <f>+'Plan de Accion 2018'!AQ21</f>
        <v>0</v>
      </c>
      <c r="O43" s="341"/>
      <c r="P43" s="348">
        <f>+'Plan de Accion 2018'!AV21</f>
        <v>0</v>
      </c>
      <c r="Q43" s="349">
        <f>+'Plan de Accion 2018'!BR21</f>
        <v>0</v>
      </c>
      <c r="R43" s="350">
        <f>+'Plan de Accion 2018'!BA21</f>
        <v>0</v>
      </c>
      <c r="S43" s="341"/>
      <c r="T43" s="348">
        <f>+'Plan de Accion 2018'!BF21</f>
        <v>0</v>
      </c>
      <c r="U43" s="349">
        <f>+'Plan de Accion 2018'!BT21</f>
        <v>0</v>
      </c>
      <c r="V43" s="350">
        <f>+'Plan de Accion 2018'!BK21</f>
        <v>0</v>
      </c>
      <c r="W43" s="374"/>
      <c r="Y43" s="376"/>
      <c r="Z43" s="376"/>
      <c r="AA43" s="338"/>
      <c r="AB43" s="377"/>
      <c r="AC43" s="376"/>
      <c r="AD43" s="338"/>
      <c r="AE43" s="376"/>
      <c r="AF43" s="376"/>
      <c r="AG43" s="338"/>
      <c r="AH43" s="376"/>
      <c r="AI43" s="376"/>
      <c r="AJ43" s="346"/>
      <c r="AK43" s="373"/>
      <c r="AM43" s="376"/>
      <c r="AN43" s="376"/>
      <c r="AO43" s="338"/>
      <c r="AP43" s="377"/>
      <c r="AQ43" s="376"/>
      <c r="AR43" s="338"/>
      <c r="AS43" s="376"/>
      <c r="AT43" s="376"/>
      <c r="AU43" s="338"/>
      <c r="AV43" s="376"/>
      <c r="AW43" s="376"/>
      <c r="AX43" s="346"/>
      <c r="AY43" s="373"/>
      <c r="BA43" s="376"/>
      <c r="BB43" s="376"/>
      <c r="BC43" s="338"/>
      <c r="BD43" s="377"/>
      <c r="BE43" s="376"/>
      <c r="BF43" s="338"/>
      <c r="BG43" s="376"/>
      <c r="BH43" s="376"/>
      <c r="BI43" s="338"/>
      <c r="BJ43" s="376"/>
      <c r="BK43" s="376"/>
      <c r="BL43" s="346"/>
      <c r="BM43" s="373"/>
      <c r="BO43" s="376"/>
      <c r="BP43" s="376"/>
      <c r="BQ43" s="338"/>
      <c r="BR43" s="377"/>
      <c r="BS43" s="376"/>
      <c r="BT43" s="338"/>
      <c r="BU43" s="376"/>
      <c r="BV43" s="376"/>
      <c r="BW43" s="338"/>
      <c r="BX43" s="376"/>
      <c r="BY43" s="376"/>
      <c r="BZ43" s="346"/>
      <c r="CA43" s="373"/>
    </row>
    <row r="44" spans="2:79" ht="16.2" x14ac:dyDescent="0.25">
      <c r="B44" s="1362"/>
      <c r="C44" s="1310"/>
      <c r="D44" s="1266"/>
      <c r="E44" s="1266"/>
      <c r="F44" s="1335"/>
      <c r="G44" s="338"/>
      <c r="H44" s="369">
        <f>+'Plan de Accion 2018'!AB22</f>
        <v>0</v>
      </c>
      <c r="I44" s="349">
        <f>+'Plan de Accion 2018'!BN22</f>
        <v>0</v>
      </c>
      <c r="J44" s="342">
        <f>+'Plan de Accion 2018'!AG22</f>
        <v>0</v>
      </c>
      <c r="K44" s="341"/>
      <c r="L44" s="348">
        <f>+'Plan de Accion 2018'!AL22</f>
        <v>0</v>
      </c>
      <c r="M44" s="349">
        <f>+'Plan de Accion 2018'!BP22</f>
        <v>0</v>
      </c>
      <c r="N44" s="350">
        <f>+'Plan de Accion 2018'!AQ22</f>
        <v>0</v>
      </c>
      <c r="O44" s="341"/>
      <c r="P44" s="348">
        <f>+'Plan de Accion 2018'!AV22</f>
        <v>0</v>
      </c>
      <c r="Q44" s="349">
        <f>+'Plan de Accion 2018'!BR22</f>
        <v>0</v>
      </c>
      <c r="R44" s="350">
        <f>+'Plan de Accion 2018'!BA22</f>
        <v>0</v>
      </c>
      <c r="S44" s="341"/>
      <c r="T44" s="348">
        <f>+'Plan de Accion 2018'!BF22</f>
        <v>0</v>
      </c>
      <c r="U44" s="349">
        <f>+'Plan de Accion 2018'!BT22</f>
        <v>0</v>
      </c>
      <c r="V44" s="350">
        <f>+'Plan de Accion 2018'!BK22</f>
        <v>0</v>
      </c>
      <c r="W44" s="370"/>
      <c r="Y44" s="376"/>
      <c r="Z44" s="376"/>
      <c r="AA44" s="338"/>
      <c r="AB44" s="377"/>
      <c r="AC44" s="376"/>
      <c r="AD44" s="338"/>
      <c r="AE44" s="376"/>
      <c r="AF44" s="376"/>
      <c r="AG44" s="338"/>
      <c r="AH44" s="376"/>
      <c r="AI44" s="376"/>
      <c r="AJ44" s="346"/>
      <c r="AK44" s="373"/>
      <c r="AM44" s="376"/>
      <c r="AN44" s="376"/>
      <c r="AO44" s="338"/>
      <c r="AP44" s="377"/>
      <c r="AQ44" s="376"/>
      <c r="AR44" s="338"/>
      <c r="AS44" s="376"/>
      <c r="AT44" s="376"/>
      <c r="AU44" s="338"/>
      <c r="AV44" s="376"/>
      <c r="AW44" s="376"/>
      <c r="AX44" s="346"/>
      <c r="AY44" s="373"/>
      <c r="BA44" s="376"/>
      <c r="BB44" s="376"/>
      <c r="BC44" s="338"/>
      <c r="BD44" s="377"/>
      <c r="BE44" s="376"/>
      <c r="BF44" s="338"/>
      <c r="BG44" s="376"/>
      <c r="BH44" s="376"/>
      <c r="BI44" s="338"/>
      <c r="BJ44" s="376"/>
      <c r="BK44" s="376"/>
      <c r="BL44" s="346"/>
      <c r="BM44" s="373"/>
      <c r="BO44" s="376"/>
      <c r="BP44" s="376"/>
      <c r="BQ44" s="338"/>
      <c r="BR44" s="377"/>
      <c r="BS44" s="376"/>
      <c r="BT44" s="338"/>
      <c r="BU44" s="376"/>
      <c r="BV44" s="376"/>
      <c r="BW44" s="338"/>
      <c r="BX44" s="376"/>
      <c r="BY44" s="376"/>
      <c r="BZ44" s="346"/>
      <c r="CA44" s="373"/>
    </row>
    <row r="45" spans="2:79" ht="16.2" x14ac:dyDescent="0.25">
      <c r="B45" s="1362"/>
      <c r="C45" s="1310"/>
      <c r="D45" s="1266"/>
      <c r="E45" s="1266"/>
      <c r="F45" s="1335"/>
      <c r="G45" s="338"/>
      <c r="H45" s="369">
        <f>+'Plan de Accion 2018'!AB23</f>
        <v>0</v>
      </c>
      <c r="I45" s="349">
        <f>+'Plan de Accion 2018'!BN23</f>
        <v>0</v>
      </c>
      <c r="J45" s="342">
        <f>+'Plan de Accion 2018'!AG23</f>
        <v>0</v>
      </c>
      <c r="K45" s="341"/>
      <c r="L45" s="348">
        <f>+'Plan de Accion 2018'!AL23</f>
        <v>0</v>
      </c>
      <c r="M45" s="349">
        <f>+'Plan de Accion 2018'!BP23</f>
        <v>0</v>
      </c>
      <c r="N45" s="350">
        <f>+'Plan de Accion 2018'!AQ23</f>
        <v>0</v>
      </c>
      <c r="O45" s="341"/>
      <c r="P45" s="348">
        <f>+'Plan de Accion 2018'!AV23</f>
        <v>0</v>
      </c>
      <c r="Q45" s="349">
        <f>+'Plan de Accion 2018'!BR23</f>
        <v>0</v>
      </c>
      <c r="R45" s="350">
        <f>+'Plan de Accion 2018'!BA23</f>
        <v>0</v>
      </c>
      <c r="S45" s="341"/>
      <c r="T45" s="348">
        <f>+'Plan de Accion 2018'!BF23</f>
        <v>0</v>
      </c>
      <c r="U45" s="349">
        <f>+'Plan de Accion 2018'!BT23</f>
        <v>0</v>
      </c>
      <c r="V45" s="350">
        <f>+'Plan de Accion 2018'!BK23</f>
        <v>0</v>
      </c>
      <c r="W45" s="372"/>
      <c r="Y45" s="376"/>
      <c r="Z45" s="376"/>
      <c r="AA45" s="338"/>
      <c r="AB45" s="377"/>
      <c r="AC45" s="376"/>
      <c r="AD45" s="338"/>
      <c r="AE45" s="376"/>
      <c r="AF45" s="376"/>
      <c r="AG45" s="338"/>
      <c r="AH45" s="376"/>
      <c r="AI45" s="376"/>
      <c r="AJ45" s="346"/>
      <c r="AK45" s="373"/>
      <c r="AM45" s="376"/>
      <c r="AN45" s="376"/>
      <c r="AO45" s="338"/>
      <c r="AP45" s="377"/>
      <c r="AQ45" s="376"/>
      <c r="AR45" s="338"/>
      <c r="AS45" s="376"/>
      <c r="AT45" s="376"/>
      <c r="AU45" s="338"/>
      <c r="AV45" s="376"/>
      <c r="AW45" s="376"/>
      <c r="AX45" s="346"/>
      <c r="AY45" s="373"/>
      <c r="BA45" s="376"/>
      <c r="BB45" s="376"/>
      <c r="BC45" s="338"/>
      <c r="BD45" s="377"/>
      <c r="BE45" s="376"/>
      <c r="BF45" s="338"/>
      <c r="BG45" s="376"/>
      <c r="BH45" s="376"/>
      <c r="BI45" s="338"/>
      <c r="BJ45" s="376"/>
      <c r="BK45" s="376"/>
      <c r="BL45" s="346"/>
      <c r="BM45" s="373"/>
      <c r="BO45" s="376"/>
      <c r="BP45" s="376"/>
      <c r="BQ45" s="338"/>
      <c r="BR45" s="377"/>
      <c r="BS45" s="376"/>
      <c r="BT45" s="338"/>
      <c r="BU45" s="376"/>
      <c r="BV45" s="376"/>
      <c r="BW45" s="338"/>
      <c r="BX45" s="376"/>
      <c r="BY45" s="376"/>
      <c r="BZ45" s="346"/>
      <c r="CA45" s="373"/>
    </row>
    <row r="46" spans="2:79" ht="16.8" thickBot="1" x14ac:dyDescent="0.3">
      <c r="B46" s="1362"/>
      <c r="C46" s="1310"/>
      <c r="D46" s="1266"/>
      <c r="E46" s="1266"/>
      <c r="F46" s="1335"/>
      <c r="G46" s="338"/>
      <c r="H46" s="369">
        <f>+'Plan de Accion 2018'!AB24</f>
        <v>0</v>
      </c>
      <c r="I46" s="349">
        <f>+'Plan de Accion 2018'!BN24</f>
        <v>0</v>
      </c>
      <c r="J46" s="342">
        <f>+'Plan de Accion 2018'!AG24</f>
        <v>0</v>
      </c>
      <c r="K46" s="341"/>
      <c r="L46" s="348">
        <f>+'Plan de Accion 2018'!AL24</f>
        <v>0</v>
      </c>
      <c r="M46" s="349">
        <f>+'Plan de Accion 2018'!BP24</f>
        <v>0</v>
      </c>
      <c r="N46" s="350">
        <f>+'Plan de Accion 2018'!AQ24</f>
        <v>0</v>
      </c>
      <c r="O46" s="341"/>
      <c r="P46" s="348">
        <f>+'Plan de Accion 2018'!AV24</f>
        <v>0</v>
      </c>
      <c r="Q46" s="349">
        <f>+'Plan de Accion 2018'!BR24</f>
        <v>0</v>
      </c>
      <c r="R46" s="350">
        <f>+'Plan de Accion 2018'!BA24</f>
        <v>0</v>
      </c>
      <c r="S46" s="341"/>
      <c r="T46" s="348">
        <f>+'Plan de Accion 2018'!BF24</f>
        <v>0</v>
      </c>
      <c r="U46" s="349">
        <f>+'Plan de Accion 2018'!BT24</f>
        <v>0</v>
      </c>
      <c r="V46" s="350">
        <f>+'Plan de Accion 2018'!BK24</f>
        <v>0</v>
      </c>
      <c r="W46" s="374"/>
      <c r="Y46" s="376"/>
      <c r="Z46" s="376"/>
      <c r="AA46" s="338"/>
      <c r="AB46" s="377"/>
      <c r="AC46" s="376"/>
      <c r="AD46" s="338"/>
      <c r="AE46" s="376"/>
      <c r="AF46" s="376"/>
      <c r="AG46" s="338"/>
      <c r="AH46" s="376"/>
      <c r="AI46" s="376"/>
      <c r="AJ46" s="346"/>
      <c r="AK46" s="373"/>
      <c r="AM46" s="376"/>
      <c r="AN46" s="376"/>
      <c r="AO46" s="338"/>
      <c r="AP46" s="377"/>
      <c r="AQ46" s="376"/>
      <c r="AR46" s="338"/>
      <c r="AS46" s="376"/>
      <c r="AT46" s="376"/>
      <c r="AU46" s="338"/>
      <c r="AV46" s="376"/>
      <c r="AW46" s="376"/>
      <c r="AX46" s="346"/>
      <c r="AY46" s="373"/>
      <c r="BA46" s="376"/>
      <c r="BB46" s="376"/>
      <c r="BC46" s="338"/>
      <c r="BD46" s="377"/>
      <c r="BE46" s="376"/>
      <c r="BF46" s="338"/>
      <c r="BG46" s="376"/>
      <c r="BH46" s="376"/>
      <c r="BI46" s="338"/>
      <c r="BJ46" s="376"/>
      <c r="BK46" s="376"/>
      <c r="BL46" s="346"/>
      <c r="BM46" s="373"/>
      <c r="BO46" s="376"/>
      <c r="BP46" s="376"/>
      <c r="BQ46" s="338"/>
      <c r="BR46" s="377"/>
      <c r="BS46" s="376"/>
      <c r="BT46" s="338"/>
      <c r="BU46" s="376"/>
      <c r="BV46" s="376"/>
      <c r="BW46" s="338"/>
      <c r="BX46" s="376"/>
      <c r="BY46" s="376"/>
      <c r="BZ46" s="346"/>
      <c r="CA46" s="373"/>
    </row>
    <row r="47" spans="2:79" ht="16.2" x14ac:dyDescent="0.25">
      <c r="B47" s="1362"/>
      <c r="C47" s="1310"/>
      <c r="D47" s="1266"/>
      <c r="E47" s="1266"/>
      <c r="F47" s="1335"/>
      <c r="G47" s="338"/>
      <c r="H47" s="369">
        <f>+'Plan de Accion 2018'!AB25</f>
        <v>0</v>
      </c>
      <c r="I47" s="349">
        <f>+'Plan de Accion 2018'!BN25</f>
        <v>0</v>
      </c>
      <c r="J47" s="342">
        <f>+'Plan de Accion 2018'!AG25</f>
        <v>0</v>
      </c>
      <c r="K47" s="341"/>
      <c r="L47" s="348">
        <f>+'Plan de Accion 2018'!AL25</f>
        <v>0</v>
      </c>
      <c r="M47" s="349">
        <f>+'Plan de Accion 2018'!BP25</f>
        <v>0</v>
      </c>
      <c r="N47" s="350">
        <f>+'Plan de Accion 2018'!AQ25</f>
        <v>0</v>
      </c>
      <c r="O47" s="341"/>
      <c r="P47" s="348">
        <f>+'Plan de Accion 2018'!AV25</f>
        <v>0</v>
      </c>
      <c r="Q47" s="349">
        <f>+'Plan de Accion 2018'!BR25</f>
        <v>0</v>
      </c>
      <c r="R47" s="350">
        <f>+'Plan de Accion 2018'!BA25</f>
        <v>0</v>
      </c>
      <c r="S47" s="341"/>
      <c r="T47" s="348">
        <f>+'Plan de Accion 2018'!BF25</f>
        <v>0</v>
      </c>
      <c r="U47" s="349">
        <f>+'Plan de Accion 2018'!BT25</f>
        <v>0</v>
      </c>
      <c r="V47" s="350">
        <f>+'Plan de Accion 2018'!BK25</f>
        <v>0</v>
      </c>
      <c r="W47" s="370"/>
      <c r="Y47" s="376"/>
      <c r="Z47" s="376"/>
      <c r="AA47" s="338"/>
      <c r="AB47" s="377"/>
      <c r="AC47" s="376"/>
      <c r="AD47" s="338"/>
      <c r="AE47" s="376"/>
      <c r="AF47" s="376"/>
      <c r="AG47" s="338"/>
      <c r="AH47" s="376"/>
      <c r="AI47" s="376"/>
      <c r="AJ47" s="346"/>
      <c r="AK47" s="373"/>
      <c r="AM47" s="376"/>
      <c r="AN47" s="376"/>
      <c r="AO47" s="338"/>
      <c r="AP47" s="377"/>
      <c r="AQ47" s="376"/>
      <c r="AR47" s="338"/>
      <c r="AS47" s="376"/>
      <c r="AT47" s="376"/>
      <c r="AU47" s="338"/>
      <c r="AV47" s="376"/>
      <c r="AW47" s="376"/>
      <c r="AX47" s="346"/>
      <c r="AY47" s="373"/>
      <c r="BA47" s="376"/>
      <c r="BB47" s="376"/>
      <c r="BC47" s="338"/>
      <c r="BD47" s="377"/>
      <c r="BE47" s="376"/>
      <c r="BF47" s="338"/>
      <c r="BG47" s="376"/>
      <c r="BH47" s="376"/>
      <c r="BI47" s="338"/>
      <c r="BJ47" s="376"/>
      <c r="BK47" s="376"/>
      <c r="BL47" s="346"/>
      <c r="BM47" s="373"/>
      <c r="BO47" s="376"/>
      <c r="BP47" s="376"/>
      <c r="BQ47" s="338"/>
      <c r="BR47" s="377"/>
      <c r="BS47" s="376"/>
      <c r="BT47" s="338"/>
      <c r="BU47" s="376"/>
      <c r="BV47" s="376"/>
      <c r="BW47" s="338"/>
      <c r="BX47" s="376"/>
      <c r="BY47" s="376"/>
      <c r="BZ47" s="346"/>
      <c r="CA47" s="373"/>
    </row>
    <row r="48" spans="2:79" ht="16.2" x14ac:dyDescent="0.25">
      <c r="B48" s="1362"/>
      <c r="C48" s="1310"/>
      <c r="D48" s="1266"/>
      <c r="E48" s="1266"/>
      <c r="F48" s="1335"/>
      <c r="G48" s="338"/>
      <c r="H48" s="369">
        <f>+'Plan de Accion 2018'!AB26</f>
        <v>0</v>
      </c>
      <c r="I48" s="349">
        <f>+'Plan de Accion 2018'!BN26</f>
        <v>0</v>
      </c>
      <c r="J48" s="342">
        <f>+'Plan de Accion 2018'!AG26</f>
        <v>0</v>
      </c>
      <c r="K48" s="341"/>
      <c r="L48" s="348">
        <f>+'Plan de Accion 2018'!AL26</f>
        <v>0</v>
      </c>
      <c r="M48" s="349">
        <f>+'Plan de Accion 2018'!BP26</f>
        <v>0</v>
      </c>
      <c r="N48" s="350">
        <f>+'Plan de Accion 2018'!AQ26</f>
        <v>0</v>
      </c>
      <c r="O48" s="341"/>
      <c r="P48" s="348">
        <f>+'Plan de Accion 2018'!AV26</f>
        <v>0</v>
      </c>
      <c r="Q48" s="349">
        <f>+'Plan de Accion 2018'!BR26</f>
        <v>0</v>
      </c>
      <c r="R48" s="350">
        <f>+'Plan de Accion 2018'!BA26</f>
        <v>0</v>
      </c>
      <c r="S48" s="341"/>
      <c r="T48" s="348">
        <f>+'Plan de Accion 2018'!BF26</f>
        <v>0</v>
      </c>
      <c r="U48" s="349">
        <f>+'Plan de Accion 2018'!BT26</f>
        <v>0</v>
      </c>
      <c r="V48" s="350">
        <f>+'Plan de Accion 2018'!BK26</f>
        <v>0</v>
      </c>
      <c r="W48" s="372"/>
      <c r="Y48" s="376"/>
      <c r="Z48" s="376"/>
      <c r="AA48" s="338"/>
      <c r="AB48" s="377"/>
      <c r="AC48" s="376"/>
      <c r="AD48" s="338"/>
      <c r="AE48" s="376"/>
      <c r="AF48" s="376"/>
      <c r="AG48" s="338"/>
      <c r="AH48" s="376"/>
      <c r="AI48" s="376"/>
      <c r="AJ48" s="346"/>
      <c r="AK48" s="373"/>
      <c r="AM48" s="376"/>
      <c r="AN48" s="376"/>
      <c r="AO48" s="338"/>
      <c r="AP48" s="377"/>
      <c r="AQ48" s="376"/>
      <c r="AR48" s="338"/>
      <c r="AS48" s="376"/>
      <c r="AT48" s="376"/>
      <c r="AU48" s="338"/>
      <c r="AV48" s="376"/>
      <c r="AW48" s="376"/>
      <c r="AX48" s="346"/>
      <c r="AY48" s="373"/>
      <c r="BA48" s="376"/>
      <c r="BB48" s="376"/>
      <c r="BC48" s="338"/>
      <c r="BD48" s="377"/>
      <c r="BE48" s="376"/>
      <c r="BF48" s="338"/>
      <c r="BG48" s="376"/>
      <c r="BH48" s="376"/>
      <c r="BI48" s="338"/>
      <c r="BJ48" s="376"/>
      <c r="BK48" s="376"/>
      <c r="BL48" s="346"/>
      <c r="BM48" s="373"/>
      <c r="BO48" s="376"/>
      <c r="BP48" s="376"/>
      <c r="BQ48" s="338"/>
      <c r="BR48" s="377"/>
      <c r="BS48" s="376"/>
      <c r="BT48" s="338"/>
      <c r="BU48" s="376"/>
      <c r="BV48" s="376"/>
      <c r="BW48" s="338"/>
      <c r="BX48" s="376"/>
      <c r="BY48" s="376"/>
      <c r="BZ48" s="346"/>
      <c r="CA48" s="373"/>
    </row>
    <row r="49" spans="2:79" ht="16.8" thickBot="1" x14ac:dyDescent="0.3">
      <c r="B49" s="1362"/>
      <c r="C49" s="1310"/>
      <c r="D49" s="1266"/>
      <c r="E49" s="1266"/>
      <c r="F49" s="1335"/>
      <c r="G49" s="338"/>
      <c r="H49" s="369">
        <f>+'Plan de Accion 2018'!AB27</f>
        <v>0</v>
      </c>
      <c r="I49" s="349">
        <f>+'Plan de Accion 2018'!BN27</f>
        <v>0</v>
      </c>
      <c r="J49" s="342">
        <f>+'Plan de Accion 2018'!AG27</f>
        <v>0</v>
      </c>
      <c r="K49" s="341"/>
      <c r="L49" s="348">
        <f>+'Plan de Accion 2018'!AL27</f>
        <v>0</v>
      </c>
      <c r="M49" s="349">
        <f>+'Plan de Accion 2018'!BP27</f>
        <v>0</v>
      </c>
      <c r="N49" s="350">
        <f>+'Plan de Accion 2018'!AQ27</f>
        <v>0</v>
      </c>
      <c r="O49" s="341"/>
      <c r="P49" s="348">
        <f>+'Plan de Accion 2018'!AV27</f>
        <v>0</v>
      </c>
      <c r="Q49" s="349">
        <f>+'Plan de Accion 2018'!BR27</f>
        <v>0</v>
      </c>
      <c r="R49" s="350">
        <f>+'Plan de Accion 2018'!BA27</f>
        <v>0</v>
      </c>
      <c r="S49" s="341"/>
      <c r="T49" s="348">
        <f>+'Plan de Accion 2018'!BF27</f>
        <v>0</v>
      </c>
      <c r="U49" s="349">
        <f>+'Plan de Accion 2018'!BT27</f>
        <v>0</v>
      </c>
      <c r="V49" s="350">
        <f>+'Plan de Accion 2018'!BK27</f>
        <v>0</v>
      </c>
      <c r="W49" s="374"/>
      <c r="Y49" s="376"/>
      <c r="Z49" s="376"/>
      <c r="AA49" s="338"/>
      <c r="AB49" s="377"/>
      <c r="AC49" s="376"/>
      <c r="AD49" s="338"/>
      <c r="AE49" s="376"/>
      <c r="AF49" s="376"/>
      <c r="AG49" s="338"/>
      <c r="AH49" s="376"/>
      <c r="AI49" s="376"/>
      <c r="AJ49" s="346"/>
      <c r="AK49" s="373"/>
      <c r="AM49" s="376"/>
      <c r="AN49" s="376"/>
      <c r="AO49" s="338"/>
      <c r="AP49" s="377"/>
      <c r="AQ49" s="376"/>
      <c r="AR49" s="338"/>
      <c r="AS49" s="376"/>
      <c r="AT49" s="376"/>
      <c r="AU49" s="338"/>
      <c r="AV49" s="376"/>
      <c r="AW49" s="376"/>
      <c r="AX49" s="346"/>
      <c r="AY49" s="373"/>
      <c r="BA49" s="376"/>
      <c r="BB49" s="376"/>
      <c r="BC49" s="338"/>
      <c r="BD49" s="377"/>
      <c r="BE49" s="376"/>
      <c r="BF49" s="338"/>
      <c r="BG49" s="376"/>
      <c r="BH49" s="376"/>
      <c r="BI49" s="338"/>
      <c r="BJ49" s="376"/>
      <c r="BK49" s="376"/>
      <c r="BL49" s="346"/>
      <c r="BM49" s="373"/>
      <c r="BO49" s="376"/>
      <c r="BP49" s="376"/>
      <c r="BQ49" s="338"/>
      <c r="BR49" s="377"/>
      <c r="BS49" s="376"/>
      <c r="BT49" s="338"/>
      <c r="BU49" s="376"/>
      <c r="BV49" s="376"/>
      <c r="BW49" s="338"/>
      <c r="BX49" s="376"/>
      <c r="BY49" s="376"/>
      <c r="BZ49" s="346"/>
      <c r="CA49" s="373"/>
    </row>
    <row r="50" spans="2:79" ht="16.2" x14ac:dyDescent="0.25">
      <c r="B50" s="1362"/>
      <c r="C50" s="1310"/>
      <c r="D50" s="1266"/>
      <c r="E50" s="1266"/>
      <c r="F50" s="1335"/>
      <c r="G50" s="338"/>
      <c r="H50" s="369">
        <f>+'Plan de Accion 2018'!AB28</f>
        <v>0</v>
      </c>
      <c r="I50" s="349">
        <f>+'Plan de Accion 2018'!BN28</f>
        <v>0</v>
      </c>
      <c r="J50" s="342">
        <f>+'Plan de Accion 2018'!AG28</f>
        <v>0</v>
      </c>
      <c r="K50" s="341"/>
      <c r="L50" s="348">
        <f>+'Plan de Accion 2018'!AL28</f>
        <v>0</v>
      </c>
      <c r="M50" s="349">
        <f>+'Plan de Accion 2018'!BP28</f>
        <v>0</v>
      </c>
      <c r="N50" s="350">
        <f>+'Plan de Accion 2018'!AQ28</f>
        <v>0</v>
      </c>
      <c r="O50" s="341"/>
      <c r="P50" s="348">
        <f>+'Plan de Accion 2018'!AV28</f>
        <v>0</v>
      </c>
      <c r="Q50" s="349">
        <f>+'Plan de Accion 2018'!BR28</f>
        <v>0</v>
      </c>
      <c r="R50" s="350">
        <f>+'Plan de Accion 2018'!BA28</f>
        <v>0</v>
      </c>
      <c r="S50" s="341"/>
      <c r="T50" s="348">
        <f>+'Plan de Accion 2018'!BF28</f>
        <v>0</v>
      </c>
      <c r="U50" s="349">
        <f>+'Plan de Accion 2018'!BT28</f>
        <v>0</v>
      </c>
      <c r="V50" s="350">
        <f>+'Plan de Accion 2018'!BK28</f>
        <v>0</v>
      </c>
      <c r="W50" s="370"/>
      <c r="Y50" s="376"/>
      <c r="Z50" s="376"/>
      <c r="AA50" s="338"/>
      <c r="AB50" s="377"/>
      <c r="AC50" s="376"/>
      <c r="AD50" s="338"/>
      <c r="AE50" s="376"/>
      <c r="AF50" s="376"/>
      <c r="AG50" s="338"/>
      <c r="AH50" s="376"/>
      <c r="AI50" s="376"/>
      <c r="AJ50" s="346"/>
      <c r="AK50" s="373"/>
      <c r="AM50" s="376"/>
      <c r="AN50" s="376"/>
      <c r="AO50" s="338"/>
      <c r="AP50" s="377"/>
      <c r="AQ50" s="376"/>
      <c r="AR50" s="338"/>
      <c r="AS50" s="376"/>
      <c r="AT50" s="376"/>
      <c r="AU50" s="338"/>
      <c r="AV50" s="376"/>
      <c r="AW50" s="376"/>
      <c r="AX50" s="346"/>
      <c r="AY50" s="373"/>
      <c r="BA50" s="376"/>
      <c r="BB50" s="376"/>
      <c r="BC50" s="338"/>
      <c r="BD50" s="377"/>
      <c r="BE50" s="376"/>
      <c r="BF50" s="338"/>
      <c r="BG50" s="376"/>
      <c r="BH50" s="376"/>
      <c r="BI50" s="338"/>
      <c r="BJ50" s="376"/>
      <c r="BK50" s="376"/>
      <c r="BL50" s="346"/>
      <c r="BM50" s="373"/>
      <c r="BO50" s="376"/>
      <c r="BP50" s="376"/>
      <c r="BQ50" s="338"/>
      <c r="BR50" s="377"/>
      <c r="BS50" s="376"/>
      <c r="BT50" s="338"/>
      <c r="BU50" s="376"/>
      <c r="BV50" s="376"/>
      <c r="BW50" s="338"/>
      <c r="BX50" s="376"/>
      <c r="BY50" s="376"/>
      <c r="BZ50" s="346"/>
      <c r="CA50" s="373"/>
    </row>
    <row r="51" spans="2:79" ht="16.2" x14ac:dyDescent="0.25">
      <c r="B51" s="1362"/>
      <c r="C51" s="1310"/>
      <c r="D51" s="1266"/>
      <c r="E51" s="1266"/>
      <c r="F51" s="1335"/>
      <c r="G51" s="338"/>
      <c r="H51" s="369">
        <f>+'Plan de Accion 2018'!AB29</f>
        <v>0</v>
      </c>
      <c r="I51" s="349">
        <f>+'Plan de Accion 2018'!BN29</f>
        <v>0</v>
      </c>
      <c r="J51" s="342">
        <f>+'Plan de Accion 2018'!AG29</f>
        <v>0</v>
      </c>
      <c r="K51" s="341"/>
      <c r="L51" s="348">
        <f>+'Plan de Accion 2018'!AL29</f>
        <v>0</v>
      </c>
      <c r="M51" s="349">
        <f>+'Plan de Accion 2018'!BP29</f>
        <v>0</v>
      </c>
      <c r="N51" s="350">
        <f>+'Plan de Accion 2018'!AQ29</f>
        <v>0</v>
      </c>
      <c r="O51" s="341"/>
      <c r="P51" s="348">
        <f>+'Plan de Accion 2018'!AV29</f>
        <v>0</v>
      </c>
      <c r="Q51" s="349">
        <f>+'Plan de Accion 2018'!BR29</f>
        <v>0</v>
      </c>
      <c r="R51" s="350">
        <f>+'Plan de Accion 2018'!BA29</f>
        <v>0</v>
      </c>
      <c r="S51" s="341"/>
      <c r="T51" s="348">
        <f>+'Plan de Accion 2018'!BF29</f>
        <v>0</v>
      </c>
      <c r="U51" s="349">
        <f>+'Plan de Accion 2018'!BT29</f>
        <v>0</v>
      </c>
      <c r="V51" s="350">
        <f>+'Plan de Accion 2018'!BK29</f>
        <v>0</v>
      </c>
      <c r="W51" s="372"/>
      <c r="Y51" s="376"/>
      <c r="Z51" s="376"/>
      <c r="AA51" s="338"/>
      <c r="AB51" s="377"/>
      <c r="AC51" s="376"/>
      <c r="AD51" s="338"/>
      <c r="AE51" s="376"/>
      <c r="AF51" s="376"/>
      <c r="AG51" s="338"/>
      <c r="AH51" s="376"/>
      <c r="AI51" s="376"/>
      <c r="AJ51" s="346"/>
      <c r="AK51" s="373"/>
      <c r="AM51" s="376"/>
      <c r="AN51" s="376"/>
      <c r="AO51" s="338"/>
      <c r="AP51" s="377"/>
      <c r="AQ51" s="376"/>
      <c r="AR51" s="338"/>
      <c r="AS51" s="376"/>
      <c r="AT51" s="376"/>
      <c r="AU51" s="338"/>
      <c r="AV51" s="376"/>
      <c r="AW51" s="376"/>
      <c r="AX51" s="346"/>
      <c r="AY51" s="373"/>
      <c r="BA51" s="376"/>
      <c r="BB51" s="376"/>
      <c r="BC51" s="338"/>
      <c r="BD51" s="377"/>
      <c r="BE51" s="376"/>
      <c r="BF51" s="338"/>
      <c r="BG51" s="376"/>
      <c r="BH51" s="376"/>
      <c r="BI51" s="338"/>
      <c r="BJ51" s="376"/>
      <c r="BK51" s="376"/>
      <c r="BL51" s="346"/>
      <c r="BM51" s="373"/>
      <c r="BO51" s="376"/>
      <c r="BP51" s="376"/>
      <c r="BQ51" s="338"/>
      <c r="BR51" s="377"/>
      <c r="BS51" s="376"/>
      <c r="BT51" s="338"/>
      <c r="BU51" s="376"/>
      <c r="BV51" s="376"/>
      <c r="BW51" s="338"/>
      <c r="BX51" s="376"/>
      <c r="BY51" s="376"/>
      <c r="BZ51" s="346"/>
      <c r="CA51" s="373"/>
    </row>
    <row r="52" spans="2:79" ht="16.8" thickBot="1" x14ac:dyDescent="0.3">
      <c r="B52" s="1362"/>
      <c r="C52" s="1310"/>
      <c r="D52" s="1266"/>
      <c r="E52" s="1266"/>
      <c r="F52" s="1335"/>
      <c r="G52" s="338"/>
      <c r="H52" s="369">
        <f>+'Plan de Accion 2018'!AB30</f>
        <v>0</v>
      </c>
      <c r="I52" s="349">
        <f>+'Plan de Accion 2018'!BN30</f>
        <v>0</v>
      </c>
      <c r="J52" s="474">
        <f>+'Plan de Accion 2018'!AG30</f>
        <v>0</v>
      </c>
      <c r="K52" s="341"/>
      <c r="L52" s="348">
        <f>+'Plan de Accion 2018'!AL30</f>
        <v>0</v>
      </c>
      <c r="M52" s="349">
        <f>+'Plan de Accion 2018'!BP30</f>
        <v>0</v>
      </c>
      <c r="N52" s="350">
        <f>+'Plan de Accion 2018'!AQ30</f>
        <v>0</v>
      </c>
      <c r="O52" s="341"/>
      <c r="P52" s="348">
        <f>+'Plan de Accion 2018'!AV30</f>
        <v>0</v>
      </c>
      <c r="Q52" s="349">
        <f>+'Plan de Accion 2018'!BR30</f>
        <v>0</v>
      </c>
      <c r="R52" s="350">
        <f>+'Plan de Accion 2018'!BA30</f>
        <v>0</v>
      </c>
      <c r="S52" s="341"/>
      <c r="T52" s="348">
        <f>+'Plan de Accion 2018'!BF30</f>
        <v>0</v>
      </c>
      <c r="U52" s="349">
        <f>+'Plan de Accion 2018'!BT30</f>
        <v>0</v>
      </c>
      <c r="V52" s="350">
        <f>+'Plan de Accion 2018'!BK30</f>
        <v>0</v>
      </c>
      <c r="W52" s="374"/>
      <c r="Y52" s="376"/>
      <c r="Z52" s="376"/>
      <c r="AA52" s="338"/>
      <c r="AB52" s="377"/>
      <c r="AC52" s="376"/>
      <c r="AD52" s="338"/>
      <c r="AE52" s="376"/>
      <c r="AF52" s="376"/>
      <c r="AG52" s="338"/>
      <c r="AH52" s="376"/>
      <c r="AI52" s="376"/>
      <c r="AJ52" s="346"/>
      <c r="AK52" s="373"/>
      <c r="AM52" s="376"/>
      <c r="AN52" s="376"/>
      <c r="AO52" s="338"/>
      <c r="AP52" s="377"/>
      <c r="AQ52" s="376"/>
      <c r="AR52" s="338"/>
      <c r="AS52" s="376"/>
      <c r="AT52" s="376"/>
      <c r="AU52" s="338"/>
      <c r="AV52" s="376"/>
      <c r="AW52" s="376"/>
      <c r="AX52" s="346"/>
      <c r="AY52" s="373"/>
      <c r="BA52" s="376"/>
      <c r="BB52" s="376"/>
      <c r="BC52" s="338"/>
      <c r="BD52" s="377"/>
      <c r="BE52" s="376"/>
      <c r="BF52" s="338"/>
      <c r="BG52" s="376"/>
      <c r="BH52" s="376"/>
      <c r="BI52" s="338"/>
      <c r="BJ52" s="376"/>
      <c r="BK52" s="376"/>
      <c r="BL52" s="346"/>
      <c r="BM52" s="373"/>
      <c r="BO52" s="376"/>
      <c r="BP52" s="376"/>
      <c r="BQ52" s="338"/>
      <c r="BR52" s="377"/>
      <c r="BS52" s="376"/>
      <c r="BT52" s="338"/>
      <c r="BU52" s="376"/>
      <c r="BV52" s="376"/>
      <c r="BW52" s="338"/>
      <c r="BX52" s="376"/>
      <c r="BY52" s="376"/>
      <c r="BZ52" s="346"/>
      <c r="CA52" s="373"/>
    </row>
    <row r="53" spans="2:79" ht="16.8" thickBot="1" x14ac:dyDescent="0.3">
      <c r="B53" s="1362"/>
      <c r="C53" s="1310"/>
      <c r="D53" s="1266"/>
      <c r="E53" s="1266"/>
      <c r="F53" s="1335"/>
      <c r="G53" s="338"/>
      <c r="H53" s="369">
        <f>+'Plan de Accion 2018'!AB31</f>
        <v>0</v>
      </c>
      <c r="I53" s="349">
        <f>+'Plan de Accion 2018'!BN31</f>
        <v>0</v>
      </c>
      <c r="J53" s="473">
        <f>+'Plan de Accion 2018'!AG31</f>
        <v>0</v>
      </c>
      <c r="K53" s="341"/>
      <c r="L53" s="348">
        <f>+'Plan de Accion 2018'!AL31</f>
        <v>0</v>
      </c>
      <c r="M53" s="349">
        <f>+'Plan de Accion 2018'!BP31</f>
        <v>0</v>
      </c>
      <c r="N53" s="350">
        <f>+'Plan de Accion 2018'!AQ31</f>
        <v>0</v>
      </c>
      <c r="O53" s="341"/>
      <c r="P53" s="348">
        <f>+'Plan de Accion 2018'!AV31</f>
        <v>0</v>
      </c>
      <c r="Q53" s="349">
        <f>+'Plan de Accion 2018'!BR31</f>
        <v>0</v>
      </c>
      <c r="R53" s="350">
        <f>+'Plan de Accion 2018'!BA31</f>
        <v>0</v>
      </c>
      <c r="S53" s="341"/>
      <c r="T53" s="348">
        <f>+'Plan de Accion 2018'!BF31</f>
        <v>0</v>
      </c>
      <c r="U53" s="349">
        <f>+'Plan de Accion 2018'!BT31</f>
        <v>0</v>
      </c>
      <c r="V53" s="350">
        <f>+'Plan de Accion 2018'!BK31</f>
        <v>0</v>
      </c>
      <c r="W53" s="374"/>
      <c r="Y53" s="377"/>
      <c r="Z53" s="378"/>
      <c r="AA53" s="338"/>
      <c r="AB53" s="377"/>
      <c r="AC53" s="378"/>
      <c r="AD53" s="338"/>
      <c r="AE53" s="377"/>
      <c r="AF53" s="378"/>
      <c r="AG53" s="338"/>
      <c r="AH53" s="377"/>
      <c r="AI53" s="378"/>
      <c r="AJ53" s="346"/>
      <c r="AK53" s="373"/>
      <c r="AM53" s="377"/>
      <c r="AN53" s="378"/>
      <c r="AO53" s="338"/>
      <c r="AP53" s="377"/>
      <c r="AQ53" s="378"/>
      <c r="AR53" s="338"/>
      <c r="AS53" s="377"/>
      <c r="AT53" s="378"/>
      <c r="AU53" s="338"/>
      <c r="AV53" s="377"/>
      <c r="AW53" s="378"/>
      <c r="AX53" s="346"/>
      <c r="AY53" s="373"/>
      <c r="BA53" s="377"/>
      <c r="BB53" s="378"/>
      <c r="BC53" s="338"/>
      <c r="BD53" s="377"/>
      <c r="BE53" s="378"/>
      <c r="BF53" s="338"/>
      <c r="BG53" s="377"/>
      <c r="BH53" s="378"/>
      <c r="BI53" s="338"/>
      <c r="BJ53" s="377"/>
      <c r="BK53" s="378"/>
      <c r="BL53" s="346"/>
      <c r="BM53" s="373"/>
      <c r="BO53" s="377"/>
      <c r="BP53" s="378"/>
      <c r="BQ53" s="338"/>
      <c r="BR53" s="377"/>
      <c r="BS53" s="378"/>
      <c r="BT53" s="338"/>
      <c r="BU53" s="377"/>
      <c r="BV53" s="378"/>
      <c r="BW53" s="338"/>
      <c r="BX53" s="377"/>
      <c r="BY53" s="378"/>
      <c r="BZ53" s="346"/>
      <c r="CA53" s="373"/>
    </row>
    <row r="54" spans="2:79" ht="16.8" thickBot="1" x14ac:dyDescent="0.3">
      <c r="B54" s="1362"/>
      <c r="C54" s="1310"/>
      <c r="D54" s="1266"/>
      <c r="E54" s="1266"/>
      <c r="F54" s="1335"/>
      <c r="G54" s="338"/>
      <c r="H54" s="369">
        <f>+'Plan de Accion 2018'!AB32</f>
        <v>0</v>
      </c>
      <c r="I54" s="349">
        <f>+'Plan de Accion 2018'!BN32</f>
        <v>0</v>
      </c>
      <c r="J54" s="473">
        <f>+'Plan de Accion 2018'!AG32</f>
        <v>0</v>
      </c>
      <c r="K54" s="341"/>
      <c r="L54" s="348">
        <f>+'Plan de Accion 2018'!AL32</f>
        <v>0</v>
      </c>
      <c r="M54" s="349">
        <f>+'Plan de Accion 2018'!BP32</f>
        <v>0</v>
      </c>
      <c r="N54" s="350">
        <f>+'Plan de Accion 2018'!AQ32</f>
        <v>0</v>
      </c>
      <c r="O54" s="341"/>
      <c r="P54" s="348">
        <f>+'Plan de Accion 2018'!AV32</f>
        <v>0</v>
      </c>
      <c r="Q54" s="349">
        <f>+'Plan de Accion 2018'!BR32</f>
        <v>0</v>
      </c>
      <c r="R54" s="350">
        <f>+'Plan de Accion 2018'!BA32</f>
        <v>0</v>
      </c>
      <c r="S54" s="341"/>
      <c r="T54" s="348">
        <f>+'Plan de Accion 2018'!BF32</f>
        <v>0</v>
      </c>
      <c r="U54" s="349">
        <f>+'Plan de Accion 2018'!BT32</f>
        <v>0</v>
      </c>
      <c r="V54" s="350">
        <f>+'Plan de Accion 2018'!BK32</f>
        <v>0</v>
      </c>
      <c r="W54" s="374"/>
      <c r="Y54" s="377"/>
      <c r="Z54" s="378"/>
      <c r="AA54" s="338"/>
      <c r="AB54" s="377"/>
      <c r="AC54" s="378"/>
      <c r="AD54" s="338"/>
      <c r="AE54" s="377"/>
      <c r="AF54" s="378"/>
      <c r="AG54" s="338"/>
      <c r="AH54" s="377"/>
      <c r="AI54" s="378"/>
      <c r="AJ54" s="346"/>
      <c r="AK54" s="373"/>
      <c r="AM54" s="377"/>
      <c r="AN54" s="378"/>
      <c r="AO54" s="338"/>
      <c r="AP54" s="377"/>
      <c r="AQ54" s="378"/>
      <c r="AR54" s="338"/>
      <c r="AS54" s="377"/>
      <c r="AT54" s="378"/>
      <c r="AU54" s="338"/>
      <c r="AV54" s="377"/>
      <c r="AW54" s="378"/>
      <c r="AX54" s="346"/>
      <c r="AY54" s="373"/>
      <c r="BA54" s="377"/>
      <c r="BB54" s="378"/>
      <c r="BC54" s="338"/>
      <c r="BD54" s="377"/>
      <c r="BE54" s="378"/>
      <c r="BF54" s="338"/>
      <c r="BG54" s="377"/>
      <c r="BH54" s="378"/>
      <c r="BI54" s="338"/>
      <c r="BJ54" s="377"/>
      <c r="BK54" s="378"/>
      <c r="BL54" s="346"/>
      <c r="BM54" s="373"/>
      <c r="BO54" s="377"/>
      <c r="BP54" s="378"/>
      <c r="BQ54" s="338"/>
      <c r="BR54" s="377"/>
      <c r="BS54" s="378"/>
      <c r="BT54" s="338"/>
      <c r="BU54" s="377"/>
      <c r="BV54" s="378"/>
      <c r="BW54" s="338"/>
      <c r="BX54" s="377"/>
      <c r="BY54" s="378"/>
      <c r="BZ54" s="346"/>
      <c r="CA54" s="373"/>
    </row>
    <row r="55" spans="2:79" ht="16.8" thickBot="1" x14ac:dyDescent="0.3">
      <c r="B55" s="1362"/>
      <c r="C55" s="1310"/>
      <c r="D55" s="1266"/>
      <c r="E55" s="1266"/>
      <c r="F55" s="1335"/>
      <c r="G55" s="338"/>
      <c r="H55" s="369">
        <f>+'Plan de Accion 2018'!AB33</f>
        <v>0</v>
      </c>
      <c r="I55" s="349">
        <f>+'Plan de Accion 2018'!BN33</f>
        <v>0</v>
      </c>
      <c r="J55" s="342">
        <f>+'Plan de Accion 2018'!AG33</f>
        <v>0</v>
      </c>
      <c r="K55" s="341"/>
      <c r="L55" s="348">
        <f>+'Plan de Accion 2018'!AL33</f>
        <v>0</v>
      </c>
      <c r="M55" s="349">
        <f>+'Plan de Accion 2018'!BP33</f>
        <v>0</v>
      </c>
      <c r="N55" s="350">
        <f>+'Plan de Accion 2018'!AQ33</f>
        <v>0</v>
      </c>
      <c r="O55" s="341"/>
      <c r="P55" s="348">
        <f>+'Plan de Accion 2018'!AV33</f>
        <v>0</v>
      </c>
      <c r="Q55" s="349">
        <f>+'Plan de Accion 2018'!BR33</f>
        <v>0</v>
      </c>
      <c r="R55" s="350">
        <f>+'Plan de Accion 2018'!BA33</f>
        <v>0</v>
      </c>
      <c r="S55" s="341"/>
      <c r="T55" s="348">
        <f>+'Plan de Accion 2018'!BF33</f>
        <v>0</v>
      </c>
      <c r="U55" s="349">
        <f>+'Plan de Accion 2018'!BT33</f>
        <v>0</v>
      </c>
      <c r="V55" s="350">
        <f>+'Plan de Accion 2018'!BK33</f>
        <v>0</v>
      </c>
      <c r="W55" s="374"/>
      <c r="Y55" s="377"/>
      <c r="Z55" s="378"/>
      <c r="AA55" s="338"/>
      <c r="AB55" s="377"/>
      <c r="AC55" s="378"/>
      <c r="AD55" s="338"/>
      <c r="AE55" s="377"/>
      <c r="AF55" s="378"/>
      <c r="AG55" s="338"/>
      <c r="AH55" s="377"/>
      <c r="AI55" s="378"/>
      <c r="AJ55" s="346"/>
      <c r="AK55" s="373"/>
      <c r="AM55" s="377"/>
      <c r="AN55" s="378"/>
      <c r="AO55" s="338"/>
      <c r="AP55" s="377"/>
      <c r="AQ55" s="378"/>
      <c r="AR55" s="338"/>
      <c r="AS55" s="377"/>
      <c r="AT55" s="378"/>
      <c r="AU55" s="338"/>
      <c r="AV55" s="377"/>
      <c r="AW55" s="378"/>
      <c r="AX55" s="346"/>
      <c r="AY55" s="373"/>
      <c r="BA55" s="377"/>
      <c r="BB55" s="378"/>
      <c r="BC55" s="338"/>
      <c r="BD55" s="377"/>
      <c r="BE55" s="378"/>
      <c r="BF55" s="338"/>
      <c r="BG55" s="377"/>
      <c r="BH55" s="378"/>
      <c r="BI55" s="338"/>
      <c r="BJ55" s="377"/>
      <c r="BK55" s="378"/>
      <c r="BL55" s="346"/>
      <c r="BM55" s="373"/>
      <c r="BO55" s="377"/>
      <c r="BP55" s="378"/>
      <c r="BQ55" s="338"/>
      <c r="BR55" s="377"/>
      <c r="BS55" s="378"/>
      <c r="BT55" s="338"/>
      <c r="BU55" s="377"/>
      <c r="BV55" s="378"/>
      <c r="BW55" s="338"/>
      <c r="BX55" s="377"/>
      <c r="BY55" s="378"/>
      <c r="BZ55" s="346"/>
      <c r="CA55" s="373"/>
    </row>
    <row r="56" spans="2:79" ht="16.8" thickBot="1" x14ac:dyDescent="0.3">
      <c r="B56" s="1362"/>
      <c r="C56" s="1310"/>
      <c r="D56" s="1266"/>
      <c r="E56" s="1266"/>
      <c r="F56" s="1335"/>
      <c r="G56" s="338"/>
      <c r="H56" s="369">
        <f>+'Plan de Accion 2018'!AB34</f>
        <v>0</v>
      </c>
      <c r="I56" s="349">
        <f>+'Plan de Accion 2018'!BN34</f>
        <v>0</v>
      </c>
      <c r="J56" s="342">
        <f>+'Plan de Accion 2018'!AG34</f>
        <v>0</v>
      </c>
      <c r="K56" s="341"/>
      <c r="L56" s="348">
        <f>+'Plan de Accion 2018'!AL34</f>
        <v>0</v>
      </c>
      <c r="M56" s="349">
        <f>+'Plan de Accion 2018'!BP34</f>
        <v>0</v>
      </c>
      <c r="N56" s="350">
        <f>+'Plan de Accion 2018'!AQ34</f>
        <v>0</v>
      </c>
      <c r="O56" s="341"/>
      <c r="P56" s="348">
        <f>+'Plan de Accion 2018'!AV34</f>
        <v>0</v>
      </c>
      <c r="Q56" s="349">
        <f>+'Plan de Accion 2018'!BR34</f>
        <v>0</v>
      </c>
      <c r="R56" s="350">
        <f>+'Plan de Accion 2018'!BA34</f>
        <v>0</v>
      </c>
      <c r="S56" s="341"/>
      <c r="T56" s="348">
        <f>+'Plan de Accion 2018'!BF34</f>
        <v>0</v>
      </c>
      <c r="U56" s="349">
        <f>+'Plan de Accion 2018'!BT34</f>
        <v>0</v>
      </c>
      <c r="V56" s="350">
        <f>+'Plan de Accion 2018'!BK34</f>
        <v>0</v>
      </c>
      <c r="W56" s="374"/>
      <c r="Y56" s="377"/>
      <c r="Z56" s="378"/>
      <c r="AA56" s="338"/>
      <c r="AB56" s="377"/>
      <c r="AC56" s="378"/>
      <c r="AD56" s="338"/>
      <c r="AE56" s="377"/>
      <c r="AF56" s="378"/>
      <c r="AG56" s="338"/>
      <c r="AH56" s="377"/>
      <c r="AI56" s="378"/>
      <c r="AJ56" s="346"/>
      <c r="AK56" s="373"/>
      <c r="AM56" s="377"/>
      <c r="AN56" s="378"/>
      <c r="AO56" s="338"/>
      <c r="AP56" s="377"/>
      <c r="AQ56" s="378"/>
      <c r="AR56" s="338"/>
      <c r="AS56" s="377"/>
      <c r="AT56" s="378"/>
      <c r="AU56" s="338"/>
      <c r="AV56" s="377"/>
      <c r="AW56" s="378"/>
      <c r="AX56" s="346"/>
      <c r="AY56" s="373"/>
      <c r="BA56" s="377"/>
      <c r="BB56" s="378"/>
      <c r="BC56" s="338"/>
      <c r="BD56" s="377"/>
      <c r="BE56" s="378"/>
      <c r="BF56" s="338"/>
      <c r="BG56" s="377"/>
      <c r="BH56" s="378"/>
      <c r="BI56" s="338"/>
      <c r="BJ56" s="377"/>
      <c r="BK56" s="378"/>
      <c r="BL56" s="346"/>
      <c r="BM56" s="373"/>
      <c r="BO56" s="377"/>
      <c r="BP56" s="378"/>
      <c r="BQ56" s="338"/>
      <c r="BR56" s="377"/>
      <c r="BS56" s="378"/>
      <c r="BT56" s="338"/>
      <c r="BU56" s="377"/>
      <c r="BV56" s="378"/>
      <c r="BW56" s="338"/>
      <c r="BX56" s="377"/>
      <c r="BY56" s="378"/>
      <c r="BZ56" s="346"/>
      <c r="CA56" s="373"/>
    </row>
    <row r="57" spans="2:79" ht="16.8" thickBot="1" x14ac:dyDescent="0.3">
      <c r="B57" s="1362"/>
      <c r="C57" s="1310"/>
      <c r="D57" s="1266"/>
      <c r="E57" s="1266"/>
      <c r="F57" s="1336"/>
      <c r="G57" s="338"/>
      <c r="H57" s="369">
        <f>+'Plan de Accion 2018'!AB35</f>
        <v>0</v>
      </c>
      <c r="I57" s="349">
        <f>+'Plan de Accion 2018'!BN35</f>
        <v>0</v>
      </c>
      <c r="J57" s="342">
        <f>+'Plan de Accion 2018'!AG35</f>
        <v>0</v>
      </c>
      <c r="K57" s="341"/>
      <c r="L57" s="348">
        <f>+'Plan de Accion 2018'!AL35</f>
        <v>0</v>
      </c>
      <c r="M57" s="349">
        <f>+'Plan de Accion 2018'!BP35</f>
        <v>0</v>
      </c>
      <c r="N57" s="350">
        <f>+'Plan de Accion 2018'!AQ35</f>
        <v>0</v>
      </c>
      <c r="O57" s="341"/>
      <c r="P57" s="348">
        <f>+'Plan de Accion 2018'!AV35</f>
        <v>0</v>
      </c>
      <c r="Q57" s="349">
        <f>+'Plan de Accion 2018'!BR35</f>
        <v>0</v>
      </c>
      <c r="R57" s="350">
        <f>+'Plan de Accion 2018'!BA35</f>
        <v>0</v>
      </c>
      <c r="S57" s="341"/>
      <c r="T57" s="348">
        <f>+'Plan de Accion 2018'!BF35</f>
        <v>0</v>
      </c>
      <c r="U57" s="349">
        <f>+'Plan de Accion 2018'!BT35</f>
        <v>0</v>
      </c>
      <c r="V57" s="350">
        <f>+'Plan de Accion 2018'!BK35</f>
        <v>0</v>
      </c>
      <c r="W57" s="374"/>
      <c r="Y57" s="377"/>
      <c r="Z57" s="378"/>
      <c r="AA57" s="338"/>
      <c r="AB57" s="377"/>
      <c r="AC57" s="378"/>
      <c r="AD57" s="338"/>
      <c r="AE57" s="377"/>
      <c r="AF57" s="378"/>
      <c r="AG57" s="338"/>
      <c r="AH57" s="377"/>
      <c r="AI57" s="378"/>
      <c r="AJ57" s="346"/>
      <c r="AK57" s="373"/>
      <c r="AM57" s="377"/>
      <c r="AN57" s="378"/>
      <c r="AO57" s="338"/>
      <c r="AP57" s="377"/>
      <c r="AQ57" s="378"/>
      <c r="AR57" s="338"/>
      <c r="AS57" s="377"/>
      <c r="AT57" s="378"/>
      <c r="AU57" s="338"/>
      <c r="AV57" s="377"/>
      <c r="AW57" s="378"/>
      <c r="AX57" s="346"/>
      <c r="AY57" s="373"/>
      <c r="BA57" s="377"/>
      <c r="BB57" s="378"/>
      <c r="BC57" s="338"/>
      <c r="BD57" s="377"/>
      <c r="BE57" s="378"/>
      <c r="BF57" s="338"/>
      <c r="BG57" s="377"/>
      <c r="BH57" s="378"/>
      <c r="BI57" s="338"/>
      <c r="BJ57" s="377"/>
      <c r="BK57" s="378"/>
      <c r="BL57" s="346"/>
      <c r="BM57" s="373"/>
      <c r="BO57" s="377"/>
      <c r="BP57" s="378"/>
      <c r="BQ57" s="338"/>
      <c r="BR57" s="377"/>
      <c r="BS57" s="378"/>
      <c r="BT57" s="338"/>
      <c r="BU57" s="377"/>
      <c r="BV57" s="378"/>
      <c r="BW57" s="338"/>
      <c r="BX57" s="377"/>
      <c r="BY57" s="378"/>
      <c r="BZ57" s="346"/>
      <c r="CA57" s="373"/>
    </row>
    <row r="58" spans="2:79" ht="16.8" thickBot="1" x14ac:dyDescent="0.3">
      <c r="B58" s="1362"/>
      <c r="C58" s="1310"/>
      <c r="D58" s="351" t="str">
        <f>+'Plan de Accion 2018'!G36</f>
        <v>Publicación  Ejecución Presupuestal</v>
      </c>
      <c r="E58" s="1266"/>
      <c r="F58" s="1353" t="s">
        <v>816</v>
      </c>
      <c r="G58" s="338"/>
      <c r="H58" s="348">
        <f>+'Plan de Accion 2018'!AE36</f>
        <v>0</v>
      </c>
      <c r="I58" s="349">
        <f>+'Plan de Accion 2018'!BN36</f>
        <v>0</v>
      </c>
      <c r="J58" s="342">
        <f>+'Plan de Accion 2018'!AG36</f>
        <v>0</v>
      </c>
      <c r="K58" s="341"/>
      <c r="L58" s="348">
        <f>+'Plan de Accion 2018'!AO36</f>
        <v>0</v>
      </c>
      <c r="M58" s="349">
        <f>+'Plan de Accion 2018'!BP36</f>
        <v>0</v>
      </c>
      <c r="N58" s="350">
        <f>+'Plan de Accion 2018'!AQ36</f>
        <v>0</v>
      </c>
      <c r="O58" s="341"/>
      <c r="P58" s="348">
        <f>+'Plan de Accion 2018'!AY36</f>
        <v>0</v>
      </c>
      <c r="Q58" s="349">
        <f>+'Plan de Accion 2018'!BR36</f>
        <v>0</v>
      </c>
      <c r="R58" s="350">
        <f>+'Plan de Accion 2018'!BA36</f>
        <v>0</v>
      </c>
      <c r="S58" s="341"/>
      <c r="T58" s="348">
        <f>+'Plan de Accion 2018'!BI36</f>
        <v>0</v>
      </c>
      <c r="U58" s="349">
        <f>+'Plan de Accion 2018'!BT36</f>
        <v>0</v>
      </c>
      <c r="V58" s="350">
        <f>+'Plan de Accion 2018'!BK36</f>
        <v>0</v>
      </c>
      <c r="W58" s="374"/>
      <c r="Y58" s="377"/>
      <c r="Z58" s="378"/>
      <c r="AA58" s="338"/>
      <c r="AB58" s="377"/>
      <c r="AC58" s="378"/>
      <c r="AD58" s="338"/>
      <c r="AE58" s="377"/>
      <c r="AF58" s="378"/>
      <c r="AG58" s="338"/>
      <c r="AH58" s="377"/>
      <c r="AI58" s="378"/>
      <c r="AJ58" s="346"/>
      <c r="AK58" s="373"/>
      <c r="AM58" s="377"/>
      <c r="AN58" s="378"/>
      <c r="AO58" s="338"/>
      <c r="AP58" s="377"/>
      <c r="AQ58" s="378"/>
      <c r="AR58" s="338"/>
      <c r="AS58" s="377"/>
      <c r="AT58" s="378"/>
      <c r="AU58" s="338"/>
      <c r="AV58" s="377"/>
      <c r="AW58" s="378"/>
      <c r="AX58" s="346"/>
      <c r="AY58" s="373"/>
      <c r="BA58" s="377"/>
      <c r="BB58" s="378"/>
      <c r="BC58" s="338"/>
      <c r="BD58" s="377"/>
      <c r="BE58" s="378"/>
      <c r="BF58" s="338"/>
      <c r="BG58" s="377"/>
      <c r="BH58" s="378"/>
      <c r="BI58" s="338"/>
      <c r="BJ58" s="377"/>
      <c r="BK58" s="378"/>
      <c r="BL58" s="346"/>
      <c r="BM58" s="373"/>
      <c r="BO58" s="377"/>
      <c r="BP58" s="378"/>
      <c r="BQ58" s="338"/>
      <c r="BR58" s="377"/>
      <c r="BS58" s="378"/>
      <c r="BT58" s="338"/>
      <c r="BU58" s="377"/>
      <c r="BV58" s="378"/>
      <c r="BW58" s="338"/>
      <c r="BX58" s="377"/>
      <c r="BY58" s="378"/>
      <c r="BZ58" s="346"/>
      <c r="CA58" s="373"/>
    </row>
    <row r="59" spans="2:79" ht="16.8" thickBot="1" x14ac:dyDescent="0.3">
      <c r="B59" s="1362"/>
      <c r="C59" s="1310"/>
      <c r="D59" s="351" t="str">
        <f>+'Plan de Accion 2018'!G37</f>
        <v>Gestión de Recaudo</v>
      </c>
      <c r="E59" s="1266"/>
      <c r="F59" s="1354"/>
      <c r="G59" s="338"/>
      <c r="H59" s="369">
        <f>+'Plan de Accion 2018'!AE37</f>
        <v>0</v>
      </c>
      <c r="I59" s="349">
        <f>+'Plan de Accion 2018'!BN37</f>
        <v>0</v>
      </c>
      <c r="J59" s="342">
        <f>+'Plan de Accion 2018'!AG37</f>
        <v>0</v>
      </c>
      <c r="K59" s="341"/>
      <c r="L59" s="348">
        <f>+'Plan de Accion 2018'!AO37</f>
        <v>0</v>
      </c>
      <c r="M59" s="349">
        <f>+'Plan de Accion 2018'!BP37</f>
        <v>0</v>
      </c>
      <c r="N59" s="350">
        <f>+'Plan de Accion 2018'!AQ37</f>
        <v>0</v>
      </c>
      <c r="O59" s="341"/>
      <c r="P59" s="348">
        <f>+'Plan de Accion 2018'!AY37</f>
        <v>0</v>
      </c>
      <c r="Q59" s="349">
        <f>+'Plan de Accion 2018'!BR37</f>
        <v>0</v>
      </c>
      <c r="R59" s="350">
        <f>+'Plan de Accion 2018'!BA37</f>
        <v>0</v>
      </c>
      <c r="S59" s="341"/>
      <c r="T59" s="348">
        <f>+'Plan de Accion 2018'!BI37</f>
        <v>0</v>
      </c>
      <c r="U59" s="349">
        <f>+'Plan de Accion 2018'!BT37</f>
        <v>0</v>
      </c>
      <c r="V59" s="350">
        <f>+'Plan de Accion 2018'!BK37</f>
        <v>0</v>
      </c>
      <c r="W59" s="374"/>
      <c r="Y59" s="377"/>
      <c r="Z59" s="378"/>
      <c r="AA59" s="338"/>
      <c r="AB59" s="377"/>
      <c r="AC59" s="378"/>
      <c r="AD59" s="338"/>
      <c r="AE59" s="377"/>
      <c r="AF59" s="378"/>
      <c r="AG59" s="338"/>
      <c r="AH59" s="377"/>
      <c r="AI59" s="378"/>
      <c r="AJ59" s="346"/>
      <c r="AK59" s="373"/>
      <c r="AM59" s="377"/>
      <c r="AN59" s="378"/>
      <c r="AO59" s="338"/>
      <c r="AP59" s="377"/>
      <c r="AQ59" s="378"/>
      <c r="AR59" s="338"/>
      <c r="AS59" s="377"/>
      <c r="AT59" s="378"/>
      <c r="AU59" s="338"/>
      <c r="AV59" s="377"/>
      <c r="AW59" s="378"/>
      <c r="AX59" s="346"/>
      <c r="AY59" s="373"/>
      <c r="BA59" s="377"/>
      <c r="BB59" s="378"/>
      <c r="BC59" s="338"/>
      <c r="BD59" s="377"/>
      <c r="BE59" s="378"/>
      <c r="BF59" s="338"/>
      <c r="BG59" s="377"/>
      <c r="BH59" s="378"/>
      <c r="BI59" s="338"/>
      <c r="BJ59" s="377"/>
      <c r="BK59" s="378"/>
      <c r="BL59" s="346"/>
      <c r="BM59" s="373"/>
      <c r="BO59" s="377"/>
      <c r="BP59" s="378"/>
      <c r="BQ59" s="338"/>
      <c r="BR59" s="377"/>
      <c r="BS59" s="378"/>
      <c r="BT59" s="338"/>
      <c r="BU59" s="377"/>
      <c r="BV59" s="378"/>
      <c r="BW59" s="338"/>
      <c r="BX59" s="377"/>
      <c r="BY59" s="378"/>
      <c r="BZ59" s="346"/>
      <c r="CA59" s="373"/>
    </row>
    <row r="60" spans="2:79" ht="16.8" thickBot="1" x14ac:dyDescent="0.3">
      <c r="B60" s="1362"/>
      <c r="C60" s="1310"/>
      <c r="D60" s="351" t="str">
        <f>+'Plan de Accion 2018'!G40</f>
        <v>Ordenes de Giros</v>
      </c>
      <c r="E60" s="1266"/>
      <c r="F60" s="1354"/>
      <c r="G60" s="338"/>
      <c r="H60" s="369">
        <f>+'Plan de Accion 2018'!AE40</f>
        <v>0</v>
      </c>
      <c r="I60" s="349">
        <f>+'Plan de Accion 2018'!BN40</f>
        <v>0</v>
      </c>
      <c r="J60" s="342">
        <f>+'Plan de Accion 2018'!AG40</f>
        <v>0</v>
      </c>
      <c r="K60" s="341"/>
      <c r="L60" s="348">
        <f>+'Plan de Accion 2018'!AO40</f>
        <v>0</v>
      </c>
      <c r="M60" s="349">
        <f>+'Plan de Accion 2018'!BP40</f>
        <v>0</v>
      </c>
      <c r="N60" s="350">
        <f>+'Plan de Accion 2018'!AQ40</f>
        <v>0</v>
      </c>
      <c r="O60" s="341"/>
      <c r="P60" s="348">
        <f>+'Plan de Accion 2018'!AY40</f>
        <v>0</v>
      </c>
      <c r="Q60" s="349">
        <f>+'Plan de Accion 2018'!BR40</f>
        <v>0</v>
      </c>
      <c r="R60" s="350">
        <f>+'Plan de Accion 2018'!BA40</f>
        <v>0</v>
      </c>
      <c r="S60" s="341"/>
      <c r="T60" s="348">
        <f>+'Plan de Accion 2018'!BI40</f>
        <v>0</v>
      </c>
      <c r="U60" s="349">
        <f>+'Plan de Accion 2018'!BT40</f>
        <v>0</v>
      </c>
      <c r="V60" s="350">
        <f>+'Plan de Accion 2018'!BK40</f>
        <v>0</v>
      </c>
      <c r="W60" s="374"/>
      <c r="Y60" s="377"/>
      <c r="Z60" s="378"/>
      <c r="AA60" s="338"/>
      <c r="AB60" s="377"/>
      <c r="AC60" s="378"/>
      <c r="AD60" s="338"/>
      <c r="AE60" s="377"/>
      <c r="AF60" s="378"/>
      <c r="AG60" s="338"/>
      <c r="AH60" s="377"/>
      <c r="AI60" s="378"/>
      <c r="AJ60" s="346"/>
      <c r="AK60" s="373"/>
      <c r="AM60" s="377"/>
      <c r="AN60" s="378"/>
      <c r="AO60" s="338"/>
      <c r="AP60" s="377"/>
      <c r="AQ60" s="378"/>
      <c r="AR60" s="338"/>
      <c r="AS60" s="377"/>
      <c r="AT60" s="378"/>
      <c r="AU60" s="338"/>
      <c r="AV60" s="377"/>
      <c r="AW60" s="378"/>
      <c r="AX60" s="346"/>
      <c r="AY60" s="373"/>
      <c r="BA60" s="377"/>
      <c r="BB60" s="378"/>
      <c r="BC60" s="338"/>
      <c r="BD60" s="377"/>
      <c r="BE60" s="378"/>
      <c r="BF60" s="338"/>
      <c r="BG60" s="377"/>
      <c r="BH60" s="378"/>
      <c r="BI60" s="338"/>
      <c r="BJ60" s="377"/>
      <c r="BK60" s="378"/>
      <c r="BL60" s="346"/>
      <c r="BM60" s="373"/>
      <c r="BO60" s="377"/>
      <c r="BP60" s="378"/>
      <c r="BQ60" s="338"/>
      <c r="BR60" s="377"/>
      <c r="BS60" s="378"/>
      <c r="BT60" s="338"/>
      <c r="BU60" s="377"/>
      <c r="BV60" s="378"/>
      <c r="BW60" s="338"/>
      <c r="BX60" s="377"/>
      <c r="BY60" s="378"/>
      <c r="BZ60" s="346"/>
      <c r="CA60" s="373"/>
    </row>
    <row r="61" spans="2:79" ht="16.8" thickBot="1" x14ac:dyDescent="0.3">
      <c r="B61" s="1362"/>
      <c r="C61" s="1310"/>
      <c r="D61" s="351" t="str">
        <f>+'Plan de Accion 2018'!G41</f>
        <v>Portafolio</v>
      </c>
      <c r="E61" s="1266"/>
      <c r="F61" s="1354"/>
      <c r="G61" s="338"/>
      <c r="H61" s="369">
        <f>+'Plan de Accion 2018'!AE41</f>
        <v>0</v>
      </c>
      <c r="I61" s="349">
        <f>+'Plan de Accion 2018'!BN41</f>
        <v>0</v>
      </c>
      <c r="J61" s="342">
        <f>+'Plan de Accion 2018'!AG41</f>
        <v>0</v>
      </c>
      <c r="K61" s="341"/>
      <c r="L61" s="348">
        <f>+'Plan de Accion 2018'!AO41</f>
        <v>0</v>
      </c>
      <c r="M61" s="349">
        <f>+'Plan de Accion 2018'!BP41</f>
        <v>0</v>
      </c>
      <c r="N61" s="350">
        <f>+'Plan de Accion 2018'!AQ41</f>
        <v>0</v>
      </c>
      <c r="O61" s="341"/>
      <c r="P61" s="348">
        <f>+'Plan de Accion 2018'!AY41</f>
        <v>0</v>
      </c>
      <c r="Q61" s="349">
        <f>+'Plan de Accion 2018'!BR41</f>
        <v>0</v>
      </c>
      <c r="R61" s="350">
        <f>+'Plan de Accion 2018'!BA41</f>
        <v>0</v>
      </c>
      <c r="S61" s="341"/>
      <c r="T61" s="348">
        <f>+'Plan de Accion 2018'!BI41</f>
        <v>0</v>
      </c>
      <c r="U61" s="349">
        <f>+'Plan de Accion 2018'!BT41</f>
        <v>0</v>
      </c>
      <c r="V61" s="350">
        <f>+'Plan de Accion 2018'!BK41</f>
        <v>0</v>
      </c>
      <c r="W61" s="374"/>
      <c r="Y61" s="377"/>
      <c r="Z61" s="378"/>
      <c r="AA61" s="338"/>
      <c r="AB61" s="377"/>
      <c r="AC61" s="378"/>
      <c r="AD61" s="338"/>
      <c r="AE61" s="377"/>
      <c r="AF61" s="378"/>
      <c r="AG61" s="338"/>
      <c r="AH61" s="377"/>
      <c r="AI61" s="378"/>
      <c r="AJ61" s="346"/>
      <c r="AK61" s="373"/>
      <c r="AM61" s="377"/>
      <c r="AN61" s="378"/>
      <c r="AO61" s="338"/>
      <c r="AP61" s="377"/>
      <c r="AQ61" s="378"/>
      <c r="AR61" s="338"/>
      <c r="AS61" s="377"/>
      <c r="AT61" s="378"/>
      <c r="AU61" s="338"/>
      <c r="AV61" s="377"/>
      <c r="AW61" s="378"/>
      <c r="AX61" s="346"/>
      <c r="AY61" s="373"/>
      <c r="BA61" s="377"/>
      <c r="BB61" s="378"/>
      <c r="BC61" s="338"/>
      <c r="BD61" s="377"/>
      <c r="BE61" s="378"/>
      <c r="BF61" s="338"/>
      <c r="BG61" s="377"/>
      <c r="BH61" s="378"/>
      <c r="BI61" s="338"/>
      <c r="BJ61" s="377"/>
      <c r="BK61" s="378"/>
      <c r="BL61" s="346"/>
      <c r="BM61" s="373"/>
      <c r="BO61" s="377"/>
      <c r="BP61" s="378"/>
      <c r="BQ61" s="338"/>
      <c r="BR61" s="377"/>
      <c r="BS61" s="378"/>
      <c r="BT61" s="338"/>
      <c r="BU61" s="377"/>
      <c r="BV61" s="378"/>
      <c r="BW61" s="338"/>
      <c r="BX61" s="377"/>
      <c r="BY61" s="378"/>
      <c r="BZ61" s="346"/>
      <c r="CA61" s="373"/>
    </row>
    <row r="62" spans="2:79" ht="29.25" customHeight="1" thickBot="1" x14ac:dyDescent="0.3">
      <c r="B62" s="1362"/>
      <c r="C62" s="1311"/>
      <c r="D62" s="480" t="str">
        <f>+'Plan de Accion 2018'!G44</f>
        <v>Administración y Custodia del Portafolio de Inversión</v>
      </c>
      <c r="E62" s="1267"/>
      <c r="F62" s="1354"/>
      <c r="G62" s="338"/>
      <c r="H62" s="369">
        <f>+'Plan de Accion 2018'!AE44</f>
        <v>0</v>
      </c>
      <c r="I62" s="349">
        <f>+'Plan de Accion 2018'!BN44</f>
        <v>0</v>
      </c>
      <c r="J62" s="482">
        <f>+'Plan de Accion 2018'!AG44</f>
        <v>0</v>
      </c>
      <c r="K62" s="341"/>
      <c r="L62" s="348">
        <f>+'Plan de Accion 2018'!AO44</f>
        <v>0</v>
      </c>
      <c r="M62" s="349">
        <f>+'Plan de Accion 2018'!BP44</f>
        <v>0</v>
      </c>
      <c r="N62" s="350">
        <f>+'Plan de Accion 2018'!AQ44</f>
        <v>0</v>
      </c>
      <c r="O62" s="341"/>
      <c r="P62" s="348">
        <f>+'Plan de Accion 2018'!AY44</f>
        <v>0</v>
      </c>
      <c r="Q62" s="349">
        <f>+'Plan de Accion 2018'!BR44</f>
        <v>0</v>
      </c>
      <c r="R62" s="350">
        <f>+'Plan de Accion 2018'!BA44</f>
        <v>0</v>
      </c>
      <c r="S62" s="341"/>
      <c r="T62" s="348">
        <f>+'Plan de Accion 2018'!BI44</f>
        <v>0</v>
      </c>
      <c r="U62" s="349">
        <f>+'Plan de Accion 2018'!BT44</f>
        <v>0</v>
      </c>
      <c r="V62" s="350">
        <f>+'Plan de Accion 2018'!BK44</f>
        <v>0</v>
      </c>
      <c r="W62" s="374"/>
      <c r="Y62" s="481"/>
      <c r="Z62" s="378"/>
      <c r="AA62" s="338"/>
      <c r="AB62" s="481"/>
      <c r="AC62" s="378"/>
      <c r="AD62" s="338"/>
      <c r="AE62" s="481"/>
      <c r="AF62" s="378"/>
      <c r="AG62" s="338"/>
      <c r="AH62" s="481"/>
      <c r="AI62" s="378"/>
      <c r="AJ62" s="346"/>
      <c r="AK62" s="373"/>
      <c r="AM62" s="481"/>
      <c r="AN62" s="378"/>
      <c r="AO62" s="338"/>
      <c r="AP62" s="481"/>
      <c r="AQ62" s="378"/>
      <c r="AR62" s="338"/>
      <c r="AS62" s="481"/>
      <c r="AT62" s="378"/>
      <c r="AU62" s="338"/>
      <c r="AV62" s="481"/>
      <c r="AW62" s="378"/>
      <c r="AX62" s="346"/>
      <c r="AY62" s="373"/>
      <c r="BA62" s="481"/>
      <c r="BB62" s="378"/>
      <c r="BC62" s="338"/>
      <c r="BD62" s="481"/>
      <c r="BE62" s="378"/>
      <c r="BF62" s="338"/>
      <c r="BG62" s="481"/>
      <c r="BH62" s="378"/>
      <c r="BI62" s="338"/>
      <c r="BJ62" s="481"/>
      <c r="BK62" s="378"/>
      <c r="BL62" s="346"/>
      <c r="BM62" s="373"/>
      <c r="BO62" s="481"/>
      <c r="BP62" s="378"/>
      <c r="BQ62" s="338"/>
      <c r="BR62" s="481"/>
      <c r="BS62" s="378"/>
      <c r="BT62" s="338"/>
      <c r="BU62" s="481"/>
      <c r="BV62" s="378"/>
      <c r="BW62" s="338"/>
      <c r="BX62" s="481"/>
      <c r="BY62" s="378"/>
      <c r="BZ62" s="346"/>
      <c r="CA62" s="373"/>
    </row>
    <row r="63" spans="2:79" ht="16.8" thickBot="1" x14ac:dyDescent="0.3">
      <c r="B63" s="1362"/>
      <c r="C63" s="1311"/>
      <c r="D63" s="357" t="str">
        <f>+'Plan de Accion 2018'!G42</f>
        <v>Estados Financieros</v>
      </c>
      <c r="E63" s="1267"/>
      <c r="F63" s="1355"/>
      <c r="G63" s="338"/>
      <c r="H63" s="380">
        <f>+'Plan de Accion 2018'!AE42</f>
        <v>0</v>
      </c>
      <c r="I63" s="361">
        <f>+'Plan de Accion 2018'!BN42</f>
        <v>0</v>
      </c>
      <c r="J63" s="455">
        <f>+'Plan de Accion 2018'!AG42</f>
        <v>0</v>
      </c>
      <c r="K63" s="341"/>
      <c r="L63" s="360">
        <f>+'Plan de Accion 2018'!AO42</f>
        <v>0</v>
      </c>
      <c r="M63" s="361">
        <f>+'Plan de Accion 2018'!BP42</f>
        <v>0</v>
      </c>
      <c r="N63" s="362">
        <f>+'Plan de Accion 2018'!AQ42</f>
        <v>0</v>
      </c>
      <c r="O63" s="341"/>
      <c r="P63" s="360">
        <f>+'Plan de Accion 2018'!AY42</f>
        <v>0</v>
      </c>
      <c r="Q63" s="361">
        <f>+'Plan de Accion 2018'!BR42</f>
        <v>0</v>
      </c>
      <c r="R63" s="362">
        <f>+'Plan de Accion 2018'!BA42</f>
        <v>0</v>
      </c>
      <c r="S63" s="341"/>
      <c r="T63" s="360">
        <f>+'Plan de Accion 2018'!BI42</f>
        <v>0</v>
      </c>
      <c r="U63" s="361">
        <f>+'Plan de Accion 2018'!BT42</f>
        <v>0</v>
      </c>
      <c r="V63" s="362">
        <f>+'Plan de Accion 2018'!BK42</f>
        <v>0</v>
      </c>
      <c r="W63" s="374"/>
      <c r="Y63" s="377"/>
      <c r="Z63" s="378"/>
      <c r="AA63" s="338"/>
      <c r="AB63" s="377"/>
      <c r="AC63" s="378"/>
      <c r="AD63" s="338"/>
      <c r="AE63" s="377"/>
      <c r="AF63" s="378"/>
      <c r="AG63" s="338"/>
      <c r="AH63" s="377"/>
      <c r="AI63" s="378"/>
      <c r="AJ63" s="346"/>
      <c r="AK63" s="373"/>
      <c r="AM63" s="377"/>
      <c r="AN63" s="378"/>
      <c r="AO63" s="338"/>
      <c r="AP63" s="377"/>
      <c r="AQ63" s="378"/>
      <c r="AR63" s="338"/>
      <c r="AS63" s="377"/>
      <c r="AT63" s="378"/>
      <c r="AU63" s="338"/>
      <c r="AV63" s="377"/>
      <c r="AW63" s="378"/>
      <c r="AX63" s="346"/>
      <c r="AY63" s="373"/>
      <c r="BA63" s="377"/>
      <c r="BB63" s="378"/>
      <c r="BC63" s="338"/>
      <c r="BD63" s="377"/>
      <c r="BE63" s="378"/>
      <c r="BF63" s="338"/>
      <c r="BG63" s="377"/>
      <c r="BH63" s="378"/>
      <c r="BI63" s="338"/>
      <c r="BJ63" s="377"/>
      <c r="BK63" s="378"/>
      <c r="BL63" s="346"/>
      <c r="BM63" s="373"/>
      <c r="BO63" s="377"/>
      <c r="BP63" s="378"/>
      <c r="BQ63" s="338"/>
      <c r="BR63" s="377"/>
      <c r="BS63" s="378"/>
      <c r="BT63" s="338"/>
      <c r="BU63" s="377"/>
      <c r="BV63" s="378"/>
      <c r="BW63" s="338"/>
      <c r="BX63" s="377"/>
      <c r="BY63" s="378"/>
      <c r="BZ63" s="346"/>
      <c r="CA63" s="373"/>
    </row>
    <row r="64" spans="2:79" ht="20.399999999999999" thickBot="1" x14ac:dyDescent="0.35">
      <c r="B64" s="1363"/>
      <c r="C64" s="1312" t="s">
        <v>798</v>
      </c>
      <c r="D64" s="1313"/>
      <c r="E64" s="1313"/>
      <c r="F64" s="1314"/>
      <c r="G64" s="381"/>
      <c r="H64" s="382" t="s">
        <v>792</v>
      </c>
      <c r="I64" s="365">
        <f>SUM(I37:I63)/COUNT(I37:I63)</f>
        <v>0</v>
      </c>
      <c r="J64" s="367">
        <f>SUM(J37:J63)/COUNT(J37:J63)</f>
        <v>0</v>
      </c>
      <c r="K64" s="383"/>
      <c r="L64" s="382" t="s">
        <v>792</v>
      </c>
      <c r="M64" s="365">
        <f>SUM(M37:M63)/COUNT(M37:M63)</f>
        <v>0</v>
      </c>
      <c r="N64" s="367">
        <f>SUM(N37:N63)/COUNT(N37:N63)</f>
        <v>0</v>
      </c>
      <c r="O64" s="383"/>
      <c r="P64" s="382" t="s">
        <v>792</v>
      </c>
      <c r="Q64" s="365">
        <f>SUM(Q37:Q63)/COUNT(Q37:Q63)</f>
        <v>0</v>
      </c>
      <c r="R64" s="367">
        <f>SUM(R37:R63)/COUNT(R37:R63)</f>
        <v>0</v>
      </c>
      <c r="S64" s="383"/>
      <c r="T64" s="382" t="s">
        <v>792</v>
      </c>
      <c r="U64" s="365">
        <f>SUM(U37:U63)/COUNT(U37:U63)</f>
        <v>0</v>
      </c>
      <c r="V64" s="367">
        <f>SUM(V37:V63)/COUNT(V37:V63)</f>
        <v>0</v>
      </c>
      <c r="W64" s="374"/>
      <c r="Y64" s="377"/>
      <c r="Z64" s="378"/>
      <c r="AA64" s="338"/>
      <c r="AB64" s="377"/>
      <c r="AC64" s="378"/>
      <c r="AD64" s="338"/>
      <c r="AE64" s="377"/>
      <c r="AF64" s="378"/>
      <c r="AG64" s="338"/>
      <c r="AH64" s="377"/>
      <c r="AI64" s="378"/>
      <c r="AJ64" s="346"/>
      <c r="AK64" s="373"/>
      <c r="AM64" s="377"/>
      <c r="AN64" s="378"/>
      <c r="AO64" s="338"/>
      <c r="AP64" s="377"/>
      <c r="AQ64" s="378"/>
      <c r="AR64" s="338"/>
      <c r="AS64" s="377"/>
      <c r="AT64" s="378"/>
      <c r="AU64" s="338"/>
      <c r="AV64" s="377"/>
      <c r="AW64" s="378"/>
      <c r="AX64" s="346"/>
      <c r="AY64" s="373"/>
      <c r="BA64" s="377"/>
      <c r="BB64" s="378"/>
      <c r="BC64" s="338"/>
      <c r="BD64" s="377"/>
      <c r="BE64" s="378"/>
      <c r="BF64" s="338"/>
      <c r="BG64" s="377"/>
      <c r="BH64" s="378"/>
      <c r="BI64" s="338"/>
      <c r="BJ64" s="377"/>
      <c r="BK64" s="378"/>
      <c r="BL64" s="346"/>
      <c r="BM64" s="373"/>
      <c r="BO64" s="377"/>
      <c r="BP64" s="378"/>
      <c r="BQ64" s="338"/>
      <c r="BR64" s="377"/>
      <c r="BS64" s="378"/>
      <c r="BT64" s="338"/>
      <c r="BU64" s="377"/>
      <c r="BV64" s="378"/>
      <c r="BW64" s="338"/>
      <c r="BX64" s="377"/>
      <c r="BY64" s="378"/>
      <c r="BZ64" s="346"/>
      <c r="CA64" s="373"/>
    </row>
    <row r="65" spans="2:79" ht="28.2" thickBot="1" x14ac:dyDescent="0.35">
      <c r="B65" s="1362"/>
      <c r="C65" s="1268" t="s">
        <v>147</v>
      </c>
      <c r="D65" s="384" t="str">
        <f>+'Plan de Accion 2018'!G92</f>
        <v>Adquisición de infraestructura tecnológica</v>
      </c>
      <c r="E65" s="1271" t="str">
        <f>+'Plan de Accion 2018'!B92</f>
        <v>Dirección de Gestión de Tecnología de la Información y la Comunicación</v>
      </c>
      <c r="F65" s="385" t="str">
        <f>+'Plan de Accion 2018'!S92</f>
        <v>(Valor pagado / (Valor programado-penalizaciones))</v>
      </c>
      <c r="G65" s="354"/>
      <c r="H65" s="339">
        <f>+'Plan de Accion 2018'!AB92</f>
        <v>0</v>
      </c>
      <c r="I65" s="340">
        <f>+'Plan de Accion 2018'!BN92</f>
        <v>0</v>
      </c>
      <c r="J65" s="342">
        <f>+'Plan de Accion 2018'!AG92</f>
        <v>0</v>
      </c>
      <c r="K65" s="356"/>
      <c r="L65" s="339">
        <f>+'Plan de Accion 2018'!AL92</f>
        <v>0</v>
      </c>
      <c r="M65" s="340">
        <f>+'Plan de Accion 2018'!BP381</f>
        <v>0</v>
      </c>
      <c r="N65" s="342">
        <f>+'Plan de Accion 2018'!AQ92</f>
        <v>0</v>
      </c>
      <c r="O65" s="356"/>
      <c r="P65" s="339">
        <f>+'Plan de Accion 2018'!AV92</f>
        <v>0</v>
      </c>
      <c r="Q65" s="340">
        <f>+'Plan de Accion 2018'!BR92</f>
        <v>0</v>
      </c>
      <c r="R65" s="342">
        <f>+'Plan de Accion 2018'!BA92</f>
        <v>0</v>
      </c>
      <c r="S65" s="356"/>
      <c r="T65" s="339">
        <f>+'Plan de Accion 2018'!BF92</f>
        <v>0</v>
      </c>
      <c r="U65" s="340">
        <f>+'Plan de Accion 2018'!BT92</f>
        <v>0</v>
      </c>
      <c r="V65" s="342">
        <f>+'Plan de Accion 2018'!BK92</f>
        <v>0</v>
      </c>
      <c r="W65" s="386"/>
      <c r="X65" s="387"/>
      <c r="Y65" s="388"/>
      <c r="Z65" s="389"/>
      <c r="AA65" s="390"/>
      <c r="AB65" s="388"/>
      <c r="AC65" s="389"/>
      <c r="AD65" s="390"/>
      <c r="AE65" s="388"/>
      <c r="AF65" s="389"/>
      <c r="AG65" s="390"/>
      <c r="AH65" s="388"/>
      <c r="AI65" s="389"/>
      <c r="AJ65" s="391"/>
      <c r="AK65" s="392"/>
      <c r="AL65" s="391"/>
      <c r="AM65" s="388"/>
      <c r="AN65" s="389"/>
      <c r="AO65" s="390"/>
      <c r="AP65" s="388"/>
      <c r="AQ65" s="389"/>
      <c r="AR65" s="390"/>
      <c r="AS65" s="388"/>
      <c r="AT65" s="389"/>
      <c r="AU65" s="390"/>
      <c r="AV65" s="388"/>
      <c r="AW65" s="389"/>
      <c r="AX65" s="391"/>
      <c r="AY65" s="392"/>
      <c r="BA65" s="388"/>
      <c r="BB65" s="389"/>
      <c r="BC65" s="390"/>
      <c r="BD65" s="388"/>
      <c r="BE65" s="389"/>
      <c r="BF65" s="390"/>
      <c r="BG65" s="388"/>
      <c r="BH65" s="389"/>
      <c r="BI65" s="390"/>
      <c r="BJ65" s="388"/>
      <c r="BK65" s="389"/>
      <c r="BL65" s="391"/>
      <c r="BM65" s="392"/>
      <c r="BO65" s="388"/>
      <c r="BP65" s="389"/>
      <c r="BQ65" s="390"/>
      <c r="BR65" s="388"/>
      <c r="BS65" s="389"/>
      <c r="BT65" s="390"/>
      <c r="BU65" s="388"/>
      <c r="BV65" s="389"/>
      <c r="BW65" s="390"/>
      <c r="BX65" s="388"/>
      <c r="BY65" s="389"/>
      <c r="BZ65" s="391"/>
      <c r="CA65" s="392"/>
    </row>
    <row r="66" spans="2:79" ht="28.2" thickBot="1" x14ac:dyDescent="0.35">
      <c r="B66" s="1362"/>
      <c r="C66" s="1269"/>
      <c r="D66" s="351" t="str">
        <f>+'Plan de Accion 2018'!G93</f>
        <v>Renovación de licencias</v>
      </c>
      <c r="E66" s="1266"/>
      <c r="F66" s="379" t="str">
        <f>+'Plan de Accion 2018'!S93</f>
        <v>Valor pagado / Valor programado</v>
      </c>
      <c r="G66" s="354"/>
      <c r="H66" s="348">
        <f>+'Plan de Accion 2018'!AB93</f>
        <v>0</v>
      </c>
      <c r="I66" s="349" t="str">
        <f>+'Plan de Accion 2018'!BN93</f>
        <v>No Prog ni Ejec</v>
      </c>
      <c r="J66" s="349">
        <f>+'Plan de Accion 2018'!AG93</f>
        <v>0</v>
      </c>
      <c r="K66" s="356"/>
      <c r="L66" s="348">
        <f>+'Plan de Accion 2018'!AL93</f>
        <v>0</v>
      </c>
      <c r="M66" s="349">
        <f>+'Plan de Accion 2018'!BP382</f>
        <v>0</v>
      </c>
      <c r="N66" s="350">
        <f>+'Plan de Accion 2018'!AQ93</f>
        <v>0</v>
      </c>
      <c r="O66" s="356"/>
      <c r="P66" s="348">
        <f>+'Plan de Accion 2018'!AV93</f>
        <v>0</v>
      </c>
      <c r="Q66" s="349">
        <f>+'Plan de Accion 2018'!BR93</f>
        <v>0</v>
      </c>
      <c r="R66" s="350">
        <f>+'Plan de Accion 2018'!BA93</f>
        <v>0</v>
      </c>
      <c r="S66" s="356"/>
      <c r="T66" s="348">
        <f>+'Plan de Accion 2018'!BF93</f>
        <v>0</v>
      </c>
      <c r="U66" s="349">
        <f>+'Plan de Accion 2018'!BT93</f>
        <v>0</v>
      </c>
      <c r="V66" s="350">
        <f>+'Plan de Accion 2018'!BK93</f>
        <v>0</v>
      </c>
      <c r="W66" s="386"/>
      <c r="X66" s="387"/>
      <c r="Y66" s="388"/>
      <c r="Z66" s="389"/>
      <c r="AA66" s="390"/>
      <c r="AB66" s="388"/>
      <c r="AC66" s="389"/>
      <c r="AD66" s="390"/>
      <c r="AE66" s="388"/>
      <c r="AF66" s="389"/>
      <c r="AG66" s="390"/>
      <c r="AH66" s="388"/>
      <c r="AI66" s="389"/>
      <c r="AJ66" s="391"/>
      <c r="AK66" s="392"/>
      <c r="AL66" s="391"/>
      <c r="AM66" s="388"/>
      <c r="AN66" s="389"/>
      <c r="AO66" s="390"/>
      <c r="AP66" s="388"/>
      <c r="AQ66" s="389"/>
      <c r="AR66" s="390"/>
      <c r="AS66" s="388"/>
      <c r="AT66" s="389"/>
      <c r="AU66" s="390"/>
      <c r="AV66" s="388"/>
      <c r="AW66" s="389"/>
      <c r="AX66" s="391"/>
      <c r="AY66" s="392"/>
      <c r="BA66" s="388"/>
      <c r="BB66" s="389"/>
      <c r="BC66" s="390"/>
      <c r="BD66" s="388"/>
      <c r="BE66" s="389"/>
      <c r="BF66" s="390"/>
      <c r="BG66" s="388"/>
      <c r="BH66" s="389"/>
      <c r="BI66" s="390"/>
      <c r="BJ66" s="388"/>
      <c r="BK66" s="389"/>
      <c r="BL66" s="391"/>
      <c r="BM66" s="392"/>
      <c r="BO66" s="388"/>
      <c r="BP66" s="389"/>
      <c r="BQ66" s="390"/>
      <c r="BR66" s="388"/>
      <c r="BS66" s="389"/>
      <c r="BT66" s="390"/>
      <c r="BU66" s="388"/>
      <c r="BV66" s="389"/>
      <c r="BW66" s="390"/>
      <c r="BX66" s="388"/>
      <c r="BY66" s="389"/>
      <c r="BZ66" s="391"/>
      <c r="CA66" s="392"/>
    </row>
    <row r="67" spans="2:79" ht="28.2" thickBot="1" x14ac:dyDescent="0.35">
      <c r="B67" s="1362"/>
      <c r="C67" s="1269"/>
      <c r="D67" s="351" t="str">
        <f>+'Plan de Accion 2018'!G84</f>
        <v>Adquisición de bienes y/o servicios para la seguridad de la información</v>
      </c>
      <c r="E67" s="1266"/>
      <c r="F67" s="379" t="str">
        <f>+'Plan de Accion 2018'!S84</f>
        <v>(Valor pagado / (Valor programado-penalizaciones))</v>
      </c>
      <c r="G67" s="354"/>
      <c r="H67" s="348">
        <f>+'Plan de Accion 2018'!AB84</f>
        <v>0</v>
      </c>
      <c r="I67" s="349" t="str">
        <f>+'Plan de Accion 2018'!BN84</f>
        <v>No Prog ni Ejec</v>
      </c>
      <c r="J67" s="342">
        <f>+'Plan de Accion 2018'!AG84</f>
        <v>0</v>
      </c>
      <c r="K67" s="356"/>
      <c r="L67" s="348">
        <f>+'Plan de Accion 2018'!AL84</f>
        <v>0</v>
      </c>
      <c r="M67" s="349">
        <f>+'Plan de Accion 2018'!BP383</f>
        <v>0</v>
      </c>
      <c r="N67" s="350">
        <f>+'Plan de Accion 2018'!AQ84</f>
        <v>0</v>
      </c>
      <c r="O67" s="356"/>
      <c r="P67" s="348">
        <f>+'Plan de Accion 2018'!AV84</f>
        <v>0</v>
      </c>
      <c r="Q67" s="349">
        <f>+'Plan de Accion 2018'!BR84</f>
        <v>0</v>
      </c>
      <c r="R67" s="350">
        <f>+'Plan de Accion 2018'!BA84</f>
        <v>0</v>
      </c>
      <c r="S67" s="356"/>
      <c r="T67" s="348">
        <f>+'Plan de Accion 2018'!BF84</f>
        <v>0</v>
      </c>
      <c r="U67" s="349">
        <f>+'Plan de Accion 2018'!BT84</f>
        <v>0</v>
      </c>
      <c r="V67" s="350">
        <f>+'Plan de Accion 2018'!BK84</f>
        <v>0</v>
      </c>
      <c r="W67" s="386"/>
      <c r="X67" s="387"/>
      <c r="Y67" s="388"/>
      <c r="Z67" s="389"/>
      <c r="AA67" s="390"/>
      <c r="AB67" s="388"/>
      <c r="AC67" s="389"/>
      <c r="AD67" s="390"/>
      <c r="AE67" s="388"/>
      <c r="AF67" s="389"/>
      <c r="AG67" s="390"/>
      <c r="AH67" s="388"/>
      <c r="AI67" s="389"/>
      <c r="AJ67" s="391"/>
      <c r="AK67" s="392"/>
      <c r="AL67" s="391"/>
      <c r="AM67" s="388"/>
      <c r="AN67" s="389"/>
      <c r="AO67" s="390"/>
      <c r="AP67" s="388"/>
      <c r="AQ67" s="389"/>
      <c r="AR67" s="390"/>
      <c r="AS67" s="388"/>
      <c r="AT67" s="389"/>
      <c r="AU67" s="390"/>
      <c r="AV67" s="388"/>
      <c r="AW67" s="389"/>
      <c r="AX67" s="391"/>
      <c r="AY67" s="392"/>
      <c r="BA67" s="388"/>
      <c r="BB67" s="389"/>
      <c r="BC67" s="390"/>
      <c r="BD67" s="388"/>
      <c r="BE67" s="389"/>
      <c r="BF67" s="390"/>
      <c r="BG67" s="388"/>
      <c r="BH67" s="389"/>
      <c r="BI67" s="390"/>
      <c r="BJ67" s="388"/>
      <c r="BK67" s="389"/>
      <c r="BL67" s="391"/>
      <c r="BM67" s="392"/>
      <c r="BO67" s="388"/>
      <c r="BP67" s="389"/>
      <c r="BQ67" s="390"/>
      <c r="BR67" s="388"/>
      <c r="BS67" s="389"/>
      <c r="BT67" s="390"/>
      <c r="BU67" s="388"/>
      <c r="BV67" s="389"/>
      <c r="BW67" s="390"/>
      <c r="BX67" s="388"/>
      <c r="BY67" s="389"/>
      <c r="BZ67" s="391"/>
      <c r="CA67" s="392"/>
    </row>
    <row r="68" spans="2:79" ht="20.399999999999999" thickBot="1" x14ac:dyDescent="0.35">
      <c r="B68" s="1362"/>
      <c r="C68" s="1269"/>
      <c r="D68" s="351" t="str">
        <f>+'Plan de Accion 2018'!G96</f>
        <v>Brindar Soporte a usuario interno</v>
      </c>
      <c r="E68" s="1266"/>
      <c r="F68" s="1356" t="str">
        <f>+'Plan de Accion 2018'!S96</f>
        <v>Valor pagado / Valor programado</v>
      </c>
      <c r="G68" s="354"/>
      <c r="H68" s="348">
        <f>+'Plan de Accion 2018'!AB96</f>
        <v>0</v>
      </c>
      <c r="I68" s="349">
        <f>+'Plan de Accion 2018'!BN96</f>
        <v>0</v>
      </c>
      <c r="J68" s="342">
        <f>+'Plan de Accion 2018'!AG96</f>
        <v>0</v>
      </c>
      <c r="K68" s="356"/>
      <c r="L68" s="348">
        <f>+'Plan de Accion 2018'!AL96</f>
        <v>0</v>
      </c>
      <c r="M68" s="349">
        <f>+'Plan de Accion 2018'!BP386</f>
        <v>0</v>
      </c>
      <c r="N68" s="350">
        <f>+'Plan de Accion 2018'!AQ96</f>
        <v>0</v>
      </c>
      <c r="O68" s="356"/>
      <c r="P68" s="348">
        <f>+'Plan de Accion 2018'!AV96</f>
        <v>0</v>
      </c>
      <c r="Q68" s="349">
        <f>+'Plan de Accion 2018'!BR96</f>
        <v>0</v>
      </c>
      <c r="R68" s="350">
        <f>+'Plan de Accion 2018'!BA96</f>
        <v>0</v>
      </c>
      <c r="S68" s="356"/>
      <c r="T68" s="348">
        <f>+'Plan de Accion 2018'!BF96</f>
        <v>0</v>
      </c>
      <c r="U68" s="349">
        <f>+'Plan de Accion 2018'!BT96</f>
        <v>0</v>
      </c>
      <c r="V68" s="350">
        <f>+'Plan de Accion 2018'!BK96</f>
        <v>0</v>
      </c>
      <c r="W68" s="386"/>
      <c r="X68" s="387"/>
      <c r="Y68" s="388"/>
      <c r="Z68" s="389"/>
      <c r="AA68" s="390"/>
      <c r="AB68" s="388"/>
      <c r="AC68" s="389"/>
      <c r="AD68" s="390"/>
      <c r="AE68" s="388"/>
      <c r="AF68" s="389"/>
      <c r="AG68" s="390"/>
      <c r="AH68" s="388"/>
      <c r="AI68" s="389"/>
      <c r="AJ68" s="391"/>
      <c r="AK68" s="392"/>
      <c r="AL68" s="391"/>
      <c r="AM68" s="388"/>
      <c r="AN68" s="389"/>
      <c r="AO68" s="390"/>
      <c r="AP68" s="388"/>
      <c r="AQ68" s="389"/>
      <c r="AR68" s="390"/>
      <c r="AS68" s="388"/>
      <c r="AT68" s="389"/>
      <c r="AU68" s="390"/>
      <c r="AV68" s="388"/>
      <c r="AW68" s="389"/>
      <c r="AX68" s="391"/>
      <c r="AY68" s="392"/>
      <c r="BA68" s="388"/>
      <c r="BB68" s="389"/>
      <c r="BC68" s="390"/>
      <c r="BD68" s="388"/>
      <c r="BE68" s="389"/>
      <c r="BF68" s="390"/>
      <c r="BG68" s="388"/>
      <c r="BH68" s="389"/>
      <c r="BI68" s="390"/>
      <c r="BJ68" s="388"/>
      <c r="BK68" s="389"/>
      <c r="BL68" s="391"/>
      <c r="BM68" s="392"/>
      <c r="BO68" s="388"/>
      <c r="BP68" s="389"/>
      <c r="BQ68" s="390"/>
      <c r="BR68" s="388"/>
      <c r="BS68" s="389"/>
      <c r="BT68" s="390"/>
      <c r="BU68" s="388"/>
      <c r="BV68" s="389"/>
      <c r="BW68" s="390"/>
      <c r="BX68" s="388"/>
      <c r="BY68" s="389"/>
      <c r="BZ68" s="391"/>
      <c r="CA68" s="392"/>
    </row>
    <row r="69" spans="2:79" ht="20.399999999999999" thickBot="1" x14ac:dyDescent="0.35">
      <c r="B69" s="1362"/>
      <c r="C69" s="1269"/>
      <c r="D69" s="351" t="str">
        <f>+'Plan de Accion 2018'!G97</f>
        <v>Brindar Soporte al procesos BDUA</v>
      </c>
      <c r="E69" s="1266"/>
      <c r="F69" s="1357"/>
      <c r="G69" s="354"/>
      <c r="H69" s="348">
        <f>+'Plan de Accion 2018'!AB97</f>
        <v>0</v>
      </c>
      <c r="I69" s="349">
        <f>+'Plan de Accion 2018'!BN97</f>
        <v>0</v>
      </c>
      <c r="J69" s="342">
        <f>+'Plan de Accion 2018'!AG97</f>
        <v>0</v>
      </c>
      <c r="K69" s="356"/>
      <c r="L69" s="348">
        <f>+'Plan de Accion 2018'!AL97</f>
        <v>0</v>
      </c>
      <c r="M69" s="349">
        <f>+'Plan de Accion 2018'!BP387</f>
        <v>0</v>
      </c>
      <c r="N69" s="350">
        <f>+'Plan de Accion 2018'!AQ97</f>
        <v>0</v>
      </c>
      <c r="O69" s="356"/>
      <c r="P69" s="348">
        <f>+'Plan de Accion 2018'!AV97</f>
        <v>0</v>
      </c>
      <c r="Q69" s="349">
        <f>+'Plan de Accion 2018'!BR97</f>
        <v>0</v>
      </c>
      <c r="R69" s="350">
        <f>+'Plan de Accion 2018'!BA97</f>
        <v>0</v>
      </c>
      <c r="S69" s="356"/>
      <c r="T69" s="348">
        <f>+'Plan de Accion 2018'!BF97</f>
        <v>0</v>
      </c>
      <c r="U69" s="349">
        <f>+'Plan de Accion 2018'!BT97</f>
        <v>0</v>
      </c>
      <c r="V69" s="350">
        <f>+'Plan de Accion 2018'!BK97</f>
        <v>0</v>
      </c>
      <c r="W69" s="386"/>
      <c r="X69" s="387"/>
      <c r="Y69" s="388"/>
      <c r="Z69" s="389"/>
      <c r="AA69" s="390"/>
      <c r="AB69" s="388"/>
      <c r="AC69" s="389"/>
      <c r="AD69" s="390"/>
      <c r="AE69" s="388"/>
      <c r="AF69" s="389"/>
      <c r="AG69" s="390"/>
      <c r="AH69" s="388"/>
      <c r="AI69" s="389"/>
      <c r="AJ69" s="391"/>
      <c r="AK69" s="392"/>
      <c r="AL69" s="391"/>
      <c r="AM69" s="388"/>
      <c r="AN69" s="389"/>
      <c r="AO69" s="390"/>
      <c r="AP69" s="388"/>
      <c r="AQ69" s="389"/>
      <c r="AR69" s="390"/>
      <c r="AS69" s="388"/>
      <c r="AT69" s="389"/>
      <c r="AU69" s="390"/>
      <c r="AV69" s="388"/>
      <c r="AW69" s="389"/>
      <c r="AX69" s="391"/>
      <c r="AY69" s="392"/>
      <c r="BA69" s="388"/>
      <c r="BB69" s="389"/>
      <c r="BC69" s="390"/>
      <c r="BD69" s="388"/>
      <c r="BE69" s="389"/>
      <c r="BF69" s="390"/>
      <c r="BG69" s="388"/>
      <c r="BH69" s="389"/>
      <c r="BI69" s="390"/>
      <c r="BJ69" s="388"/>
      <c r="BK69" s="389"/>
      <c r="BL69" s="391"/>
      <c r="BM69" s="392"/>
      <c r="BO69" s="388"/>
      <c r="BP69" s="389"/>
      <c r="BQ69" s="390"/>
      <c r="BR69" s="388"/>
      <c r="BS69" s="389"/>
      <c r="BT69" s="390"/>
      <c r="BU69" s="388"/>
      <c r="BV69" s="389"/>
      <c r="BW69" s="390"/>
      <c r="BX69" s="388"/>
      <c r="BY69" s="389"/>
      <c r="BZ69" s="391"/>
      <c r="CA69" s="392"/>
    </row>
    <row r="70" spans="2:79" ht="42" thickBot="1" x14ac:dyDescent="0.35">
      <c r="B70" s="1362"/>
      <c r="C70" s="1269"/>
      <c r="D70" s="351" t="str">
        <f>+'Plan de Accion 2018'!G98</f>
        <v>Brindar Soporte a los sistemas de información que respaldan los procesos misionales de ADRES</v>
      </c>
      <c r="E70" s="1266"/>
      <c r="F70" s="1358"/>
      <c r="G70" s="354"/>
      <c r="H70" s="348">
        <f>+'Plan de Accion 2018'!AB98</f>
        <v>0</v>
      </c>
      <c r="I70" s="349">
        <f>+'Plan de Accion 2018'!BN98</f>
        <v>0</v>
      </c>
      <c r="J70" s="342">
        <f>+'Plan de Accion 2018'!AG98</f>
        <v>0</v>
      </c>
      <c r="K70" s="356"/>
      <c r="L70" s="348">
        <f>+'Plan de Accion 2018'!AL98</f>
        <v>0</v>
      </c>
      <c r="M70" s="349">
        <f>+'Plan de Accion 2018'!BP388</f>
        <v>0</v>
      </c>
      <c r="N70" s="350">
        <f>+'Plan de Accion 2018'!AQ98</f>
        <v>0</v>
      </c>
      <c r="O70" s="356"/>
      <c r="P70" s="348">
        <f>+'Plan de Accion 2018'!AV98</f>
        <v>0</v>
      </c>
      <c r="Q70" s="349">
        <f>+'Plan de Accion 2018'!BR98</f>
        <v>0</v>
      </c>
      <c r="R70" s="350">
        <f>+'Plan de Accion 2018'!BA98</f>
        <v>0</v>
      </c>
      <c r="S70" s="356"/>
      <c r="T70" s="348">
        <f>+'Plan de Accion 2018'!BF98</f>
        <v>0</v>
      </c>
      <c r="U70" s="349">
        <f>+'Plan de Accion 2018'!BT98</f>
        <v>0</v>
      </c>
      <c r="V70" s="350">
        <f>+'Plan de Accion 2018'!BK98</f>
        <v>0</v>
      </c>
      <c r="W70" s="386"/>
      <c r="X70" s="387"/>
      <c r="Y70" s="388"/>
      <c r="Z70" s="389"/>
      <c r="AA70" s="390"/>
      <c r="AB70" s="388"/>
      <c r="AC70" s="389"/>
      <c r="AD70" s="390"/>
      <c r="AE70" s="388"/>
      <c r="AF70" s="389"/>
      <c r="AG70" s="390"/>
      <c r="AH70" s="388"/>
      <c r="AI70" s="389"/>
      <c r="AJ70" s="391"/>
      <c r="AK70" s="392"/>
      <c r="AL70" s="391"/>
      <c r="AM70" s="388"/>
      <c r="AN70" s="389"/>
      <c r="AO70" s="390"/>
      <c r="AP70" s="388"/>
      <c r="AQ70" s="389"/>
      <c r="AR70" s="390"/>
      <c r="AS70" s="388"/>
      <c r="AT70" s="389"/>
      <c r="AU70" s="390"/>
      <c r="AV70" s="388"/>
      <c r="AW70" s="389"/>
      <c r="AX70" s="391"/>
      <c r="AY70" s="392"/>
      <c r="BA70" s="388"/>
      <c r="BB70" s="389"/>
      <c r="BC70" s="390"/>
      <c r="BD70" s="388"/>
      <c r="BE70" s="389"/>
      <c r="BF70" s="390"/>
      <c r="BG70" s="388"/>
      <c r="BH70" s="389"/>
      <c r="BI70" s="390"/>
      <c r="BJ70" s="388"/>
      <c r="BK70" s="389"/>
      <c r="BL70" s="391"/>
      <c r="BM70" s="392"/>
      <c r="BO70" s="388"/>
      <c r="BP70" s="389"/>
      <c r="BQ70" s="390"/>
      <c r="BR70" s="388"/>
      <c r="BS70" s="389"/>
      <c r="BT70" s="390"/>
      <c r="BU70" s="388"/>
      <c r="BV70" s="389"/>
      <c r="BW70" s="390"/>
      <c r="BX70" s="388"/>
      <c r="BY70" s="389"/>
      <c r="BZ70" s="391"/>
      <c r="CA70" s="392"/>
    </row>
    <row r="71" spans="2:79" ht="28.2" thickBot="1" x14ac:dyDescent="0.35">
      <c r="B71" s="1362"/>
      <c r="C71" s="1269"/>
      <c r="D71" s="351" t="str">
        <f>+'Plan de Accion 2018'!G99</f>
        <v xml:space="preserve">Arrendamiento de Equipos de Computo </v>
      </c>
      <c r="E71" s="1266"/>
      <c r="F71" s="379" t="str">
        <f>+'Plan de Accion 2018'!S99</f>
        <v>(Valor pagado / (Valor programado-penalizaciones))</v>
      </c>
      <c r="G71" s="354"/>
      <c r="H71" s="348">
        <f>+'Plan de Accion 2018'!AB99</f>
        <v>0</v>
      </c>
      <c r="I71" s="349">
        <f>+'Plan de Accion 2018'!BN99</f>
        <v>0</v>
      </c>
      <c r="J71" s="342">
        <f>+'Plan de Accion 2018'!AG99</f>
        <v>0</v>
      </c>
      <c r="K71" s="356"/>
      <c r="L71" s="348">
        <f>+'Plan de Accion 2018'!AL99</f>
        <v>0</v>
      </c>
      <c r="M71" s="349">
        <f>+'Plan de Accion 2018'!BP389</f>
        <v>0</v>
      </c>
      <c r="N71" s="350">
        <f>+'Plan de Accion 2018'!AQ99</f>
        <v>0</v>
      </c>
      <c r="O71" s="356"/>
      <c r="P71" s="348">
        <f>+'Plan de Accion 2018'!AV99</f>
        <v>0</v>
      </c>
      <c r="Q71" s="349">
        <f>+'Plan de Accion 2018'!BR99</f>
        <v>0</v>
      </c>
      <c r="R71" s="350">
        <f>+'Plan de Accion 2018'!BA99</f>
        <v>0</v>
      </c>
      <c r="S71" s="356"/>
      <c r="T71" s="348">
        <f>+'Plan de Accion 2018'!BF99</f>
        <v>0</v>
      </c>
      <c r="U71" s="349">
        <f>+'Plan de Accion 2018'!BT99</f>
        <v>0</v>
      </c>
      <c r="V71" s="350">
        <f>+'Plan de Accion 2018'!BK99</f>
        <v>0</v>
      </c>
      <c r="W71" s="386"/>
      <c r="X71" s="387"/>
      <c r="Y71" s="388"/>
      <c r="Z71" s="389"/>
      <c r="AA71" s="390"/>
      <c r="AB71" s="388"/>
      <c r="AC71" s="389"/>
      <c r="AD71" s="390"/>
      <c r="AE71" s="388"/>
      <c r="AF71" s="389"/>
      <c r="AG71" s="390"/>
      <c r="AH71" s="388"/>
      <c r="AI71" s="389"/>
      <c r="AJ71" s="391"/>
      <c r="AK71" s="392"/>
      <c r="AL71" s="391"/>
      <c r="AM71" s="388"/>
      <c r="AN71" s="389"/>
      <c r="AO71" s="390"/>
      <c r="AP71" s="388"/>
      <c r="AQ71" s="389"/>
      <c r="AR71" s="390"/>
      <c r="AS71" s="388"/>
      <c r="AT71" s="389"/>
      <c r="AU71" s="390"/>
      <c r="AV71" s="388"/>
      <c r="AW71" s="389"/>
      <c r="AX71" s="391"/>
      <c r="AY71" s="392"/>
      <c r="BA71" s="388"/>
      <c r="BB71" s="389"/>
      <c r="BC71" s="390"/>
      <c r="BD71" s="388"/>
      <c r="BE71" s="389"/>
      <c r="BF71" s="390"/>
      <c r="BG71" s="388"/>
      <c r="BH71" s="389"/>
      <c r="BI71" s="390"/>
      <c r="BJ71" s="388"/>
      <c r="BK71" s="389"/>
      <c r="BL71" s="391"/>
      <c r="BM71" s="392"/>
      <c r="BO71" s="388"/>
      <c r="BP71" s="389"/>
      <c r="BQ71" s="390"/>
      <c r="BR71" s="388"/>
      <c r="BS71" s="389"/>
      <c r="BT71" s="390"/>
      <c r="BU71" s="388"/>
      <c r="BV71" s="389"/>
      <c r="BW71" s="390"/>
      <c r="BX71" s="388"/>
      <c r="BY71" s="389"/>
      <c r="BZ71" s="391"/>
      <c r="CA71" s="392"/>
    </row>
    <row r="72" spans="2:79" ht="111" thickBot="1" x14ac:dyDescent="0.35">
      <c r="B72" s="1362"/>
      <c r="C72" s="1269"/>
      <c r="D72" s="351" t="str">
        <f>+'Plan de Accion 2018'!G94</f>
        <v>Implementar estrategias, instrumentos y herramientas con aplicación de tecnologías de la información y las comunicaciones para brindar de manera constante y permanente un buen servicio al ciudadano y a las entidades del Sector.</v>
      </c>
      <c r="E72" s="1266"/>
      <c r="F72" s="1353" t="s">
        <v>816</v>
      </c>
      <c r="G72" s="354"/>
      <c r="H72" s="348">
        <f>+'Plan de Accion 2018'!AE94</f>
        <v>0</v>
      </c>
      <c r="I72" s="349">
        <f>+'Plan de Accion 2018'!BN94</f>
        <v>0</v>
      </c>
      <c r="J72" s="342">
        <f>+'Plan de Accion 2018'!AG94</f>
        <v>0</v>
      </c>
      <c r="K72" s="341"/>
      <c r="L72" s="348">
        <f>+'Plan de Accion 2018'!AO94</f>
        <v>0</v>
      </c>
      <c r="M72" s="349">
        <f>+'Plan de Accion 2018'!BP94</f>
        <v>0</v>
      </c>
      <c r="N72" s="350">
        <f>+'Plan de Accion 2018'!AQ94</f>
        <v>0</v>
      </c>
      <c r="O72" s="341"/>
      <c r="P72" s="348">
        <f>+'Plan de Accion 2018'!AY94</f>
        <v>0</v>
      </c>
      <c r="Q72" s="349">
        <f>+'Plan de Accion 2018'!BR94</f>
        <v>0</v>
      </c>
      <c r="R72" s="350">
        <f>+'Plan de Accion 2018'!BA94</f>
        <v>0</v>
      </c>
      <c r="S72" s="341"/>
      <c r="T72" s="348">
        <f>+'Plan de Accion 2018'!BI94</f>
        <v>0</v>
      </c>
      <c r="U72" s="349">
        <f>+'Plan de Accion 2018'!BT94</f>
        <v>0</v>
      </c>
      <c r="V72" s="350">
        <f>+'Plan de Accion 2018'!BK94</f>
        <v>0</v>
      </c>
      <c r="W72" s="386"/>
      <c r="X72" s="387"/>
      <c r="Y72" s="388"/>
      <c r="Z72" s="389"/>
      <c r="AA72" s="390"/>
      <c r="AB72" s="388"/>
      <c r="AC72" s="389"/>
      <c r="AD72" s="390"/>
      <c r="AE72" s="388"/>
      <c r="AF72" s="389"/>
      <c r="AG72" s="390"/>
      <c r="AH72" s="388"/>
      <c r="AI72" s="389"/>
      <c r="AJ72" s="391"/>
      <c r="AK72" s="392"/>
      <c r="AL72" s="391"/>
      <c r="AM72" s="388"/>
      <c r="AN72" s="389"/>
      <c r="AO72" s="390"/>
      <c r="AP72" s="388"/>
      <c r="AQ72" s="389"/>
      <c r="AR72" s="390"/>
      <c r="AS72" s="388"/>
      <c r="AT72" s="389"/>
      <c r="AU72" s="390"/>
      <c r="AV72" s="388"/>
      <c r="AW72" s="389"/>
      <c r="AX72" s="391"/>
      <c r="AY72" s="392"/>
      <c r="BA72" s="388"/>
      <c r="BB72" s="389"/>
      <c r="BC72" s="390"/>
      <c r="BD72" s="388"/>
      <c r="BE72" s="389"/>
      <c r="BF72" s="390"/>
      <c r="BG72" s="388"/>
      <c r="BH72" s="389"/>
      <c r="BI72" s="390"/>
      <c r="BJ72" s="388"/>
      <c r="BK72" s="389"/>
      <c r="BL72" s="391"/>
      <c r="BM72" s="392"/>
      <c r="BO72" s="388"/>
      <c r="BP72" s="389"/>
      <c r="BQ72" s="390"/>
      <c r="BR72" s="388"/>
      <c r="BS72" s="389"/>
      <c r="BT72" s="390"/>
      <c r="BU72" s="388"/>
      <c r="BV72" s="389"/>
      <c r="BW72" s="390"/>
      <c r="BX72" s="388"/>
      <c r="BY72" s="389"/>
      <c r="BZ72" s="391"/>
      <c r="CA72" s="392"/>
    </row>
    <row r="73" spans="2:79" ht="28.2" thickBot="1" x14ac:dyDescent="0.35">
      <c r="B73" s="1362"/>
      <c r="C73" s="1270"/>
      <c r="D73" s="357" t="str">
        <f>+'Plan de Accion 2018'!G95</f>
        <v>Desarrollo de nuevos Sistemas de información</v>
      </c>
      <c r="E73" s="1267"/>
      <c r="F73" s="1355"/>
      <c r="G73" s="354"/>
      <c r="H73" s="360" t="e">
        <f>+'Plan de Accion 2018'!AE95</f>
        <v>#DIV/0!</v>
      </c>
      <c r="I73" s="361" t="str">
        <f>+'Plan de Accion 2018'!BN95</f>
        <v>No Prog ni Ejec</v>
      </c>
      <c r="J73" s="455">
        <f>+'Plan de Accion 2018'!AG95</f>
        <v>0</v>
      </c>
      <c r="K73" s="341"/>
      <c r="L73" s="360">
        <f>+'Plan de Accion 2018'!AO95</f>
        <v>0</v>
      </c>
      <c r="M73" s="361">
        <f>+'Plan de Accion 2018'!BP95</f>
        <v>0</v>
      </c>
      <c r="N73" s="362">
        <f>+'Plan de Accion 2018'!AQ95</f>
        <v>0</v>
      </c>
      <c r="O73" s="341"/>
      <c r="P73" s="360">
        <f>+'Plan de Accion 2018'!AY95</f>
        <v>0</v>
      </c>
      <c r="Q73" s="361">
        <f>+'Plan de Accion 2018'!BR95</f>
        <v>0</v>
      </c>
      <c r="R73" s="362">
        <f>+'Plan de Accion 2018'!BA95</f>
        <v>0</v>
      </c>
      <c r="S73" s="341"/>
      <c r="T73" s="360">
        <f>+'Plan de Accion 2018'!BI95</f>
        <v>0</v>
      </c>
      <c r="U73" s="361">
        <f>+'Plan de Accion 2018'!BT95</f>
        <v>0</v>
      </c>
      <c r="V73" s="362">
        <f>+'Plan de Accion 2018'!BK95</f>
        <v>0</v>
      </c>
      <c r="W73" s="386"/>
      <c r="X73" s="387"/>
      <c r="Y73" s="388"/>
      <c r="Z73" s="389"/>
      <c r="AA73" s="390"/>
      <c r="AB73" s="388"/>
      <c r="AC73" s="389"/>
      <c r="AD73" s="390"/>
      <c r="AE73" s="388"/>
      <c r="AF73" s="389"/>
      <c r="AG73" s="390"/>
      <c r="AH73" s="388"/>
      <c r="AI73" s="389"/>
      <c r="AJ73" s="391"/>
      <c r="AK73" s="392"/>
      <c r="AL73" s="391"/>
      <c r="AM73" s="388"/>
      <c r="AN73" s="389"/>
      <c r="AO73" s="390"/>
      <c r="AP73" s="388"/>
      <c r="AQ73" s="389"/>
      <c r="AR73" s="390"/>
      <c r="AS73" s="388"/>
      <c r="AT73" s="389"/>
      <c r="AU73" s="390"/>
      <c r="AV73" s="388"/>
      <c r="AW73" s="389"/>
      <c r="AX73" s="391"/>
      <c r="AY73" s="392"/>
      <c r="BA73" s="388"/>
      <c r="BB73" s="389"/>
      <c r="BC73" s="390"/>
      <c r="BD73" s="388"/>
      <c r="BE73" s="389"/>
      <c r="BF73" s="390"/>
      <c r="BG73" s="388"/>
      <c r="BH73" s="389"/>
      <c r="BI73" s="390"/>
      <c r="BJ73" s="388"/>
      <c r="BK73" s="389"/>
      <c r="BL73" s="391"/>
      <c r="BM73" s="392"/>
      <c r="BO73" s="388"/>
      <c r="BP73" s="389"/>
      <c r="BQ73" s="390"/>
      <c r="BR73" s="388"/>
      <c r="BS73" s="389"/>
      <c r="BT73" s="390"/>
      <c r="BU73" s="388"/>
      <c r="BV73" s="389"/>
      <c r="BW73" s="390"/>
      <c r="BX73" s="388"/>
      <c r="BY73" s="389"/>
      <c r="BZ73" s="391"/>
      <c r="CA73" s="392"/>
    </row>
    <row r="74" spans="2:79" ht="20.399999999999999" thickBot="1" x14ac:dyDescent="0.35">
      <c r="B74" s="1363"/>
      <c r="C74" s="1312" t="s">
        <v>798</v>
      </c>
      <c r="D74" s="1313"/>
      <c r="E74" s="1313"/>
      <c r="F74" s="1314"/>
      <c r="G74" s="354"/>
      <c r="H74" s="382" t="s">
        <v>792</v>
      </c>
      <c r="I74" s="365">
        <f>SUM(I65:I73)/COUNT(I65:I73)</f>
        <v>0</v>
      </c>
      <c r="J74" s="367">
        <f>SUM(J65:J73)/COUNT(J65:J73)</f>
        <v>0</v>
      </c>
      <c r="K74" s="393"/>
      <c r="L74" s="382" t="s">
        <v>792</v>
      </c>
      <c r="M74" s="365">
        <f>SUM(M65:M73)/COUNT(M65:M73)</f>
        <v>0</v>
      </c>
      <c r="N74" s="367">
        <f>SUM(N45:N73)/COUNT(N45:N73)</f>
        <v>0</v>
      </c>
      <c r="O74" s="393"/>
      <c r="P74" s="382" t="s">
        <v>792</v>
      </c>
      <c r="Q74" s="365">
        <f>SUM(Q65:Q73)/COUNT(Q65:Q73)</f>
        <v>0</v>
      </c>
      <c r="R74" s="367">
        <f>SUM(R45:R73)/COUNT(R45:R73)</f>
        <v>0</v>
      </c>
      <c r="S74" s="393"/>
      <c r="T74" s="382" t="s">
        <v>792</v>
      </c>
      <c r="U74" s="365">
        <f>SUM(U65:U73)/COUNT(U65:U73)</f>
        <v>0</v>
      </c>
      <c r="V74" s="367">
        <f>SUM(V45:V73)/COUNT(V45:V73)</f>
        <v>0</v>
      </c>
      <c r="W74" s="386"/>
      <c r="X74" s="387"/>
      <c r="Y74" s="388"/>
      <c r="Z74" s="389"/>
      <c r="AA74" s="390"/>
      <c r="AB74" s="388"/>
      <c r="AC74" s="389"/>
      <c r="AD74" s="390"/>
      <c r="AE74" s="388"/>
      <c r="AF74" s="389"/>
      <c r="AG74" s="390"/>
      <c r="AH74" s="388"/>
      <c r="AI74" s="389"/>
      <c r="AJ74" s="391"/>
      <c r="AK74" s="392"/>
      <c r="AL74" s="391"/>
      <c r="AM74" s="388"/>
      <c r="AN74" s="389"/>
      <c r="AO74" s="390"/>
      <c r="AP74" s="388"/>
      <c r="AQ74" s="389"/>
      <c r="AR74" s="390"/>
      <c r="AS74" s="388"/>
      <c r="AT74" s="389"/>
      <c r="AU74" s="390"/>
      <c r="AV74" s="388"/>
      <c r="AW74" s="389"/>
      <c r="AX74" s="391"/>
      <c r="AY74" s="392"/>
      <c r="BA74" s="388"/>
      <c r="BB74" s="389"/>
      <c r="BC74" s="390"/>
      <c r="BD74" s="388"/>
      <c r="BE74" s="389"/>
      <c r="BF74" s="390"/>
      <c r="BG74" s="388"/>
      <c r="BH74" s="389"/>
      <c r="BI74" s="390"/>
      <c r="BJ74" s="388"/>
      <c r="BK74" s="389"/>
      <c r="BL74" s="391"/>
      <c r="BM74" s="392"/>
      <c r="BO74" s="388"/>
      <c r="BP74" s="389"/>
      <c r="BQ74" s="390"/>
      <c r="BR74" s="388"/>
      <c r="BS74" s="389"/>
      <c r="BT74" s="390"/>
      <c r="BU74" s="388"/>
      <c r="BV74" s="389"/>
      <c r="BW74" s="390"/>
      <c r="BX74" s="388"/>
      <c r="BY74" s="389"/>
      <c r="BZ74" s="391"/>
      <c r="CA74" s="392"/>
    </row>
    <row r="75" spans="2:79" ht="29.25" customHeight="1" thickBot="1" x14ac:dyDescent="0.35">
      <c r="B75" s="1362"/>
      <c r="C75" s="1268" t="s">
        <v>146</v>
      </c>
      <c r="D75" s="1273" t="str">
        <f>+'Plan de Accion 2018'!G184</f>
        <v>Recursos de casación, asesorías y representación judicial</v>
      </c>
      <c r="E75" s="1271" t="str">
        <f>+'Plan de Accion 2018'!B187</f>
        <v>Oficina Asesora Jurídica</v>
      </c>
      <c r="F75" s="1334" t="str">
        <f>+'Plan de Accion 2018'!S184</f>
        <v>Ejecución del Trimestre / Presupuesto Proyectado del Trimestre</v>
      </c>
      <c r="G75" s="354"/>
      <c r="H75" s="339">
        <f>+'Plan de Accion 2018'!AE184</f>
        <v>0</v>
      </c>
      <c r="I75" s="340">
        <f>+'Plan de Accion 2018'!BN184</f>
        <v>0</v>
      </c>
      <c r="J75" s="342">
        <f>+'Plan de Accion 2018'!AG184</f>
        <v>0</v>
      </c>
      <c r="K75" s="356"/>
      <c r="L75" s="339">
        <f>+'Plan de Accion 2018'!AL184</f>
        <v>0</v>
      </c>
      <c r="M75" s="340">
        <f>+'Plan de Accion 2018'!BP3146</f>
        <v>0</v>
      </c>
      <c r="N75" s="342">
        <f>+'Plan de Accion 2018'!AQ184</f>
        <v>0</v>
      </c>
      <c r="O75" s="356"/>
      <c r="P75" s="339">
        <f>+'Plan de Accion 2018'!AV184</f>
        <v>0</v>
      </c>
      <c r="Q75" s="340">
        <f>+'Plan de Accion 2018'!BR184</f>
        <v>0</v>
      </c>
      <c r="R75" s="342">
        <f>+'Plan de Accion 2018'!BA184</f>
        <v>0</v>
      </c>
      <c r="S75" s="356"/>
      <c r="T75" s="339">
        <f>+'Plan de Accion 2018'!BF184</f>
        <v>0</v>
      </c>
      <c r="U75" s="340">
        <f>+'Plan de Accion 2018'!BT184</f>
        <v>0</v>
      </c>
      <c r="V75" s="342">
        <f>+'Plan de Accion 2018'!BK184</f>
        <v>0</v>
      </c>
      <c r="W75" s="386"/>
      <c r="X75" s="387"/>
      <c r="Y75" s="388"/>
      <c r="Z75" s="389"/>
      <c r="AA75" s="390"/>
      <c r="AB75" s="388"/>
      <c r="AC75" s="389"/>
      <c r="AD75" s="390"/>
      <c r="AE75" s="388"/>
      <c r="AF75" s="389"/>
      <c r="AG75" s="390"/>
      <c r="AH75" s="388"/>
      <c r="AI75" s="389"/>
      <c r="AJ75" s="391"/>
      <c r="AK75" s="392"/>
      <c r="AL75" s="391"/>
      <c r="AM75" s="388"/>
      <c r="AN75" s="389"/>
      <c r="AO75" s="390"/>
      <c r="AP75" s="388"/>
      <c r="AQ75" s="389"/>
      <c r="AR75" s="390"/>
      <c r="AS75" s="388"/>
      <c r="AT75" s="389"/>
      <c r="AU75" s="390"/>
      <c r="AV75" s="388"/>
      <c r="AW75" s="389"/>
      <c r="AX75" s="391"/>
      <c r="AY75" s="392"/>
      <c r="BA75" s="388"/>
      <c r="BB75" s="389"/>
      <c r="BC75" s="390"/>
      <c r="BD75" s="388"/>
      <c r="BE75" s="389"/>
      <c r="BF75" s="390"/>
      <c r="BG75" s="388"/>
      <c r="BH75" s="389"/>
      <c r="BI75" s="390"/>
      <c r="BJ75" s="388"/>
      <c r="BK75" s="389"/>
      <c r="BL75" s="391"/>
      <c r="BM75" s="392"/>
      <c r="BO75" s="388"/>
      <c r="BP75" s="389"/>
      <c r="BQ75" s="390"/>
      <c r="BR75" s="388"/>
      <c r="BS75" s="389"/>
      <c r="BT75" s="390"/>
      <c r="BU75" s="388"/>
      <c r="BV75" s="389"/>
      <c r="BW75" s="390"/>
      <c r="BX75" s="388"/>
      <c r="BY75" s="389"/>
      <c r="BZ75" s="391"/>
      <c r="CA75" s="392"/>
    </row>
    <row r="76" spans="2:79" ht="20.399999999999999" thickBot="1" x14ac:dyDescent="0.35">
      <c r="B76" s="1362"/>
      <c r="C76" s="1268"/>
      <c r="D76" s="1274"/>
      <c r="E76" s="1271"/>
      <c r="F76" s="1335"/>
      <c r="G76" s="354"/>
      <c r="H76" s="339">
        <f>+'Plan de Accion 2018'!AE185</f>
        <v>0</v>
      </c>
      <c r="I76" s="340">
        <f>+'Plan de Accion 2018'!BN185</f>
        <v>0</v>
      </c>
      <c r="J76" s="342">
        <f>+'Plan de Accion 2018'!AG185</f>
        <v>0</v>
      </c>
      <c r="K76" s="356"/>
      <c r="L76" s="339">
        <f>+'Plan de Accion 2018'!AL185</f>
        <v>0</v>
      </c>
      <c r="M76" s="340">
        <f>+'Plan de Accion 2018'!BP3147</f>
        <v>0</v>
      </c>
      <c r="N76" s="342">
        <f>+'Plan de Accion 2018'!AQ185</f>
        <v>0</v>
      </c>
      <c r="O76" s="356"/>
      <c r="P76" s="339">
        <f>+'Plan de Accion 2018'!AV185</f>
        <v>0</v>
      </c>
      <c r="Q76" s="340">
        <f>+'Plan de Accion 2018'!BR185</f>
        <v>0</v>
      </c>
      <c r="R76" s="342">
        <f>+'Plan de Accion 2018'!BA185</f>
        <v>0</v>
      </c>
      <c r="S76" s="356"/>
      <c r="T76" s="339">
        <f>+'Plan de Accion 2018'!BF185</f>
        <v>0</v>
      </c>
      <c r="U76" s="340">
        <f>+'Plan de Accion 2018'!BT185</f>
        <v>0</v>
      </c>
      <c r="V76" s="342">
        <f>+'Plan de Accion 2018'!BK185</f>
        <v>0</v>
      </c>
      <c r="W76" s="386"/>
      <c r="X76" s="387"/>
      <c r="Y76" s="388"/>
      <c r="Z76" s="389"/>
      <c r="AA76" s="390"/>
      <c r="AB76" s="388"/>
      <c r="AC76" s="389"/>
      <c r="AD76" s="390"/>
      <c r="AE76" s="388"/>
      <c r="AF76" s="389"/>
      <c r="AG76" s="390"/>
      <c r="AH76" s="388"/>
      <c r="AI76" s="389"/>
      <c r="AJ76" s="391"/>
      <c r="AK76" s="392"/>
      <c r="AL76" s="391"/>
      <c r="AM76" s="388"/>
      <c r="AN76" s="389"/>
      <c r="AO76" s="390"/>
      <c r="AP76" s="388"/>
      <c r="AQ76" s="389"/>
      <c r="AR76" s="390"/>
      <c r="AS76" s="388"/>
      <c r="AT76" s="389"/>
      <c r="AU76" s="390"/>
      <c r="AV76" s="388"/>
      <c r="AW76" s="389"/>
      <c r="AX76" s="391"/>
      <c r="AY76" s="392"/>
      <c r="BA76" s="388"/>
      <c r="BB76" s="389"/>
      <c r="BC76" s="390"/>
      <c r="BD76" s="388"/>
      <c r="BE76" s="389"/>
      <c r="BF76" s="390"/>
      <c r="BG76" s="388"/>
      <c r="BH76" s="389"/>
      <c r="BI76" s="390"/>
      <c r="BJ76" s="388"/>
      <c r="BK76" s="389"/>
      <c r="BL76" s="391"/>
      <c r="BM76" s="392"/>
      <c r="BO76" s="388"/>
      <c r="BP76" s="389"/>
      <c r="BQ76" s="390"/>
      <c r="BR76" s="388"/>
      <c r="BS76" s="389"/>
      <c r="BT76" s="390"/>
      <c r="BU76" s="388"/>
      <c r="BV76" s="389"/>
      <c r="BW76" s="390"/>
      <c r="BX76" s="388"/>
      <c r="BY76" s="389"/>
      <c r="BZ76" s="391"/>
      <c r="CA76" s="392"/>
    </row>
    <row r="77" spans="2:79" ht="20.399999999999999" thickBot="1" x14ac:dyDescent="0.35">
      <c r="B77" s="1362"/>
      <c r="C77" s="1268"/>
      <c r="D77" s="1271"/>
      <c r="E77" s="1271"/>
      <c r="F77" s="1335"/>
      <c r="G77" s="354"/>
      <c r="H77" s="339">
        <f>+'Plan de Accion 2018'!AE186</f>
        <v>0</v>
      </c>
      <c r="I77" s="340">
        <f>+'Plan de Accion 2018'!BN186</f>
        <v>0</v>
      </c>
      <c r="J77" s="342">
        <f>+'Plan de Accion 2018'!AG186</f>
        <v>0</v>
      </c>
      <c r="K77" s="356"/>
      <c r="L77" s="339">
        <f>+'Plan de Accion 2018'!AL186</f>
        <v>0</v>
      </c>
      <c r="M77" s="340">
        <f>+'Plan de Accion 2018'!BP3148</f>
        <v>0</v>
      </c>
      <c r="N77" s="342">
        <f>+'Plan de Accion 2018'!AQ186</f>
        <v>0</v>
      </c>
      <c r="O77" s="356"/>
      <c r="P77" s="339">
        <f>+'Plan de Accion 2018'!AV186</f>
        <v>0</v>
      </c>
      <c r="Q77" s="340">
        <f>+'Plan de Accion 2018'!BR186</f>
        <v>0</v>
      </c>
      <c r="R77" s="342">
        <f>+'Plan de Accion 2018'!BA186</f>
        <v>0</v>
      </c>
      <c r="S77" s="356"/>
      <c r="T77" s="339">
        <f>+'Plan de Accion 2018'!BF186</f>
        <v>0</v>
      </c>
      <c r="U77" s="340">
        <f>+'Plan de Accion 2018'!BT186</f>
        <v>0</v>
      </c>
      <c r="V77" s="342">
        <f>+'Plan de Accion 2018'!BK186</f>
        <v>0</v>
      </c>
      <c r="W77" s="386"/>
      <c r="X77" s="387"/>
      <c r="Y77" s="388"/>
      <c r="Z77" s="389"/>
      <c r="AA77" s="390"/>
      <c r="AB77" s="388"/>
      <c r="AC77" s="389"/>
      <c r="AD77" s="390"/>
      <c r="AE77" s="388"/>
      <c r="AF77" s="389"/>
      <c r="AG77" s="390"/>
      <c r="AH77" s="388"/>
      <c r="AI77" s="389"/>
      <c r="AJ77" s="391"/>
      <c r="AK77" s="392"/>
      <c r="AL77" s="391"/>
      <c r="AM77" s="388"/>
      <c r="AN77" s="389"/>
      <c r="AO77" s="390"/>
      <c r="AP77" s="388"/>
      <c r="AQ77" s="389"/>
      <c r="AR77" s="390"/>
      <c r="AS77" s="388"/>
      <c r="AT77" s="389"/>
      <c r="AU77" s="390"/>
      <c r="AV77" s="388"/>
      <c r="AW77" s="389"/>
      <c r="AX77" s="391"/>
      <c r="AY77" s="392"/>
      <c r="BA77" s="388"/>
      <c r="BB77" s="389"/>
      <c r="BC77" s="390"/>
      <c r="BD77" s="388"/>
      <c r="BE77" s="389"/>
      <c r="BF77" s="390"/>
      <c r="BG77" s="388"/>
      <c r="BH77" s="389"/>
      <c r="BI77" s="390"/>
      <c r="BJ77" s="388"/>
      <c r="BK77" s="389"/>
      <c r="BL77" s="391"/>
      <c r="BM77" s="392"/>
      <c r="BO77" s="388"/>
      <c r="BP77" s="389"/>
      <c r="BQ77" s="390"/>
      <c r="BR77" s="388"/>
      <c r="BS77" s="389"/>
      <c r="BT77" s="390"/>
      <c r="BU77" s="388"/>
      <c r="BV77" s="389"/>
      <c r="BW77" s="390"/>
      <c r="BX77" s="388"/>
      <c r="BY77" s="389"/>
      <c r="BZ77" s="391"/>
      <c r="CA77" s="392"/>
    </row>
    <row r="78" spans="2:79" ht="20.399999999999999" thickBot="1" x14ac:dyDescent="0.35">
      <c r="B78" s="1362"/>
      <c r="C78" s="1269"/>
      <c r="D78" s="351" t="str">
        <f>+'Plan de Accion 2018'!G187</f>
        <v>Vigilancia judicial</v>
      </c>
      <c r="E78" s="1266"/>
      <c r="F78" s="1336"/>
      <c r="G78" s="354"/>
      <c r="H78" s="348">
        <f>+'Plan de Accion 2018'!AE187</f>
        <v>0</v>
      </c>
      <c r="I78" s="349">
        <f>+'Plan de Accion 2018'!BN187</f>
        <v>0</v>
      </c>
      <c r="J78" s="342">
        <f>+'Plan de Accion 2018'!AG187</f>
        <v>0</v>
      </c>
      <c r="K78" s="356"/>
      <c r="L78" s="348">
        <f>+'Plan de Accion 2018'!AL187</f>
        <v>0</v>
      </c>
      <c r="M78" s="349">
        <f>+'Plan de Accion 2018'!BP3147</f>
        <v>0</v>
      </c>
      <c r="N78" s="350">
        <f>+'Plan de Accion 2018'!AQ187</f>
        <v>0</v>
      </c>
      <c r="O78" s="356"/>
      <c r="P78" s="348">
        <f>+'Plan de Accion 2018'!AV187</f>
        <v>0</v>
      </c>
      <c r="Q78" s="349">
        <f>+'Plan de Accion 2018'!BR187</f>
        <v>0</v>
      </c>
      <c r="R78" s="350">
        <f>+'Plan de Accion 2018'!BA187</f>
        <v>0</v>
      </c>
      <c r="S78" s="356"/>
      <c r="T78" s="348">
        <f>+'Plan de Accion 2018'!BF187</f>
        <v>0</v>
      </c>
      <c r="U78" s="349">
        <f>+'Plan de Accion 2018'!BT187</f>
        <v>0</v>
      </c>
      <c r="V78" s="350">
        <f>+'Plan de Accion 2018'!BK187</f>
        <v>0</v>
      </c>
      <c r="W78" s="386"/>
      <c r="X78" s="387"/>
      <c r="Y78" s="388"/>
      <c r="Z78" s="389"/>
      <c r="AA78" s="390"/>
      <c r="AB78" s="388"/>
      <c r="AC78" s="389"/>
      <c r="AD78" s="390"/>
      <c r="AE78" s="388"/>
      <c r="AF78" s="389"/>
      <c r="AG78" s="390"/>
      <c r="AH78" s="388"/>
      <c r="AI78" s="389"/>
      <c r="AJ78" s="391"/>
      <c r="AK78" s="392"/>
      <c r="AL78" s="391"/>
      <c r="AM78" s="388"/>
      <c r="AN78" s="389"/>
      <c r="AO78" s="390"/>
      <c r="AP78" s="388"/>
      <c r="AQ78" s="389"/>
      <c r="AR78" s="390"/>
      <c r="AS78" s="388"/>
      <c r="AT78" s="389"/>
      <c r="AU78" s="390"/>
      <c r="AV78" s="388"/>
      <c r="AW78" s="389"/>
      <c r="AX78" s="391"/>
      <c r="AY78" s="392"/>
      <c r="BA78" s="388"/>
      <c r="BB78" s="389"/>
      <c r="BC78" s="390"/>
      <c r="BD78" s="388"/>
      <c r="BE78" s="389"/>
      <c r="BF78" s="390"/>
      <c r="BG78" s="388"/>
      <c r="BH78" s="389"/>
      <c r="BI78" s="390"/>
      <c r="BJ78" s="388"/>
      <c r="BK78" s="389"/>
      <c r="BL78" s="391"/>
      <c r="BM78" s="392"/>
      <c r="BO78" s="388"/>
      <c r="BP78" s="389"/>
      <c r="BQ78" s="390"/>
      <c r="BR78" s="388"/>
      <c r="BS78" s="389"/>
      <c r="BT78" s="390"/>
      <c r="BU78" s="388"/>
      <c r="BV78" s="389"/>
      <c r="BW78" s="390"/>
      <c r="BX78" s="388"/>
      <c r="BY78" s="389"/>
      <c r="BZ78" s="391"/>
      <c r="CA78" s="392"/>
    </row>
    <row r="79" spans="2:79" ht="55.8" thickBot="1" x14ac:dyDescent="0.3">
      <c r="B79" s="1362"/>
      <c r="C79" s="1269"/>
      <c r="D79" s="351" t="str">
        <f>+'Plan de Accion 2018'!G172</f>
        <v>Depuración de Cartera FOSYGA y/o ADRES</v>
      </c>
      <c r="E79" s="1266"/>
      <c r="F79" s="379" t="str">
        <f>+'Plan de Accion 2018'!S173</f>
        <v>Monto de venta de cartera a CISA / Monto de cartera por reclamaciones mayor a 180 días vendida</v>
      </c>
      <c r="G79" s="338"/>
      <c r="H79" s="348">
        <f>+'Plan de Accion 2018'!AB173</f>
        <v>0</v>
      </c>
      <c r="I79" s="349">
        <f>+'Plan de Accion 2018'!BM173</f>
        <v>0</v>
      </c>
      <c r="J79" s="342">
        <f>+'Plan de Accion 2018'!AF173</f>
        <v>0</v>
      </c>
      <c r="K79" s="341"/>
      <c r="L79" s="348">
        <f>+'Plan de Accion 2018'!AL173</f>
        <v>0</v>
      </c>
      <c r="M79" s="349">
        <f>+'Plan de Accion 2018'!BO173</f>
        <v>0</v>
      </c>
      <c r="N79" s="350">
        <f>+'Plan de Accion 2018'!AP173</f>
        <v>0</v>
      </c>
      <c r="O79" s="341"/>
      <c r="P79" s="348">
        <f>+'Plan de Accion 2018'!AV173</f>
        <v>0</v>
      </c>
      <c r="Q79" s="349" t="str">
        <f>+'Plan de Accion 2018'!BQ173</f>
        <v>No Prog ni Ejec</v>
      </c>
      <c r="R79" s="350">
        <f>+'Plan de Accion 2018'!AZ173</f>
        <v>0</v>
      </c>
      <c r="S79" s="341"/>
      <c r="T79" s="348">
        <f>+'Plan de Accion 2018'!BF173</f>
        <v>0</v>
      </c>
      <c r="U79" s="349" t="str">
        <f>+'Plan de Accion 2018'!BS173</f>
        <v>No Prog ni Ejec</v>
      </c>
      <c r="V79" s="350">
        <f>+'Plan de Accion 2018'!BJ173</f>
        <v>0</v>
      </c>
      <c r="W79" s="386"/>
      <c r="X79" s="387"/>
      <c r="Y79" s="388"/>
      <c r="Z79" s="389"/>
      <c r="AA79" s="390"/>
      <c r="AB79" s="388"/>
      <c r="AC79" s="389"/>
      <c r="AD79" s="390"/>
      <c r="AE79" s="388"/>
      <c r="AF79" s="389"/>
      <c r="AG79" s="390"/>
      <c r="AH79" s="388"/>
      <c r="AI79" s="389"/>
      <c r="AJ79" s="391"/>
      <c r="AK79" s="392"/>
      <c r="AL79" s="391"/>
      <c r="AM79" s="388"/>
      <c r="AN79" s="389"/>
      <c r="AO79" s="390"/>
      <c r="AP79" s="388"/>
      <c r="AQ79" s="389"/>
      <c r="AR79" s="390"/>
      <c r="AS79" s="388"/>
      <c r="AT79" s="389"/>
      <c r="AU79" s="390"/>
      <c r="AV79" s="388"/>
      <c r="AW79" s="389"/>
      <c r="AX79" s="391"/>
      <c r="AY79" s="392"/>
      <c r="BA79" s="388"/>
      <c r="BB79" s="389"/>
      <c r="BC79" s="390"/>
      <c r="BD79" s="388"/>
      <c r="BE79" s="389"/>
      <c r="BF79" s="390"/>
      <c r="BG79" s="388"/>
      <c r="BH79" s="389"/>
      <c r="BI79" s="390"/>
      <c r="BJ79" s="388"/>
      <c r="BK79" s="389"/>
      <c r="BL79" s="391"/>
      <c r="BM79" s="392"/>
      <c r="BO79" s="388"/>
      <c r="BP79" s="389"/>
      <c r="BQ79" s="390"/>
      <c r="BR79" s="388"/>
      <c r="BS79" s="389"/>
      <c r="BT79" s="390"/>
      <c r="BU79" s="388"/>
      <c r="BV79" s="389"/>
      <c r="BW79" s="390"/>
      <c r="BX79" s="388"/>
      <c r="BY79" s="389"/>
      <c r="BZ79" s="391"/>
      <c r="CA79" s="392"/>
    </row>
    <row r="80" spans="2:79" ht="124.8" thickBot="1" x14ac:dyDescent="0.35">
      <c r="B80" s="1362"/>
      <c r="C80" s="1269"/>
      <c r="D80" s="351" t="str">
        <f>+'Plan de Accion 2018'!G180</f>
        <v>Proceso inicial de cobro por concepto de accidentes de transito, donde el vehículo involucrando carecía de SOAT</v>
      </c>
      <c r="E80" s="1266"/>
      <c r="F80" s="379" t="str">
        <f>+'Plan de Accion 2018'!S181</f>
        <v>Monto de reclamaciones pagadas por terceros al inicio del proceso de cobro, por concepto de accidentes de tránsito sin SOAT  / Monto de reclamaciones pagadas por la ADRES antes FOSYGA, por concepto de accidentes de tránsito sin SOAT</v>
      </c>
      <c r="G80" s="354"/>
      <c r="H80" s="348">
        <f>+'Plan de Accion 2018'!AB181</f>
        <v>0</v>
      </c>
      <c r="I80" s="349" t="str">
        <f>+'Plan de Accion 2018'!BN180</f>
        <v>No Prog ni Ejec</v>
      </c>
      <c r="J80" s="342">
        <f>+'Plan de Accion 2018'!AG181</f>
        <v>0</v>
      </c>
      <c r="K80" s="356"/>
      <c r="L80" s="348">
        <f>+'Plan de Accion 2018'!AL181</f>
        <v>0</v>
      </c>
      <c r="M80" s="349" t="str">
        <f>+'Plan de Accion 2018'!BP180</f>
        <v>No Prog ni Ejec</v>
      </c>
      <c r="N80" s="350">
        <f>+'Plan de Accion 2018'!AQ181</f>
        <v>0</v>
      </c>
      <c r="O80" s="356"/>
      <c r="P80" s="348">
        <f>+'Plan de Accion 2018'!AV181</f>
        <v>0</v>
      </c>
      <c r="Q80" s="349" t="str">
        <f>+'Plan de Accion 2018'!BR180</f>
        <v>No Prog ni Ejec</v>
      </c>
      <c r="R80" s="350">
        <f>+'Plan de Accion 2018'!BA181</f>
        <v>0</v>
      </c>
      <c r="S80" s="356"/>
      <c r="T80" s="348">
        <f>+'Plan de Accion 2018'!BF181</f>
        <v>0</v>
      </c>
      <c r="U80" s="349" t="str">
        <f>+'Plan de Accion 2018'!BT180</f>
        <v>No Prog ni Ejec</v>
      </c>
      <c r="V80" s="350">
        <f>+'Plan de Accion 2018'!BK181</f>
        <v>0</v>
      </c>
      <c r="W80" s="386"/>
      <c r="X80" s="387"/>
      <c r="Y80" s="388"/>
      <c r="Z80" s="389"/>
      <c r="AA80" s="390"/>
      <c r="AB80" s="388"/>
      <c r="AC80" s="389"/>
      <c r="AD80" s="390"/>
      <c r="AE80" s="388"/>
      <c r="AF80" s="389"/>
      <c r="AG80" s="390"/>
      <c r="AH80" s="388"/>
      <c r="AI80" s="389"/>
      <c r="AJ80" s="391"/>
      <c r="AK80" s="392"/>
      <c r="AL80" s="391"/>
      <c r="AM80" s="388"/>
      <c r="AN80" s="389"/>
      <c r="AO80" s="390"/>
      <c r="AP80" s="388"/>
      <c r="AQ80" s="389"/>
      <c r="AR80" s="390"/>
      <c r="AS80" s="388"/>
      <c r="AT80" s="389"/>
      <c r="AU80" s="390"/>
      <c r="AV80" s="388"/>
      <c r="AW80" s="389"/>
      <c r="AX80" s="391"/>
      <c r="AY80" s="392"/>
      <c r="BA80" s="388"/>
      <c r="BB80" s="389"/>
      <c r="BC80" s="390"/>
      <c r="BD80" s="388"/>
      <c r="BE80" s="389"/>
      <c r="BF80" s="390"/>
      <c r="BG80" s="388"/>
      <c r="BH80" s="389"/>
      <c r="BI80" s="390"/>
      <c r="BJ80" s="388"/>
      <c r="BK80" s="389"/>
      <c r="BL80" s="391"/>
      <c r="BM80" s="392"/>
      <c r="BO80" s="388"/>
      <c r="BP80" s="389"/>
      <c r="BQ80" s="390"/>
      <c r="BR80" s="388"/>
      <c r="BS80" s="389"/>
      <c r="BT80" s="390"/>
      <c r="BU80" s="388"/>
      <c r="BV80" s="389"/>
      <c r="BW80" s="390"/>
      <c r="BX80" s="388"/>
      <c r="BY80" s="389"/>
      <c r="BZ80" s="391"/>
      <c r="CA80" s="392"/>
    </row>
    <row r="81" spans="2:79" ht="138.6" thickBot="1" x14ac:dyDescent="0.35">
      <c r="B81" s="1362"/>
      <c r="C81" s="1269"/>
      <c r="D81" s="351" t="str">
        <f>+'Plan de Accion 2018'!G182</f>
        <v>Cobro coactivo de cartera por concepto de accidentes de transito, donde el vehículo involucrando carecida de SOAT</v>
      </c>
      <c r="E81" s="1266"/>
      <c r="F81" s="379" t="str">
        <f>+'Plan de Accion 2018'!S183</f>
        <v>Monto de reclamaciones pagadas por terceros en la fase de cobro coactivo, por concepto de accidentes de tránsito sin SOAT  / Monto de reclamaciones pagadas por la ADRES antes FOSYGA, por concepto de accidentes de tránsito sin SOAT, objeto de cobro coactivo</v>
      </c>
      <c r="G81" s="354"/>
      <c r="H81" s="348">
        <f>+'Plan de Accion 2018'!AB183</f>
        <v>0</v>
      </c>
      <c r="I81" s="349" t="str">
        <f>+'Plan de Accion 2018'!BN182</f>
        <v>No Prog ni Ejec</v>
      </c>
      <c r="J81" s="342">
        <f>+'Plan de Accion 2018'!AG183</f>
        <v>0</v>
      </c>
      <c r="K81" s="356"/>
      <c r="L81" s="348">
        <f>+'Plan de Accion 2018'!AL183</f>
        <v>0</v>
      </c>
      <c r="M81" s="349" t="str">
        <f>+'Plan de Accion 2018'!BP182</f>
        <v>No Prog ni Ejec</v>
      </c>
      <c r="N81" s="350">
        <f>+'Plan de Accion 2018'!AQ183</f>
        <v>0</v>
      </c>
      <c r="O81" s="356"/>
      <c r="P81" s="348">
        <f>+'Plan de Accion 2018'!AV183</f>
        <v>0</v>
      </c>
      <c r="Q81" s="349" t="str">
        <f>+'Plan de Accion 2018'!BR182</f>
        <v>No Prog ni Ejec</v>
      </c>
      <c r="R81" s="350">
        <f>+'Plan de Accion 2018'!BA183</f>
        <v>0</v>
      </c>
      <c r="S81" s="356"/>
      <c r="T81" s="348">
        <f>+'Plan de Accion 2018'!BF183</f>
        <v>0</v>
      </c>
      <c r="U81" s="349" t="str">
        <f>+'Plan de Accion 2018'!BT182</f>
        <v>No Prog ni Ejec</v>
      </c>
      <c r="V81" s="350">
        <f>+'Plan de Accion 2018'!BK183</f>
        <v>0</v>
      </c>
      <c r="W81" s="386"/>
      <c r="X81" s="387"/>
      <c r="Y81" s="388"/>
      <c r="Z81" s="389"/>
      <c r="AA81" s="390"/>
      <c r="AB81" s="388"/>
      <c r="AC81" s="389"/>
      <c r="AD81" s="390"/>
      <c r="AE81" s="388"/>
      <c r="AF81" s="389"/>
      <c r="AG81" s="390"/>
      <c r="AH81" s="388"/>
      <c r="AI81" s="389"/>
      <c r="AJ81" s="391"/>
      <c r="AK81" s="392"/>
      <c r="AL81" s="391"/>
      <c r="AM81" s="388"/>
      <c r="AN81" s="389"/>
      <c r="AO81" s="390"/>
      <c r="AP81" s="388"/>
      <c r="AQ81" s="389"/>
      <c r="AR81" s="390"/>
      <c r="AS81" s="388"/>
      <c r="AT81" s="389"/>
      <c r="AU81" s="390"/>
      <c r="AV81" s="388"/>
      <c r="AW81" s="389"/>
      <c r="AX81" s="391"/>
      <c r="AY81" s="392"/>
      <c r="BA81" s="388"/>
      <c r="BB81" s="389"/>
      <c r="BC81" s="390"/>
      <c r="BD81" s="388"/>
      <c r="BE81" s="389"/>
      <c r="BF81" s="390"/>
      <c r="BG81" s="388"/>
      <c r="BH81" s="389"/>
      <c r="BI81" s="390"/>
      <c r="BJ81" s="388"/>
      <c r="BK81" s="389"/>
      <c r="BL81" s="391"/>
      <c r="BM81" s="392"/>
      <c r="BO81" s="388"/>
      <c r="BP81" s="389"/>
      <c r="BQ81" s="390"/>
      <c r="BR81" s="388"/>
      <c r="BS81" s="389"/>
      <c r="BT81" s="390"/>
      <c r="BU81" s="388"/>
      <c r="BV81" s="389"/>
      <c r="BW81" s="390"/>
      <c r="BX81" s="388"/>
      <c r="BY81" s="389"/>
      <c r="BZ81" s="391"/>
      <c r="CA81" s="392"/>
    </row>
    <row r="82" spans="2:79" ht="42" thickBot="1" x14ac:dyDescent="0.35">
      <c r="B82" s="1362"/>
      <c r="C82" s="1269"/>
      <c r="D82" s="351" t="str">
        <f>+'Plan de Accion 2018'!G160</f>
        <v xml:space="preserve">Informes de respuestas a las acciones constitucionales  y de  tutelas </v>
      </c>
      <c r="E82" s="1266"/>
      <c r="F82" s="1353" t="s">
        <v>816</v>
      </c>
      <c r="G82" s="354"/>
      <c r="H82" s="348">
        <f>+'Plan de Accion 2018'!AE160</f>
        <v>0</v>
      </c>
      <c r="I82" s="349">
        <f>+'Plan de Accion 2018'!BN160</f>
        <v>0</v>
      </c>
      <c r="J82" s="342">
        <f>+'Plan de Accion 2018'!AG160</f>
        <v>0</v>
      </c>
      <c r="K82" s="341"/>
      <c r="L82" s="348">
        <f>+'Plan de Accion 2018'!AO160</f>
        <v>0</v>
      </c>
      <c r="M82" s="349">
        <f>+'Plan de Accion 2018'!BP160</f>
        <v>0</v>
      </c>
      <c r="N82" s="350">
        <f>+'Plan de Accion 2018'!AQ160</f>
        <v>0</v>
      </c>
      <c r="O82" s="341"/>
      <c r="P82" s="348">
        <f>+'Plan de Accion 2018'!AY160</f>
        <v>0</v>
      </c>
      <c r="Q82" s="349">
        <f>+'Plan de Accion 2018'!BR160</f>
        <v>0</v>
      </c>
      <c r="R82" s="350">
        <f>+'Plan de Accion 2018'!BA160</f>
        <v>0</v>
      </c>
      <c r="S82" s="341"/>
      <c r="T82" s="348">
        <f>+'Plan de Accion 2018'!BI160</f>
        <v>0</v>
      </c>
      <c r="U82" s="349">
        <f>+'Plan de Accion 2018'!BT160</f>
        <v>0</v>
      </c>
      <c r="V82" s="350">
        <f>+'Plan de Accion 2018'!BK160</f>
        <v>0</v>
      </c>
      <c r="W82" s="386"/>
      <c r="X82" s="387"/>
      <c r="Y82" s="388"/>
      <c r="Z82" s="389"/>
      <c r="AA82" s="390"/>
      <c r="AB82" s="388"/>
      <c r="AC82" s="389"/>
      <c r="AD82" s="390"/>
      <c r="AE82" s="388"/>
      <c r="AF82" s="389"/>
      <c r="AG82" s="390"/>
      <c r="AH82" s="388"/>
      <c r="AI82" s="389"/>
      <c r="AJ82" s="391"/>
      <c r="AK82" s="392"/>
      <c r="AL82" s="391"/>
      <c r="AM82" s="388"/>
      <c r="AN82" s="389"/>
      <c r="AO82" s="390"/>
      <c r="AP82" s="388"/>
      <c r="AQ82" s="389"/>
      <c r="AR82" s="390"/>
      <c r="AS82" s="388"/>
      <c r="AT82" s="389"/>
      <c r="AU82" s="390"/>
      <c r="AV82" s="388"/>
      <c r="AW82" s="389"/>
      <c r="AX82" s="391"/>
      <c r="AY82" s="392"/>
      <c r="BA82" s="388"/>
      <c r="BB82" s="389"/>
      <c r="BC82" s="390"/>
      <c r="BD82" s="388"/>
      <c r="BE82" s="389"/>
      <c r="BF82" s="390"/>
      <c r="BG82" s="388"/>
      <c r="BH82" s="389"/>
      <c r="BI82" s="390"/>
      <c r="BJ82" s="388"/>
      <c r="BK82" s="389"/>
      <c r="BL82" s="391"/>
      <c r="BM82" s="392"/>
      <c r="BO82" s="388"/>
      <c r="BP82" s="389"/>
      <c r="BQ82" s="390"/>
      <c r="BR82" s="388"/>
      <c r="BS82" s="389"/>
      <c r="BT82" s="390"/>
      <c r="BU82" s="388"/>
      <c r="BV82" s="389"/>
      <c r="BW82" s="390"/>
      <c r="BX82" s="388"/>
      <c r="BY82" s="389"/>
      <c r="BZ82" s="391"/>
      <c r="CA82" s="392"/>
    </row>
    <row r="83" spans="2:79" ht="28.2" thickBot="1" x14ac:dyDescent="0.35">
      <c r="B83" s="1362"/>
      <c r="C83" s="1269"/>
      <c r="D83" s="351" t="str">
        <f>+'Plan de Accion 2018'!G161</f>
        <v>Representación  judicial - Demandas Laborales</v>
      </c>
      <c r="E83" s="1266"/>
      <c r="F83" s="1354"/>
      <c r="G83" s="354"/>
      <c r="H83" s="1272">
        <f>+'Plan de Accion 2018'!AE161</f>
        <v>0</v>
      </c>
      <c r="I83" s="1257">
        <f>+'Plan de Accion 2018'!BN161</f>
        <v>0</v>
      </c>
      <c r="J83" s="1263">
        <f>+'Plan de Accion 2018'!AG161</f>
        <v>0</v>
      </c>
      <c r="K83" s="394"/>
      <c r="L83" s="1260">
        <f>+'Plan de Accion 2018'!AO161</f>
        <v>0</v>
      </c>
      <c r="M83" s="1257">
        <f>+'Plan de Accion 2018'!BP161</f>
        <v>0</v>
      </c>
      <c r="N83" s="1254">
        <f>+'Plan de Accion 2018'!AQ161</f>
        <v>0</v>
      </c>
      <c r="O83" s="394"/>
      <c r="P83" s="1260">
        <f>+'Plan de Accion 2018'!AY161</f>
        <v>0</v>
      </c>
      <c r="Q83" s="1257">
        <f>+'Plan de Accion 2018'!BR161</f>
        <v>0</v>
      </c>
      <c r="R83" s="1254">
        <f>+'Plan de Accion 2018'!BA161</f>
        <v>0</v>
      </c>
      <c r="S83" s="394"/>
      <c r="T83" s="1260">
        <f>+'Plan de Accion 2018'!BI161</f>
        <v>0</v>
      </c>
      <c r="U83" s="1257">
        <f>+'Plan de Accion 2018'!BT161</f>
        <v>0</v>
      </c>
      <c r="V83" s="1254">
        <f>+'Plan de Accion 2018'!BK161</f>
        <v>0</v>
      </c>
      <c r="W83" s="386"/>
      <c r="X83" s="387"/>
      <c r="Y83" s="388"/>
      <c r="Z83" s="389"/>
      <c r="AA83" s="390"/>
      <c r="AB83" s="388"/>
      <c r="AC83" s="389"/>
      <c r="AD83" s="390"/>
      <c r="AE83" s="388"/>
      <c r="AF83" s="389"/>
      <c r="AG83" s="390"/>
      <c r="AH83" s="388"/>
      <c r="AI83" s="389"/>
      <c r="AJ83" s="391"/>
      <c r="AK83" s="392"/>
      <c r="AL83" s="391"/>
      <c r="AM83" s="388"/>
      <c r="AN83" s="389"/>
      <c r="AO83" s="390"/>
      <c r="AP83" s="388"/>
      <c r="AQ83" s="389"/>
      <c r="AR83" s="390"/>
      <c r="AS83" s="388"/>
      <c r="AT83" s="389"/>
      <c r="AU83" s="390"/>
      <c r="AV83" s="388"/>
      <c r="AW83" s="389"/>
      <c r="AX83" s="391"/>
      <c r="AY83" s="392"/>
      <c r="BA83" s="388"/>
      <c r="BB83" s="389"/>
      <c r="BC83" s="390"/>
      <c r="BD83" s="388"/>
      <c r="BE83" s="389"/>
      <c r="BF83" s="390"/>
      <c r="BG83" s="388"/>
      <c r="BH83" s="389"/>
      <c r="BI83" s="390"/>
      <c r="BJ83" s="388"/>
      <c r="BK83" s="389"/>
      <c r="BL83" s="391"/>
      <c r="BM83" s="392"/>
      <c r="BO83" s="388"/>
      <c r="BP83" s="389"/>
      <c r="BQ83" s="390"/>
      <c r="BR83" s="388"/>
      <c r="BS83" s="389"/>
      <c r="BT83" s="390"/>
      <c r="BU83" s="388"/>
      <c r="BV83" s="389"/>
      <c r="BW83" s="390"/>
      <c r="BX83" s="388"/>
      <c r="BY83" s="389"/>
      <c r="BZ83" s="391"/>
      <c r="CA83" s="392"/>
    </row>
    <row r="84" spans="2:79" ht="28.2" thickBot="1" x14ac:dyDescent="0.35">
      <c r="B84" s="1362"/>
      <c r="C84" s="1269"/>
      <c r="D84" s="351" t="str">
        <f>+'Plan de Accion 2018'!G162</f>
        <v>Representación  judicial - Procesos Administrativos</v>
      </c>
      <c r="E84" s="1266"/>
      <c r="F84" s="1354"/>
      <c r="G84" s="354"/>
      <c r="H84" s="1272"/>
      <c r="I84" s="1258"/>
      <c r="J84" s="1264"/>
      <c r="K84" s="395"/>
      <c r="L84" s="1261"/>
      <c r="M84" s="1258"/>
      <c r="N84" s="1255"/>
      <c r="O84" s="395"/>
      <c r="P84" s="1261"/>
      <c r="Q84" s="1258"/>
      <c r="R84" s="1255"/>
      <c r="S84" s="395"/>
      <c r="T84" s="1261"/>
      <c r="U84" s="1258"/>
      <c r="V84" s="1255"/>
      <c r="W84" s="386"/>
      <c r="X84" s="387"/>
      <c r="Y84" s="388"/>
      <c r="Z84" s="389"/>
      <c r="AA84" s="390"/>
      <c r="AB84" s="388"/>
      <c r="AC84" s="389"/>
      <c r="AD84" s="390"/>
      <c r="AE84" s="388"/>
      <c r="AF84" s="389"/>
      <c r="AG84" s="390"/>
      <c r="AH84" s="388"/>
      <c r="AI84" s="389"/>
      <c r="AJ84" s="391"/>
      <c r="AK84" s="392"/>
      <c r="AL84" s="391"/>
      <c r="AM84" s="388"/>
      <c r="AN84" s="389"/>
      <c r="AO84" s="390"/>
      <c r="AP84" s="388"/>
      <c r="AQ84" s="389"/>
      <c r="AR84" s="390"/>
      <c r="AS84" s="388"/>
      <c r="AT84" s="389"/>
      <c r="AU84" s="390"/>
      <c r="AV84" s="388"/>
      <c r="AW84" s="389"/>
      <c r="AX84" s="391"/>
      <c r="AY84" s="392"/>
      <c r="BA84" s="388"/>
      <c r="BB84" s="389"/>
      <c r="BC84" s="390"/>
      <c r="BD84" s="388"/>
      <c r="BE84" s="389"/>
      <c r="BF84" s="390"/>
      <c r="BG84" s="388"/>
      <c r="BH84" s="389"/>
      <c r="BI84" s="390"/>
      <c r="BJ84" s="388"/>
      <c r="BK84" s="389"/>
      <c r="BL84" s="391"/>
      <c r="BM84" s="392"/>
      <c r="BO84" s="388"/>
      <c r="BP84" s="389"/>
      <c r="BQ84" s="390"/>
      <c r="BR84" s="388"/>
      <c r="BS84" s="389"/>
      <c r="BT84" s="390"/>
      <c r="BU84" s="388"/>
      <c r="BV84" s="389"/>
      <c r="BW84" s="390"/>
      <c r="BX84" s="388"/>
      <c r="BY84" s="389"/>
      <c r="BZ84" s="391"/>
      <c r="CA84" s="392"/>
    </row>
    <row r="85" spans="2:79" ht="28.2" thickBot="1" x14ac:dyDescent="0.35">
      <c r="B85" s="1362"/>
      <c r="C85" s="1269"/>
      <c r="D85" s="351" t="str">
        <f>+'Plan de Accion 2018'!G163</f>
        <v>Respuesta y trámite de pruebas atendidas</v>
      </c>
      <c r="E85" s="1266"/>
      <c r="F85" s="1354"/>
      <c r="G85" s="354"/>
      <c r="H85" s="1272"/>
      <c r="I85" s="1258"/>
      <c r="J85" s="1264"/>
      <c r="K85" s="395"/>
      <c r="L85" s="1261"/>
      <c r="M85" s="1258"/>
      <c r="N85" s="1255"/>
      <c r="O85" s="395"/>
      <c r="P85" s="1261"/>
      <c r="Q85" s="1258"/>
      <c r="R85" s="1255"/>
      <c r="S85" s="395"/>
      <c r="T85" s="1261"/>
      <c r="U85" s="1258"/>
      <c r="V85" s="1255"/>
      <c r="W85" s="386"/>
      <c r="X85" s="387"/>
      <c r="Y85" s="388"/>
      <c r="Z85" s="389"/>
      <c r="AA85" s="390"/>
      <c r="AB85" s="388"/>
      <c r="AC85" s="389"/>
      <c r="AD85" s="390"/>
      <c r="AE85" s="388"/>
      <c r="AF85" s="389"/>
      <c r="AG85" s="390"/>
      <c r="AH85" s="388"/>
      <c r="AI85" s="389"/>
      <c r="AJ85" s="391"/>
      <c r="AK85" s="392"/>
      <c r="AL85" s="391"/>
      <c r="AM85" s="388"/>
      <c r="AN85" s="389"/>
      <c r="AO85" s="390"/>
      <c r="AP85" s="388"/>
      <c r="AQ85" s="389"/>
      <c r="AR85" s="390"/>
      <c r="AS85" s="388"/>
      <c r="AT85" s="389"/>
      <c r="AU85" s="390"/>
      <c r="AV85" s="388"/>
      <c r="AW85" s="389"/>
      <c r="AX85" s="391"/>
      <c r="AY85" s="392"/>
      <c r="BA85" s="388"/>
      <c r="BB85" s="389"/>
      <c r="BC85" s="390"/>
      <c r="BD85" s="388"/>
      <c r="BE85" s="389"/>
      <c r="BF85" s="390"/>
      <c r="BG85" s="388"/>
      <c r="BH85" s="389"/>
      <c r="BI85" s="390"/>
      <c r="BJ85" s="388"/>
      <c r="BK85" s="389"/>
      <c r="BL85" s="391"/>
      <c r="BM85" s="392"/>
      <c r="BO85" s="388"/>
      <c r="BP85" s="389"/>
      <c r="BQ85" s="390"/>
      <c r="BR85" s="388"/>
      <c r="BS85" s="389"/>
      <c r="BT85" s="390"/>
      <c r="BU85" s="388"/>
      <c r="BV85" s="389"/>
      <c r="BW85" s="390"/>
      <c r="BX85" s="388"/>
      <c r="BY85" s="389"/>
      <c r="BZ85" s="391"/>
      <c r="CA85" s="392"/>
    </row>
    <row r="86" spans="2:79" ht="21" customHeight="1" thickBot="1" x14ac:dyDescent="0.35">
      <c r="B86" s="1362"/>
      <c r="C86" s="1269"/>
      <c r="D86" s="351" t="str">
        <f>+'Plan de Accion 2018'!G164</f>
        <v>Conciliaciones Prejudiciales y judiciales</v>
      </c>
      <c r="E86" s="1266"/>
      <c r="F86" s="1354"/>
      <c r="G86" s="354"/>
      <c r="H86" s="1272"/>
      <c r="I86" s="1259"/>
      <c r="J86" s="1265"/>
      <c r="K86" s="395"/>
      <c r="L86" s="1262"/>
      <c r="M86" s="1259"/>
      <c r="N86" s="1256"/>
      <c r="O86" s="395"/>
      <c r="P86" s="1262"/>
      <c r="Q86" s="1259"/>
      <c r="R86" s="1256"/>
      <c r="S86" s="395"/>
      <c r="T86" s="1262"/>
      <c r="U86" s="1259"/>
      <c r="V86" s="1256"/>
      <c r="W86" s="386"/>
      <c r="X86" s="387"/>
      <c r="Y86" s="388"/>
      <c r="Z86" s="389"/>
      <c r="AA86" s="390"/>
      <c r="AB86" s="388"/>
      <c r="AC86" s="389"/>
      <c r="AD86" s="390"/>
      <c r="AE86" s="388"/>
      <c r="AF86" s="389"/>
      <c r="AG86" s="390"/>
      <c r="AH86" s="388"/>
      <c r="AI86" s="389"/>
      <c r="AJ86" s="391"/>
      <c r="AK86" s="392"/>
      <c r="AL86" s="391"/>
      <c r="AM86" s="388"/>
      <c r="AN86" s="389"/>
      <c r="AO86" s="390"/>
      <c r="AP86" s="388"/>
      <c r="AQ86" s="389"/>
      <c r="AR86" s="390"/>
      <c r="AS86" s="388"/>
      <c r="AT86" s="389"/>
      <c r="AU86" s="390"/>
      <c r="AV86" s="388"/>
      <c r="AW86" s="389"/>
      <c r="AX86" s="391"/>
      <c r="AY86" s="392"/>
      <c r="BA86" s="388"/>
      <c r="BB86" s="389"/>
      <c r="BC86" s="390"/>
      <c r="BD86" s="388"/>
      <c r="BE86" s="389"/>
      <c r="BF86" s="390"/>
      <c r="BG86" s="388"/>
      <c r="BH86" s="389"/>
      <c r="BI86" s="390"/>
      <c r="BJ86" s="388"/>
      <c r="BK86" s="389"/>
      <c r="BL86" s="391"/>
      <c r="BM86" s="392"/>
      <c r="BO86" s="388"/>
      <c r="BP86" s="389"/>
      <c r="BQ86" s="390"/>
      <c r="BR86" s="388"/>
      <c r="BS86" s="389"/>
      <c r="BT86" s="390"/>
      <c r="BU86" s="388"/>
      <c r="BV86" s="389"/>
      <c r="BW86" s="390"/>
      <c r="BX86" s="388"/>
      <c r="BY86" s="389"/>
      <c r="BZ86" s="391"/>
      <c r="CA86" s="392"/>
    </row>
    <row r="87" spans="2:79" ht="21" customHeight="1" thickBot="1" x14ac:dyDescent="0.35">
      <c r="B87" s="1362"/>
      <c r="C87" s="1269"/>
      <c r="D87" s="477" t="str">
        <f>+'Plan de Accion 2018'!G166</f>
        <v>Comité de conciliación realizado</v>
      </c>
      <c r="E87" s="1266"/>
      <c r="F87" s="1354"/>
      <c r="G87" s="354"/>
      <c r="H87" s="348">
        <f>+'Plan de Accion 2018'!AE166</f>
        <v>0</v>
      </c>
      <c r="I87" s="349">
        <f>+'Plan de Accion 2018'!BN166</f>
        <v>0</v>
      </c>
      <c r="J87" s="342">
        <f>+'Plan de Accion 2018'!AG166</f>
        <v>0</v>
      </c>
      <c r="K87" s="395"/>
      <c r="L87" s="348">
        <f>+'Plan de Accion 2018'!AO166</f>
        <v>0</v>
      </c>
      <c r="M87" s="349">
        <f>+'Plan de Accion 2018'!BP166</f>
        <v>0</v>
      </c>
      <c r="N87" s="350">
        <f>+'Plan de Accion 2018'!AQ166</f>
        <v>0</v>
      </c>
      <c r="O87" s="395"/>
      <c r="P87" s="348">
        <f>+'Plan de Accion 2018'!AY166</f>
        <v>0</v>
      </c>
      <c r="Q87" s="349">
        <f>+'Plan de Accion 2018'!BR166</f>
        <v>0</v>
      </c>
      <c r="R87" s="350">
        <f>+'Plan de Accion 2018'!BA166</f>
        <v>0</v>
      </c>
      <c r="S87" s="395"/>
      <c r="T87" s="348">
        <f>+'Plan de Accion 2018'!BI166</f>
        <v>0</v>
      </c>
      <c r="U87" s="349">
        <f>+'Plan de Accion 2018'!BT166</f>
        <v>0</v>
      </c>
      <c r="V87" s="350">
        <f>+'Plan de Accion 2018'!BK166</f>
        <v>0</v>
      </c>
      <c r="W87" s="386"/>
      <c r="X87" s="387"/>
      <c r="Y87" s="388"/>
      <c r="Z87" s="389"/>
      <c r="AA87" s="390"/>
      <c r="AB87" s="388"/>
      <c r="AC87" s="389"/>
      <c r="AD87" s="390"/>
      <c r="AE87" s="388"/>
      <c r="AF87" s="389"/>
      <c r="AG87" s="390"/>
      <c r="AH87" s="388"/>
      <c r="AI87" s="389"/>
      <c r="AJ87" s="391"/>
      <c r="AK87" s="392"/>
      <c r="AL87" s="391"/>
      <c r="AM87" s="388"/>
      <c r="AN87" s="389"/>
      <c r="AO87" s="390"/>
      <c r="AP87" s="388"/>
      <c r="AQ87" s="389"/>
      <c r="AR87" s="390"/>
      <c r="AS87" s="388"/>
      <c r="AT87" s="389"/>
      <c r="AU87" s="390"/>
      <c r="AV87" s="388"/>
      <c r="AW87" s="389"/>
      <c r="AX87" s="391"/>
      <c r="AY87" s="392"/>
      <c r="BA87" s="388"/>
      <c r="BB87" s="389"/>
      <c r="BC87" s="390"/>
      <c r="BD87" s="388"/>
      <c r="BE87" s="389"/>
      <c r="BF87" s="390"/>
      <c r="BG87" s="388"/>
      <c r="BH87" s="389"/>
      <c r="BI87" s="390"/>
      <c r="BJ87" s="388"/>
      <c r="BK87" s="389"/>
      <c r="BL87" s="391"/>
      <c r="BM87" s="392"/>
      <c r="BO87" s="388"/>
      <c r="BP87" s="389"/>
      <c r="BQ87" s="390"/>
      <c r="BR87" s="388"/>
      <c r="BS87" s="389"/>
      <c r="BT87" s="390"/>
      <c r="BU87" s="388"/>
      <c r="BV87" s="389"/>
      <c r="BW87" s="390"/>
      <c r="BX87" s="388"/>
      <c r="BY87" s="389"/>
      <c r="BZ87" s="391"/>
      <c r="CA87" s="392"/>
    </row>
    <row r="88" spans="2:79" ht="28.2" thickBot="1" x14ac:dyDescent="0.35">
      <c r="B88" s="1362"/>
      <c r="C88" s="1269"/>
      <c r="D88" s="351" t="str">
        <f>+'Plan de Accion 2018'!G167</f>
        <v xml:space="preserve">Atender las reclamaciones administrativas </v>
      </c>
      <c r="E88" s="1266"/>
      <c r="F88" s="1354"/>
      <c r="G88" s="354"/>
      <c r="H88" s="1272">
        <f>+'Plan de Accion 2018'!AE167</f>
        <v>0</v>
      </c>
      <c r="I88" s="1257">
        <f>+'Plan de Accion 2018'!BN167</f>
        <v>0</v>
      </c>
      <c r="J88" s="1263">
        <f>+'Plan de Accion 2018'!AG167</f>
        <v>0</v>
      </c>
      <c r="K88" s="394"/>
      <c r="L88" s="1260">
        <f>+'Plan de Accion 2018'!AO167</f>
        <v>0</v>
      </c>
      <c r="M88" s="1257">
        <f>+'Plan de Accion 2018'!BP167</f>
        <v>0</v>
      </c>
      <c r="N88" s="1254">
        <f>+'Plan de Accion 2018'!AQ167</f>
        <v>0</v>
      </c>
      <c r="O88" s="394"/>
      <c r="P88" s="1260">
        <f>+'Plan de Accion 2018'!AY167</f>
        <v>0</v>
      </c>
      <c r="Q88" s="1257">
        <f>+'Plan de Accion 2018'!BR167</f>
        <v>0</v>
      </c>
      <c r="R88" s="1254">
        <f>+'Plan de Accion 2018'!BA167</f>
        <v>0</v>
      </c>
      <c r="S88" s="394"/>
      <c r="T88" s="1260">
        <f>+'Plan de Accion 2018'!BI167</f>
        <v>0</v>
      </c>
      <c r="U88" s="1257">
        <f>+'Plan de Accion 2018'!BT167</f>
        <v>0</v>
      </c>
      <c r="V88" s="1254">
        <f>+'Plan de Accion 2018'!BK167</f>
        <v>0</v>
      </c>
      <c r="W88" s="386"/>
      <c r="X88" s="387"/>
      <c r="Y88" s="388"/>
      <c r="Z88" s="389"/>
      <c r="AA88" s="390"/>
      <c r="AB88" s="388"/>
      <c r="AC88" s="389"/>
      <c r="AD88" s="390"/>
      <c r="AE88" s="388"/>
      <c r="AF88" s="389"/>
      <c r="AG88" s="390"/>
      <c r="AH88" s="388"/>
      <c r="AI88" s="389"/>
      <c r="AJ88" s="391"/>
      <c r="AK88" s="392"/>
      <c r="AL88" s="391"/>
      <c r="AM88" s="388"/>
      <c r="AN88" s="389"/>
      <c r="AO88" s="390"/>
      <c r="AP88" s="388"/>
      <c r="AQ88" s="389"/>
      <c r="AR88" s="390"/>
      <c r="AS88" s="388"/>
      <c r="AT88" s="389"/>
      <c r="AU88" s="390"/>
      <c r="AV88" s="388"/>
      <c r="AW88" s="389"/>
      <c r="AX88" s="391"/>
      <c r="AY88" s="392"/>
      <c r="BA88" s="388"/>
      <c r="BB88" s="389"/>
      <c r="BC88" s="390"/>
      <c r="BD88" s="388"/>
      <c r="BE88" s="389"/>
      <c r="BF88" s="390"/>
      <c r="BG88" s="388"/>
      <c r="BH88" s="389"/>
      <c r="BI88" s="390"/>
      <c r="BJ88" s="388"/>
      <c r="BK88" s="389"/>
      <c r="BL88" s="391"/>
      <c r="BM88" s="392"/>
      <c r="BO88" s="388"/>
      <c r="BP88" s="389"/>
      <c r="BQ88" s="390"/>
      <c r="BR88" s="388"/>
      <c r="BS88" s="389"/>
      <c r="BT88" s="390"/>
      <c r="BU88" s="388"/>
      <c r="BV88" s="389"/>
      <c r="BW88" s="390"/>
      <c r="BX88" s="388"/>
      <c r="BY88" s="389"/>
      <c r="BZ88" s="391"/>
      <c r="CA88" s="392"/>
    </row>
    <row r="89" spans="2:79" ht="28.2" thickBot="1" x14ac:dyDescent="0.35">
      <c r="B89" s="1362"/>
      <c r="C89" s="1269"/>
      <c r="D89" s="351" t="str">
        <f>+'Plan de Accion 2018'!G168</f>
        <v>Recurrir los Actos Administrativos interpuestos por COLPENSIONES</v>
      </c>
      <c r="E89" s="1266"/>
      <c r="F89" s="1354"/>
      <c r="G89" s="354"/>
      <c r="H89" s="1272"/>
      <c r="I89" s="1258"/>
      <c r="J89" s="1264"/>
      <c r="K89" s="395"/>
      <c r="L89" s="1261"/>
      <c r="M89" s="1258"/>
      <c r="N89" s="1255"/>
      <c r="O89" s="395"/>
      <c r="P89" s="1261"/>
      <c r="Q89" s="1258"/>
      <c r="R89" s="1255"/>
      <c r="S89" s="395"/>
      <c r="T89" s="1261"/>
      <c r="U89" s="1258"/>
      <c r="V89" s="1255"/>
      <c r="W89" s="386"/>
      <c r="X89" s="387"/>
      <c r="Y89" s="388"/>
      <c r="Z89" s="389"/>
      <c r="AA89" s="390"/>
      <c r="AB89" s="388"/>
      <c r="AC89" s="389"/>
      <c r="AD89" s="390"/>
      <c r="AE89" s="388"/>
      <c r="AF89" s="389"/>
      <c r="AG89" s="390"/>
      <c r="AH89" s="388"/>
      <c r="AI89" s="389"/>
      <c r="AJ89" s="391"/>
      <c r="AK89" s="392"/>
      <c r="AL89" s="391"/>
      <c r="AM89" s="388"/>
      <c r="AN89" s="389"/>
      <c r="AO89" s="390"/>
      <c r="AP89" s="388"/>
      <c r="AQ89" s="389"/>
      <c r="AR89" s="390"/>
      <c r="AS89" s="388"/>
      <c r="AT89" s="389"/>
      <c r="AU89" s="390"/>
      <c r="AV89" s="388"/>
      <c r="AW89" s="389"/>
      <c r="AX89" s="391"/>
      <c r="AY89" s="392"/>
      <c r="BA89" s="388"/>
      <c r="BB89" s="389"/>
      <c r="BC89" s="390"/>
      <c r="BD89" s="388"/>
      <c r="BE89" s="389"/>
      <c r="BF89" s="390"/>
      <c r="BG89" s="388"/>
      <c r="BH89" s="389"/>
      <c r="BI89" s="390"/>
      <c r="BJ89" s="388"/>
      <c r="BK89" s="389"/>
      <c r="BL89" s="391"/>
      <c r="BM89" s="392"/>
      <c r="BO89" s="388"/>
      <c r="BP89" s="389"/>
      <c r="BQ89" s="390"/>
      <c r="BR89" s="388"/>
      <c r="BS89" s="389"/>
      <c r="BT89" s="390"/>
      <c r="BU89" s="388"/>
      <c r="BV89" s="389"/>
      <c r="BW89" s="390"/>
      <c r="BX89" s="388"/>
      <c r="BY89" s="389"/>
      <c r="BZ89" s="391"/>
      <c r="CA89" s="392"/>
    </row>
    <row r="90" spans="2:79" ht="20.399999999999999" thickBot="1" x14ac:dyDescent="0.35">
      <c r="B90" s="1362"/>
      <c r="C90" s="1269"/>
      <c r="D90" s="351" t="str">
        <f>+'Plan de Accion 2018'!G169</f>
        <v>Trámites de Embargos</v>
      </c>
      <c r="E90" s="1266"/>
      <c r="F90" s="1354"/>
      <c r="G90" s="354"/>
      <c r="H90" s="1272"/>
      <c r="I90" s="1259"/>
      <c r="J90" s="1265"/>
      <c r="K90" s="395"/>
      <c r="L90" s="1262"/>
      <c r="M90" s="1259"/>
      <c r="N90" s="1256"/>
      <c r="O90" s="395"/>
      <c r="P90" s="1262"/>
      <c r="Q90" s="1259"/>
      <c r="R90" s="1256"/>
      <c r="S90" s="395"/>
      <c r="T90" s="1262"/>
      <c r="U90" s="1259"/>
      <c r="V90" s="1256"/>
      <c r="W90" s="386"/>
      <c r="X90" s="387"/>
      <c r="Y90" s="388"/>
      <c r="Z90" s="389"/>
      <c r="AA90" s="390"/>
      <c r="AB90" s="388"/>
      <c r="AC90" s="389"/>
      <c r="AD90" s="390"/>
      <c r="AE90" s="388"/>
      <c r="AF90" s="389"/>
      <c r="AG90" s="390"/>
      <c r="AH90" s="388"/>
      <c r="AI90" s="389"/>
      <c r="AJ90" s="391"/>
      <c r="AK90" s="392"/>
      <c r="AL90" s="391"/>
      <c r="AM90" s="388"/>
      <c r="AN90" s="389"/>
      <c r="AO90" s="390"/>
      <c r="AP90" s="388"/>
      <c r="AQ90" s="389"/>
      <c r="AR90" s="390"/>
      <c r="AS90" s="388"/>
      <c r="AT90" s="389"/>
      <c r="AU90" s="390"/>
      <c r="AV90" s="388"/>
      <c r="AW90" s="389"/>
      <c r="AX90" s="391"/>
      <c r="AY90" s="392"/>
      <c r="BA90" s="388"/>
      <c r="BB90" s="389"/>
      <c r="BC90" s="390"/>
      <c r="BD90" s="388"/>
      <c r="BE90" s="389"/>
      <c r="BF90" s="390"/>
      <c r="BG90" s="388"/>
      <c r="BH90" s="389"/>
      <c r="BI90" s="390"/>
      <c r="BJ90" s="388"/>
      <c r="BK90" s="389"/>
      <c r="BL90" s="391"/>
      <c r="BM90" s="392"/>
      <c r="BO90" s="388"/>
      <c r="BP90" s="389"/>
      <c r="BQ90" s="390"/>
      <c r="BR90" s="388"/>
      <c r="BS90" s="389"/>
      <c r="BT90" s="390"/>
      <c r="BU90" s="388"/>
      <c r="BV90" s="389"/>
      <c r="BW90" s="390"/>
      <c r="BX90" s="388"/>
      <c r="BY90" s="389"/>
      <c r="BZ90" s="391"/>
      <c r="CA90" s="392"/>
    </row>
    <row r="91" spans="2:79" ht="20.399999999999999" thickBot="1" x14ac:dyDescent="0.35">
      <c r="B91" s="1362"/>
      <c r="C91" s="1269"/>
      <c r="D91" s="351" t="str">
        <f>+'Plan de Accion 2018'!G170</f>
        <v xml:space="preserve">Emisión de Conceptos Jurídicos </v>
      </c>
      <c r="E91" s="1266"/>
      <c r="F91" s="1354"/>
      <c r="G91" s="354"/>
      <c r="H91" s="348">
        <f>+'Plan de Accion 2018'!AE170</f>
        <v>0</v>
      </c>
      <c r="I91" s="349">
        <f>+'Plan de Accion 2018'!BN170</f>
        <v>0</v>
      </c>
      <c r="J91" s="342">
        <f>+'Plan de Accion 2018'!AG170</f>
        <v>0</v>
      </c>
      <c r="K91" s="341"/>
      <c r="L91" s="348">
        <f>+'Plan de Accion 2018'!AO170</f>
        <v>0</v>
      </c>
      <c r="M91" s="349">
        <f>+'Plan de Accion 2018'!BP170</f>
        <v>0</v>
      </c>
      <c r="N91" s="350">
        <f>+'Plan de Accion 2018'!AQ170</f>
        <v>0</v>
      </c>
      <c r="O91" s="341"/>
      <c r="P91" s="348">
        <f>+'Plan de Accion 2018'!AY170</f>
        <v>0</v>
      </c>
      <c r="Q91" s="349">
        <f>+'Plan de Accion 2018'!BR170</f>
        <v>0</v>
      </c>
      <c r="R91" s="350">
        <f>+'Plan de Accion 2018'!BA170</f>
        <v>0</v>
      </c>
      <c r="S91" s="341"/>
      <c r="T91" s="348">
        <f>+'Plan de Accion 2018'!BI170</f>
        <v>0</v>
      </c>
      <c r="U91" s="349">
        <f>+'Plan de Accion 2018'!BT170</f>
        <v>0</v>
      </c>
      <c r="V91" s="350">
        <f>+'Plan de Accion 2018'!BK170</f>
        <v>0</v>
      </c>
      <c r="W91" s="386"/>
      <c r="X91" s="387"/>
      <c r="Y91" s="388"/>
      <c r="Z91" s="389"/>
      <c r="AA91" s="390"/>
      <c r="AB91" s="388"/>
      <c r="AC91" s="389"/>
      <c r="AD91" s="390"/>
      <c r="AE91" s="388"/>
      <c r="AF91" s="389"/>
      <c r="AG91" s="390"/>
      <c r="AH91" s="388"/>
      <c r="AI91" s="389"/>
      <c r="AJ91" s="391"/>
      <c r="AK91" s="392"/>
      <c r="AL91" s="391"/>
      <c r="AM91" s="388"/>
      <c r="AN91" s="389"/>
      <c r="AO91" s="390"/>
      <c r="AP91" s="388"/>
      <c r="AQ91" s="389"/>
      <c r="AR91" s="390"/>
      <c r="AS91" s="388"/>
      <c r="AT91" s="389"/>
      <c r="AU91" s="390"/>
      <c r="AV91" s="388"/>
      <c r="AW91" s="389"/>
      <c r="AX91" s="391"/>
      <c r="AY91" s="392"/>
      <c r="BA91" s="388"/>
      <c r="BB91" s="389"/>
      <c r="BC91" s="390"/>
      <c r="BD91" s="388"/>
      <c r="BE91" s="389"/>
      <c r="BF91" s="390"/>
      <c r="BG91" s="388"/>
      <c r="BH91" s="389"/>
      <c r="BI91" s="390"/>
      <c r="BJ91" s="388"/>
      <c r="BK91" s="389"/>
      <c r="BL91" s="391"/>
      <c r="BM91" s="392"/>
      <c r="BO91" s="388"/>
      <c r="BP91" s="389"/>
      <c r="BQ91" s="390"/>
      <c r="BR91" s="388"/>
      <c r="BS91" s="389"/>
      <c r="BT91" s="390"/>
      <c r="BU91" s="388"/>
      <c r="BV91" s="389"/>
      <c r="BW91" s="390"/>
      <c r="BX91" s="388"/>
      <c r="BY91" s="389"/>
      <c r="BZ91" s="391"/>
      <c r="CA91" s="392"/>
    </row>
    <row r="92" spans="2:79" ht="28.2" thickBot="1" x14ac:dyDescent="0.35">
      <c r="B92" s="1362"/>
      <c r="C92" s="1269"/>
      <c r="D92" s="351" t="str">
        <f>+'Plan de Accion 2018'!G174</f>
        <v>Depuración de Cartera FOSYGA y/o ADRES</v>
      </c>
      <c r="E92" s="1266"/>
      <c r="F92" s="1354"/>
      <c r="G92" s="354"/>
      <c r="H92" s="348">
        <f>+'Plan de Accion 2018'!AE174</f>
        <v>0</v>
      </c>
      <c r="I92" s="349">
        <f>+'Plan de Accion 2018'!BN174</f>
        <v>0</v>
      </c>
      <c r="J92" s="342">
        <f>+'Plan de Accion 2018'!AG174</f>
        <v>0</v>
      </c>
      <c r="K92" s="341"/>
      <c r="L92" s="348">
        <f>+'Plan de Accion 2018'!AO174</f>
        <v>0</v>
      </c>
      <c r="M92" s="349">
        <f>+'Plan de Accion 2018'!BP174</f>
        <v>0</v>
      </c>
      <c r="N92" s="350">
        <f>+'Plan de Accion 2018'!AQ174</f>
        <v>0</v>
      </c>
      <c r="O92" s="341"/>
      <c r="P92" s="348">
        <f>+'Plan de Accion 2018'!AY174</f>
        <v>0</v>
      </c>
      <c r="Q92" s="349">
        <f>+'Plan de Accion 2018'!BR174</f>
        <v>0</v>
      </c>
      <c r="R92" s="350">
        <f>+'Plan de Accion 2018'!BA174</f>
        <v>0</v>
      </c>
      <c r="S92" s="341"/>
      <c r="T92" s="348">
        <f>+'Plan de Accion 2018'!BI174</f>
        <v>0</v>
      </c>
      <c r="U92" s="349">
        <f>+'Plan de Accion 2018'!BT174</f>
        <v>0</v>
      </c>
      <c r="V92" s="350">
        <f>+'Plan de Accion 2018'!BK174</f>
        <v>0</v>
      </c>
      <c r="W92" s="386"/>
      <c r="X92" s="387"/>
      <c r="Y92" s="388"/>
      <c r="Z92" s="389"/>
      <c r="AA92" s="390"/>
      <c r="AB92" s="388"/>
      <c r="AC92" s="389"/>
      <c r="AD92" s="390"/>
      <c r="AE92" s="388"/>
      <c r="AF92" s="389"/>
      <c r="AG92" s="390"/>
      <c r="AH92" s="388"/>
      <c r="AI92" s="389"/>
      <c r="AJ92" s="391"/>
      <c r="AK92" s="392"/>
      <c r="AL92" s="391"/>
      <c r="AM92" s="388"/>
      <c r="AN92" s="389"/>
      <c r="AO92" s="390"/>
      <c r="AP92" s="388"/>
      <c r="AQ92" s="389"/>
      <c r="AR92" s="390"/>
      <c r="AS92" s="388"/>
      <c r="AT92" s="389"/>
      <c r="AU92" s="390"/>
      <c r="AV92" s="388"/>
      <c r="AW92" s="389"/>
      <c r="AX92" s="391"/>
      <c r="AY92" s="392"/>
      <c r="BA92" s="388"/>
      <c r="BB92" s="389"/>
      <c r="BC92" s="390"/>
      <c r="BD92" s="388"/>
      <c r="BE92" s="389"/>
      <c r="BF92" s="390"/>
      <c r="BG92" s="388"/>
      <c r="BH92" s="389"/>
      <c r="BI92" s="390"/>
      <c r="BJ92" s="388"/>
      <c r="BK92" s="389"/>
      <c r="BL92" s="391"/>
      <c r="BM92" s="392"/>
      <c r="BO92" s="388"/>
      <c r="BP92" s="389"/>
      <c r="BQ92" s="390"/>
      <c r="BR92" s="388"/>
      <c r="BS92" s="389"/>
      <c r="BT92" s="390"/>
      <c r="BU92" s="388"/>
      <c r="BV92" s="389"/>
      <c r="BW92" s="390"/>
      <c r="BX92" s="388"/>
      <c r="BY92" s="389"/>
      <c r="BZ92" s="391"/>
      <c r="CA92" s="392"/>
    </row>
    <row r="93" spans="2:79" ht="20.399999999999999" thickBot="1" x14ac:dyDescent="0.35">
      <c r="B93" s="1362"/>
      <c r="C93" s="1269"/>
      <c r="D93" s="351" t="str">
        <f>+'Plan de Accion 2018'!G188</f>
        <v>Procesos penales</v>
      </c>
      <c r="E93" s="1266"/>
      <c r="F93" s="1354"/>
      <c r="G93" s="354"/>
      <c r="H93" s="348">
        <f>+'Plan de Accion 2018'!AE188</f>
        <v>0</v>
      </c>
      <c r="I93" s="349">
        <f>+'Plan de Accion 2018'!BN188</f>
        <v>0</v>
      </c>
      <c r="J93" s="342">
        <f>+'Plan de Accion 2018'!AG188</f>
        <v>0</v>
      </c>
      <c r="K93" s="341"/>
      <c r="L93" s="348">
        <f>+'Plan de Accion 2018'!AO188</f>
        <v>0</v>
      </c>
      <c r="M93" s="349">
        <f>+'Plan de Accion 2018'!BP188</f>
        <v>0</v>
      </c>
      <c r="N93" s="350">
        <f>+'Plan de Accion 2018'!AQ188</f>
        <v>0</v>
      </c>
      <c r="O93" s="341"/>
      <c r="P93" s="348">
        <f>+'Plan de Accion 2018'!AY188</f>
        <v>0</v>
      </c>
      <c r="Q93" s="349">
        <f>+'Plan de Accion 2018'!BR188</f>
        <v>0</v>
      </c>
      <c r="R93" s="350">
        <f>+'Plan de Accion 2018'!BA188</f>
        <v>0</v>
      </c>
      <c r="S93" s="341"/>
      <c r="T93" s="348">
        <f>+'Plan de Accion 2018'!BI188</f>
        <v>0</v>
      </c>
      <c r="U93" s="349">
        <f>+'Plan de Accion 2018'!BT188</f>
        <v>0</v>
      </c>
      <c r="V93" s="350">
        <f>+'Plan de Accion 2018'!BK188</f>
        <v>0</v>
      </c>
      <c r="W93" s="386"/>
      <c r="X93" s="387"/>
      <c r="Y93" s="388"/>
      <c r="Z93" s="389"/>
      <c r="AA93" s="390"/>
      <c r="AB93" s="388"/>
      <c r="AC93" s="389"/>
      <c r="AD93" s="390"/>
      <c r="AE93" s="388"/>
      <c r="AF93" s="389"/>
      <c r="AG93" s="390"/>
      <c r="AH93" s="388"/>
      <c r="AI93" s="389"/>
      <c r="AJ93" s="391"/>
      <c r="AK93" s="392"/>
      <c r="AL93" s="391"/>
      <c r="AM93" s="388"/>
      <c r="AN93" s="389"/>
      <c r="AO93" s="390"/>
      <c r="AP93" s="388"/>
      <c r="AQ93" s="389"/>
      <c r="AR93" s="390"/>
      <c r="AS93" s="388"/>
      <c r="AT93" s="389"/>
      <c r="AU93" s="390"/>
      <c r="AV93" s="388"/>
      <c r="AW93" s="389"/>
      <c r="AX93" s="391"/>
      <c r="AY93" s="392"/>
      <c r="BA93" s="388"/>
      <c r="BB93" s="389"/>
      <c r="BC93" s="390"/>
      <c r="BD93" s="388"/>
      <c r="BE93" s="389"/>
      <c r="BF93" s="390"/>
      <c r="BG93" s="388"/>
      <c r="BH93" s="389"/>
      <c r="BI93" s="390"/>
      <c r="BJ93" s="388"/>
      <c r="BK93" s="389"/>
      <c r="BL93" s="391"/>
      <c r="BM93" s="392"/>
      <c r="BO93" s="388"/>
      <c r="BP93" s="389"/>
      <c r="BQ93" s="390"/>
      <c r="BR93" s="388"/>
      <c r="BS93" s="389"/>
      <c r="BT93" s="390"/>
      <c r="BU93" s="388"/>
      <c r="BV93" s="389"/>
      <c r="BW93" s="390"/>
      <c r="BX93" s="388"/>
      <c r="BY93" s="389"/>
      <c r="BZ93" s="391"/>
      <c r="CA93" s="392"/>
    </row>
    <row r="94" spans="2:79" ht="55.8" thickBot="1" x14ac:dyDescent="0.35">
      <c r="B94" s="1362"/>
      <c r="C94" s="1270"/>
      <c r="D94" s="357" t="str">
        <f>+'Plan de Accion 2018'!G73</f>
        <v>Apoyos técnicos entregados a la OAJ en recobros y reclamaciones una vez son resueltos por la Dirección de Tecnología de la Información</v>
      </c>
      <c r="E94" s="357" t="str">
        <f>+'Plan de Accion 2018'!B73</f>
        <v xml:space="preserve">Dirección de Otras Prestaciones  </v>
      </c>
      <c r="F94" s="1355"/>
      <c r="G94" s="354"/>
      <c r="H94" s="360">
        <f>+'Plan de Accion 2018'!AE73</f>
        <v>0</v>
      </c>
      <c r="I94" s="361">
        <f>+'Plan de Accion 2018'!BN73</f>
        <v>0</v>
      </c>
      <c r="J94" s="455">
        <f>+'Plan de Accion 2018'!AG73</f>
        <v>0</v>
      </c>
      <c r="K94" s="341"/>
      <c r="L94" s="360">
        <f>+'Plan de Accion 2018'!AO73</f>
        <v>0</v>
      </c>
      <c r="M94" s="361">
        <f>+'Plan de Accion 2018'!BP73</f>
        <v>0</v>
      </c>
      <c r="N94" s="362">
        <f>+'Plan de Accion 2018'!AQ73</f>
        <v>0</v>
      </c>
      <c r="O94" s="341"/>
      <c r="P94" s="360">
        <f>+'Plan de Accion 2018'!AY73</f>
        <v>0</v>
      </c>
      <c r="Q94" s="361">
        <f>+'Plan de Accion 2018'!BR73</f>
        <v>0</v>
      </c>
      <c r="R94" s="362">
        <f>+'Plan de Accion 2018'!BA73</f>
        <v>0</v>
      </c>
      <c r="S94" s="341"/>
      <c r="T94" s="360">
        <f>+'Plan de Accion 2018'!BI73</f>
        <v>0</v>
      </c>
      <c r="U94" s="361">
        <f>+'Plan de Accion 2018'!BT73</f>
        <v>0</v>
      </c>
      <c r="V94" s="362">
        <f>+'Plan de Accion 2018'!BK73</f>
        <v>0</v>
      </c>
      <c r="W94" s="386"/>
      <c r="X94" s="387"/>
      <c r="Y94" s="388"/>
      <c r="Z94" s="389"/>
      <c r="AA94" s="390"/>
      <c r="AB94" s="388"/>
      <c r="AC94" s="389"/>
      <c r="AD94" s="390"/>
      <c r="AE94" s="388"/>
      <c r="AF94" s="389"/>
      <c r="AG94" s="390"/>
      <c r="AH94" s="388"/>
      <c r="AI94" s="389"/>
      <c r="AJ94" s="391"/>
      <c r="AK94" s="392"/>
      <c r="AL94" s="391"/>
      <c r="AM94" s="388"/>
      <c r="AN94" s="389"/>
      <c r="AO94" s="390"/>
      <c r="AP94" s="388"/>
      <c r="AQ94" s="389"/>
      <c r="AR94" s="390"/>
      <c r="AS94" s="388"/>
      <c r="AT94" s="389"/>
      <c r="AU94" s="390"/>
      <c r="AV94" s="388"/>
      <c r="AW94" s="389"/>
      <c r="AX94" s="391"/>
      <c r="AY94" s="392"/>
      <c r="BA94" s="388"/>
      <c r="BB94" s="389"/>
      <c r="BC94" s="390"/>
      <c r="BD94" s="388"/>
      <c r="BE94" s="389"/>
      <c r="BF94" s="390"/>
      <c r="BG94" s="388"/>
      <c r="BH94" s="389"/>
      <c r="BI94" s="390"/>
      <c r="BJ94" s="388"/>
      <c r="BK94" s="389"/>
      <c r="BL94" s="391"/>
      <c r="BM94" s="392"/>
      <c r="BO94" s="388"/>
      <c r="BP94" s="389"/>
      <c r="BQ94" s="390"/>
      <c r="BR94" s="388"/>
      <c r="BS94" s="389"/>
      <c r="BT94" s="390"/>
      <c r="BU94" s="388"/>
      <c r="BV94" s="389"/>
      <c r="BW94" s="390"/>
      <c r="BX94" s="388"/>
      <c r="BY94" s="389"/>
      <c r="BZ94" s="391"/>
      <c r="CA94" s="392"/>
    </row>
    <row r="95" spans="2:79" ht="20.399999999999999" thickBot="1" x14ac:dyDescent="0.35">
      <c r="B95" s="1363"/>
      <c r="C95" s="1312" t="s">
        <v>798</v>
      </c>
      <c r="D95" s="1313"/>
      <c r="E95" s="1313"/>
      <c r="F95" s="1314"/>
      <c r="G95" s="354"/>
      <c r="H95" s="382" t="s">
        <v>792</v>
      </c>
      <c r="I95" s="365">
        <f>SUM(I75:I94)/COUNT(I75:I94)</f>
        <v>0</v>
      </c>
      <c r="J95" s="367">
        <f>SUM(J75:J94)/COUNT(J75:J94)</f>
        <v>0</v>
      </c>
      <c r="K95" s="393"/>
      <c r="L95" s="382" t="s">
        <v>792</v>
      </c>
      <c r="M95" s="365">
        <f>SUM(M75:M94)/COUNT(M75:M94)</f>
        <v>0</v>
      </c>
      <c r="N95" s="367">
        <f>SUM(N75:N94)/COUNT(N75:N94)</f>
        <v>0</v>
      </c>
      <c r="O95" s="393"/>
      <c r="P95" s="382" t="s">
        <v>792</v>
      </c>
      <c r="Q95" s="365">
        <f>SUM(Q75:Q94)/COUNT(Q75:Q94)</f>
        <v>0</v>
      </c>
      <c r="R95" s="367">
        <f>SUM(R75:R94)/COUNT(R75:R94)</f>
        <v>0</v>
      </c>
      <c r="S95" s="393"/>
      <c r="T95" s="382" t="s">
        <v>792</v>
      </c>
      <c r="U95" s="365">
        <f>SUM(U75:U94)/COUNT(U75:U94)</f>
        <v>0</v>
      </c>
      <c r="V95" s="367">
        <f>SUM(V75:V94)/COUNT(V75:V94)</f>
        <v>0</v>
      </c>
      <c r="W95" s="386"/>
      <c r="X95" s="387"/>
      <c r="Y95" s="388"/>
      <c r="Z95" s="389"/>
      <c r="AA95" s="390"/>
      <c r="AB95" s="388"/>
      <c r="AC95" s="389"/>
      <c r="AD95" s="390"/>
      <c r="AE95" s="388"/>
      <c r="AF95" s="389"/>
      <c r="AG95" s="390"/>
      <c r="AH95" s="388"/>
      <c r="AI95" s="389"/>
      <c r="AJ95" s="391"/>
      <c r="AK95" s="392"/>
      <c r="AL95" s="391"/>
      <c r="AM95" s="388"/>
      <c r="AN95" s="389"/>
      <c r="AO95" s="390"/>
      <c r="AP95" s="388"/>
      <c r="AQ95" s="389"/>
      <c r="AR95" s="390"/>
      <c r="AS95" s="388"/>
      <c r="AT95" s="389"/>
      <c r="AU95" s="390"/>
      <c r="AV95" s="388"/>
      <c r="AW95" s="389"/>
      <c r="AX95" s="391"/>
      <c r="AY95" s="392"/>
      <c r="BA95" s="388"/>
      <c r="BB95" s="389"/>
      <c r="BC95" s="390"/>
      <c r="BD95" s="388"/>
      <c r="BE95" s="389"/>
      <c r="BF95" s="390"/>
      <c r="BG95" s="388"/>
      <c r="BH95" s="389"/>
      <c r="BI95" s="390"/>
      <c r="BJ95" s="388"/>
      <c r="BK95" s="389"/>
      <c r="BL95" s="391"/>
      <c r="BM95" s="392"/>
      <c r="BO95" s="388"/>
      <c r="BP95" s="389"/>
      <c r="BQ95" s="390"/>
      <c r="BR95" s="388"/>
      <c r="BS95" s="389"/>
      <c r="BT95" s="390"/>
      <c r="BU95" s="388"/>
      <c r="BV95" s="389"/>
      <c r="BW95" s="390"/>
      <c r="BX95" s="388"/>
      <c r="BY95" s="389"/>
      <c r="BZ95" s="391"/>
      <c r="CA95" s="392"/>
    </row>
    <row r="96" spans="2:79" s="314" customFormat="1" ht="20.25" customHeight="1" thickBot="1" x14ac:dyDescent="0.35">
      <c r="B96" s="1362"/>
      <c r="C96" s="1268" t="s">
        <v>144</v>
      </c>
      <c r="D96" s="384" t="str">
        <f>+'Plan de Accion 2018'!G48</f>
        <v>Proceso de Compensación</v>
      </c>
      <c r="E96" s="1275" t="str">
        <f>+'Plan de Accion 2018'!B48</f>
        <v>Dirección de Liquidaciones y Garantías</v>
      </c>
      <c r="F96" s="1359" t="s">
        <v>816</v>
      </c>
      <c r="G96" s="354"/>
      <c r="H96" s="339">
        <f>+'Plan de Accion 2018'!AE48</f>
        <v>0</v>
      </c>
      <c r="I96" s="340">
        <f>+'Plan de Accion 2018'!BN48</f>
        <v>0</v>
      </c>
      <c r="J96" s="342">
        <f>+'Plan de Accion 2018'!AG48</f>
        <v>0</v>
      </c>
      <c r="K96" s="341"/>
      <c r="L96" s="339">
        <f>+'Plan de Accion 2018'!AO48</f>
        <v>0</v>
      </c>
      <c r="M96" s="340">
        <f>+'Plan de Accion 2018'!BP48</f>
        <v>0</v>
      </c>
      <c r="N96" s="342">
        <f>+'Plan de Accion 2018'!AQ48</f>
        <v>0</v>
      </c>
      <c r="O96" s="341"/>
      <c r="P96" s="339">
        <f>+'Plan de Accion 2018'!AY48</f>
        <v>0</v>
      </c>
      <c r="Q96" s="340">
        <f>+'Plan de Accion 2018'!BR48</f>
        <v>0</v>
      </c>
      <c r="R96" s="342">
        <f>+'Plan de Accion 2018'!BA48</f>
        <v>0</v>
      </c>
      <c r="S96" s="341"/>
      <c r="T96" s="339">
        <f>+'Plan de Accion 2018'!BI48</f>
        <v>0</v>
      </c>
      <c r="U96" s="340">
        <f>+'Plan de Accion 2018'!BT48</f>
        <v>0</v>
      </c>
      <c r="V96" s="342">
        <f>+'Plan de Accion 2018'!BK48</f>
        <v>0</v>
      </c>
      <c r="W96" s="396"/>
      <c r="X96" s="397"/>
      <c r="Y96" s="398"/>
      <c r="Z96" s="399"/>
      <c r="AA96" s="400"/>
      <c r="AB96" s="398"/>
      <c r="AC96" s="399"/>
      <c r="AD96" s="400"/>
      <c r="AE96" s="398"/>
      <c r="AF96" s="399"/>
      <c r="AG96" s="400"/>
      <c r="AH96" s="398"/>
      <c r="AI96" s="399"/>
      <c r="AJ96" s="400"/>
      <c r="AK96" s="401"/>
      <c r="AL96" s="400"/>
      <c r="AM96" s="398"/>
      <c r="AN96" s="399"/>
      <c r="AO96" s="400"/>
      <c r="AP96" s="398"/>
      <c r="AQ96" s="399"/>
      <c r="AR96" s="400"/>
      <c r="AS96" s="398"/>
      <c r="AT96" s="399"/>
      <c r="AU96" s="400"/>
      <c r="AV96" s="398"/>
      <c r="AW96" s="399"/>
      <c r="AX96" s="400"/>
      <c r="AY96" s="401"/>
      <c r="BA96" s="398"/>
      <c r="BB96" s="399"/>
      <c r="BC96" s="400"/>
      <c r="BD96" s="398"/>
      <c r="BE96" s="399"/>
      <c r="BF96" s="400"/>
      <c r="BG96" s="398"/>
      <c r="BH96" s="399"/>
      <c r="BI96" s="400"/>
      <c r="BJ96" s="398"/>
      <c r="BK96" s="399"/>
      <c r="BL96" s="400"/>
      <c r="BM96" s="401"/>
      <c r="BO96" s="398"/>
      <c r="BP96" s="399"/>
      <c r="BQ96" s="400"/>
      <c r="BR96" s="398"/>
      <c r="BS96" s="399"/>
      <c r="BT96" s="400"/>
      <c r="BU96" s="398"/>
      <c r="BV96" s="399"/>
      <c r="BW96" s="400"/>
      <c r="BX96" s="398"/>
      <c r="BY96" s="399"/>
      <c r="BZ96" s="400"/>
      <c r="CA96" s="401"/>
    </row>
    <row r="97" spans="2:79" s="314" customFormat="1" ht="20.399999999999999" thickBot="1" x14ac:dyDescent="0.35">
      <c r="B97" s="1362"/>
      <c r="C97" s="1268"/>
      <c r="D97" s="476" t="str">
        <f>+'Plan de Accion 2018'!G52</f>
        <v>Prestaciones económicas REX</v>
      </c>
      <c r="E97" s="1276"/>
      <c r="F97" s="1360"/>
      <c r="G97" s="354"/>
      <c r="H97" s="339">
        <f>+'Plan de Accion 2018'!AE52</f>
        <v>0</v>
      </c>
      <c r="I97" s="340">
        <f>+'Plan de Accion 2018'!BN52</f>
        <v>0</v>
      </c>
      <c r="J97" s="342">
        <f>+'Plan de Accion 2018'!AG52</f>
        <v>0</v>
      </c>
      <c r="K97" s="341"/>
      <c r="L97" s="339">
        <f>+'Plan de Accion 2018'!AO52</f>
        <v>0</v>
      </c>
      <c r="M97" s="340">
        <f>+'Plan de Accion 2018'!BP52</f>
        <v>0</v>
      </c>
      <c r="N97" s="342">
        <f>+'Plan de Accion 2018'!AQ52</f>
        <v>0</v>
      </c>
      <c r="O97" s="341"/>
      <c r="P97" s="339">
        <f>+'Plan de Accion 2018'!AY52</f>
        <v>0</v>
      </c>
      <c r="Q97" s="340">
        <f>+'Plan de Accion 2018'!BR52</f>
        <v>0</v>
      </c>
      <c r="R97" s="342">
        <f>+'Plan de Accion 2018'!BA52</f>
        <v>0</v>
      </c>
      <c r="S97" s="341"/>
      <c r="T97" s="339">
        <f>+'Plan de Accion 2018'!BI52</f>
        <v>0</v>
      </c>
      <c r="U97" s="340">
        <f>+'Plan de Accion 2018'!BT52</f>
        <v>0</v>
      </c>
      <c r="V97" s="342">
        <f>+'Plan de Accion 2018'!BK52</f>
        <v>0</v>
      </c>
      <c r="W97" s="396"/>
      <c r="X97" s="397"/>
      <c r="Y97" s="398"/>
      <c r="Z97" s="399"/>
      <c r="AA97" s="400"/>
      <c r="AB97" s="398"/>
      <c r="AC97" s="399"/>
      <c r="AD97" s="400"/>
      <c r="AE97" s="398"/>
      <c r="AF97" s="399"/>
      <c r="AG97" s="400"/>
      <c r="AH97" s="398"/>
      <c r="AI97" s="399"/>
      <c r="AJ97" s="400"/>
      <c r="AK97" s="401"/>
      <c r="AL97" s="400"/>
      <c r="AM97" s="398"/>
      <c r="AN97" s="399"/>
      <c r="AO97" s="400"/>
      <c r="AP97" s="398"/>
      <c r="AQ97" s="399"/>
      <c r="AR97" s="400"/>
      <c r="AS97" s="398"/>
      <c r="AT97" s="399"/>
      <c r="AU97" s="400"/>
      <c r="AV97" s="398"/>
      <c r="AW97" s="399"/>
      <c r="AX97" s="400"/>
      <c r="AY97" s="401"/>
      <c r="BA97" s="398"/>
      <c r="BB97" s="399"/>
      <c r="BC97" s="400"/>
      <c r="BD97" s="398"/>
      <c r="BE97" s="399"/>
      <c r="BF97" s="400"/>
      <c r="BG97" s="398"/>
      <c r="BH97" s="399"/>
      <c r="BI97" s="400"/>
      <c r="BJ97" s="398"/>
      <c r="BK97" s="399"/>
      <c r="BL97" s="400"/>
      <c r="BM97" s="401"/>
      <c r="BO97" s="398"/>
      <c r="BP97" s="399"/>
      <c r="BQ97" s="400"/>
      <c r="BR97" s="398"/>
      <c r="BS97" s="399"/>
      <c r="BT97" s="400"/>
      <c r="BU97" s="398"/>
      <c r="BV97" s="399"/>
      <c r="BW97" s="400"/>
      <c r="BX97" s="398"/>
      <c r="BY97" s="399"/>
      <c r="BZ97" s="400"/>
      <c r="CA97" s="401"/>
    </row>
    <row r="98" spans="2:79" s="314" customFormat="1" ht="20.399999999999999" thickBot="1" x14ac:dyDescent="0.35">
      <c r="B98" s="1362"/>
      <c r="C98" s="1269"/>
      <c r="D98" s="351" t="str">
        <f>+'Plan de Accion 2018'!G53</f>
        <v>Prestaciones económicas REX</v>
      </c>
      <c r="E98" s="1276"/>
      <c r="F98" s="1360"/>
      <c r="G98" s="354"/>
      <c r="H98" s="348">
        <f>+'Plan de Accion 2018'!AE53</f>
        <v>0</v>
      </c>
      <c r="I98" s="349">
        <f>+'Plan de Accion 2018'!BN53</f>
        <v>0</v>
      </c>
      <c r="J98" s="342">
        <f>+'Plan de Accion 2018'!AG53</f>
        <v>0</v>
      </c>
      <c r="K98" s="341"/>
      <c r="L98" s="348">
        <f>+'Plan de Accion 2018'!AO53</f>
        <v>0</v>
      </c>
      <c r="M98" s="349">
        <f>+'Plan de Accion 2018'!BP53</f>
        <v>0</v>
      </c>
      <c r="N98" s="350">
        <f>+'Plan de Accion 2018'!AQ53</f>
        <v>0</v>
      </c>
      <c r="O98" s="341"/>
      <c r="P98" s="348">
        <f>+'Plan de Accion 2018'!AY53</f>
        <v>0</v>
      </c>
      <c r="Q98" s="349">
        <f>+'Plan de Accion 2018'!BR53</f>
        <v>0</v>
      </c>
      <c r="R98" s="350">
        <f>+'Plan de Accion 2018'!BA53</f>
        <v>0</v>
      </c>
      <c r="S98" s="341"/>
      <c r="T98" s="348">
        <f>+'Plan de Accion 2018'!BI53</f>
        <v>0</v>
      </c>
      <c r="U98" s="349">
        <f>+'Plan de Accion 2018'!BT53</f>
        <v>0</v>
      </c>
      <c r="V98" s="350">
        <f>+'Plan de Accion 2018'!BK53</f>
        <v>0</v>
      </c>
      <c r="W98" s="396"/>
      <c r="X98" s="397"/>
      <c r="Y98" s="398"/>
      <c r="Z98" s="399"/>
      <c r="AA98" s="400"/>
      <c r="AB98" s="398"/>
      <c r="AC98" s="399"/>
      <c r="AD98" s="400"/>
      <c r="AE98" s="398"/>
      <c r="AF98" s="399"/>
      <c r="AG98" s="400"/>
      <c r="AH98" s="398"/>
      <c r="AI98" s="399"/>
      <c r="AJ98" s="400"/>
      <c r="AK98" s="401"/>
      <c r="AL98" s="400"/>
      <c r="AM98" s="398"/>
      <c r="AN98" s="399"/>
      <c r="AO98" s="400"/>
      <c r="AP98" s="398"/>
      <c r="AQ98" s="399"/>
      <c r="AR98" s="400"/>
      <c r="AS98" s="398"/>
      <c r="AT98" s="399"/>
      <c r="AU98" s="400"/>
      <c r="AV98" s="398"/>
      <c r="AW98" s="399"/>
      <c r="AX98" s="400"/>
      <c r="AY98" s="401"/>
      <c r="BA98" s="398"/>
      <c r="BB98" s="399"/>
      <c r="BC98" s="400"/>
      <c r="BD98" s="398"/>
      <c r="BE98" s="399"/>
      <c r="BF98" s="400"/>
      <c r="BG98" s="398"/>
      <c r="BH98" s="399"/>
      <c r="BI98" s="400"/>
      <c r="BJ98" s="398"/>
      <c r="BK98" s="399"/>
      <c r="BL98" s="400"/>
      <c r="BM98" s="401"/>
      <c r="BO98" s="398"/>
      <c r="BP98" s="399"/>
      <c r="BQ98" s="400"/>
      <c r="BR98" s="398"/>
      <c r="BS98" s="399"/>
      <c r="BT98" s="400"/>
      <c r="BU98" s="398"/>
      <c r="BV98" s="399"/>
      <c r="BW98" s="400"/>
      <c r="BX98" s="398"/>
      <c r="BY98" s="399"/>
      <c r="BZ98" s="400"/>
      <c r="CA98" s="401"/>
    </row>
    <row r="99" spans="2:79" s="314" customFormat="1" ht="20.399999999999999" thickBot="1" x14ac:dyDescent="0.35">
      <c r="B99" s="1362"/>
      <c r="C99" s="1269"/>
      <c r="D99" s="351" t="str">
        <f>+'Plan de Accion 2018'!G63</f>
        <v xml:space="preserve">Estudios del Sector </v>
      </c>
      <c r="E99" s="1276"/>
      <c r="F99" s="1360"/>
      <c r="G99" s="354"/>
      <c r="H99" s="348">
        <f>+'Plan de Accion 2018'!AE63</f>
        <v>0</v>
      </c>
      <c r="I99" s="349">
        <f>+'Plan de Accion 2018'!BN63</f>
        <v>0</v>
      </c>
      <c r="J99" s="342">
        <f>+'Plan de Accion 2018'!AG63</f>
        <v>0</v>
      </c>
      <c r="K99" s="341"/>
      <c r="L99" s="348" t="e">
        <f>+'Plan de Accion 2018'!AO63</f>
        <v>#DIV/0!</v>
      </c>
      <c r="M99" s="349" t="str">
        <f>+'Plan de Accion 2018'!BP63</f>
        <v>No Prog ni Ejec</v>
      </c>
      <c r="N99" s="350">
        <f>+'Plan de Accion 2018'!AQ63</f>
        <v>0</v>
      </c>
      <c r="O99" s="341"/>
      <c r="P99" s="348" t="e">
        <f>+'Plan de Accion 2018'!AY63</f>
        <v>#DIV/0!</v>
      </c>
      <c r="Q99" s="349" t="str">
        <f>+'Plan de Accion 2018'!BR63</f>
        <v>No Prog ni Ejec</v>
      </c>
      <c r="R99" s="350">
        <f>+'Plan de Accion 2018'!BA63</f>
        <v>0</v>
      </c>
      <c r="S99" s="341"/>
      <c r="T99" s="348" t="e">
        <f>+'Plan de Accion 2018'!BI63</f>
        <v>#DIV/0!</v>
      </c>
      <c r="U99" s="349" t="str">
        <f>+'Plan de Accion 2018'!BT63</f>
        <v>No Prog ni Ejec</v>
      </c>
      <c r="V99" s="350">
        <f>+'Plan de Accion 2018'!BK63</f>
        <v>0</v>
      </c>
      <c r="W99" s="396"/>
      <c r="X99" s="397"/>
      <c r="Y99" s="398"/>
      <c r="Z99" s="399"/>
      <c r="AA99" s="400"/>
      <c r="AB99" s="398"/>
      <c r="AC99" s="399"/>
      <c r="AD99" s="400"/>
      <c r="AE99" s="398"/>
      <c r="AF99" s="399"/>
      <c r="AG99" s="400"/>
      <c r="AH99" s="398"/>
      <c r="AI99" s="399"/>
      <c r="AJ99" s="400"/>
      <c r="AK99" s="401"/>
      <c r="AL99" s="400"/>
      <c r="AM99" s="398"/>
      <c r="AN99" s="399"/>
      <c r="AO99" s="400"/>
      <c r="AP99" s="398"/>
      <c r="AQ99" s="399"/>
      <c r="AR99" s="400"/>
      <c r="AS99" s="398"/>
      <c r="AT99" s="399"/>
      <c r="AU99" s="400"/>
      <c r="AV99" s="398"/>
      <c r="AW99" s="399"/>
      <c r="AX99" s="400"/>
      <c r="AY99" s="401"/>
      <c r="BA99" s="398"/>
      <c r="BB99" s="399"/>
      <c r="BC99" s="400"/>
      <c r="BD99" s="398"/>
      <c r="BE99" s="399"/>
      <c r="BF99" s="400"/>
      <c r="BG99" s="398"/>
      <c r="BH99" s="399"/>
      <c r="BI99" s="400"/>
      <c r="BJ99" s="398"/>
      <c r="BK99" s="399"/>
      <c r="BL99" s="400"/>
      <c r="BM99" s="401"/>
      <c r="BO99" s="398"/>
      <c r="BP99" s="399"/>
      <c r="BQ99" s="400"/>
      <c r="BR99" s="398"/>
      <c r="BS99" s="399"/>
      <c r="BT99" s="400"/>
      <c r="BU99" s="398"/>
      <c r="BV99" s="399"/>
      <c r="BW99" s="400"/>
      <c r="BX99" s="398"/>
      <c r="BY99" s="399"/>
      <c r="BZ99" s="400"/>
      <c r="CA99" s="401"/>
    </row>
    <row r="100" spans="2:79" s="314" customFormat="1" ht="20.399999999999999" thickBot="1" x14ac:dyDescent="0.35">
      <c r="B100" s="1362"/>
      <c r="C100" s="1269"/>
      <c r="D100" s="478" t="str">
        <f>+'Plan de Accion 2018'!G190</f>
        <v>Convenio Cafesalud</v>
      </c>
      <c r="E100" s="1277"/>
      <c r="F100" s="1360"/>
      <c r="G100" s="354"/>
      <c r="H100" s="348">
        <f>+'Plan de Accion 2018'!AE190</f>
        <v>0</v>
      </c>
      <c r="I100" s="349">
        <f>+'Plan de Accion 2018'!BN190</f>
        <v>0</v>
      </c>
      <c r="J100" s="342">
        <f>+'Plan de Accion 2018'!AG190</f>
        <v>0</v>
      </c>
      <c r="K100" s="341"/>
      <c r="L100" s="348">
        <f>+'Plan de Accion 2018'!AO190</f>
        <v>0</v>
      </c>
      <c r="M100" s="349">
        <f>+'Plan de Accion 2018'!BP190</f>
        <v>0</v>
      </c>
      <c r="N100" s="350">
        <f>+'Plan de Accion 2018'!AQ190</f>
        <v>0</v>
      </c>
      <c r="O100" s="341"/>
      <c r="P100" s="348" t="e">
        <f>+'Plan de Accion 2018'!AY190</f>
        <v>#DIV/0!</v>
      </c>
      <c r="Q100" s="349" t="str">
        <f>+'Plan de Accion 2018'!BR190</f>
        <v>No Prog ni Ejec</v>
      </c>
      <c r="R100" s="350">
        <f>+'Plan de Accion 2018'!BA190</f>
        <v>0</v>
      </c>
      <c r="S100" s="341"/>
      <c r="T100" s="348" t="e">
        <f>+'Plan de Accion 2018'!BI190</f>
        <v>#DIV/0!</v>
      </c>
      <c r="U100" s="349" t="str">
        <f>+'Plan de Accion 2018'!BT190</f>
        <v>No Prog ni Ejec</v>
      </c>
      <c r="V100" s="350">
        <f>+'Plan de Accion 2018'!BK190</f>
        <v>0</v>
      </c>
      <c r="W100" s="396"/>
      <c r="X100" s="397"/>
      <c r="Y100" s="398"/>
      <c r="Z100" s="399"/>
      <c r="AA100" s="400"/>
      <c r="AB100" s="398"/>
      <c r="AC100" s="399"/>
      <c r="AD100" s="400"/>
      <c r="AE100" s="398"/>
      <c r="AF100" s="399"/>
      <c r="AG100" s="400"/>
      <c r="AH100" s="398"/>
      <c r="AI100" s="399"/>
      <c r="AJ100" s="400"/>
      <c r="AK100" s="401"/>
      <c r="AL100" s="400"/>
      <c r="AM100" s="398"/>
      <c r="AN100" s="399"/>
      <c r="AO100" s="400"/>
      <c r="AP100" s="398"/>
      <c r="AQ100" s="399"/>
      <c r="AR100" s="400"/>
      <c r="AS100" s="398"/>
      <c r="AT100" s="399"/>
      <c r="AU100" s="400"/>
      <c r="AV100" s="398"/>
      <c r="AW100" s="399"/>
      <c r="AX100" s="400"/>
      <c r="AY100" s="401"/>
      <c r="BA100" s="398"/>
      <c r="BB100" s="399"/>
      <c r="BC100" s="400"/>
      <c r="BD100" s="398"/>
      <c r="BE100" s="399"/>
      <c r="BF100" s="400"/>
      <c r="BG100" s="398"/>
      <c r="BH100" s="399"/>
      <c r="BI100" s="400"/>
      <c r="BJ100" s="398"/>
      <c r="BK100" s="399"/>
      <c r="BL100" s="400"/>
      <c r="BM100" s="401"/>
      <c r="BO100" s="398"/>
      <c r="BP100" s="399"/>
      <c r="BQ100" s="400"/>
      <c r="BR100" s="398"/>
      <c r="BS100" s="399"/>
      <c r="BT100" s="400"/>
      <c r="BU100" s="398"/>
      <c r="BV100" s="399"/>
      <c r="BW100" s="400"/>
      <c r="BX100" s="398"/>
      <c r="BY100" s="399"/>
      <c r="BZ100" s="400"/>
      <c r="CA100" s="401"/>
    </row>
    <row r="101" spans="2:79" s="314" customFormat="1" ht="57.75" customHeight="1" thickBot="1" x14ac:dyDescent="0.35">
      <c r="B101" s="1362"/>
      <c r="C101" s="1269"/>
      <c r="D101" s="1267" t="str">
        <f>+'Plan de Accion 2018'!G68</f>
        <v>Paquetes de recobros cuyo trámite de auditoría haya culminado, reconocidos y pagados por parte de ADRES.</v>
      </c>
      <c r="E101" s="1266" t="str">
        <f>+'Plan de Accion 2018'!B68</f>
        <v xml:space="preserve">Dirección de Otras Prestaciones  </v>
      </c>
      <c r="F101" s="1360"/>
      <c r="G101" s="354"/>
      <c r="H101" s="348">
        <f>+'Plan de Accion 2018'!AE68</f>
        <v>0</v>
      </c>
      <c r="I101" s="349">
        <f>+'Plan de Accion 2018'!BN68</f>
        <v>0</v>
      </c>
      <c r="J101" s="342">
        <f>+'Plan de Accion 2018'!AG68</f>
        <v>0</v>
      </c>
      <c r="K101" s="341"/>
      <c r="L101" s="348">
        <f>+'Plan de Accion 2018'!AO68</f>
        <v>0</v>
      </c>
      <c r="M101" s="349">
        <f>+'Plan de Accion 2018'!BP68</f>
        <v>0</v>
      </c>
      <c r="N101" s="350">
        <f>+'Plan de Accion 2018'!AQ68</f>
        <v>0</v>
      </c>
      <c r="O101" s="341"/>
      <c r="P101" s="348">
        <f>+'Plan de Accion 2018'!AY68</f>
        <v>0</v>
      </c>
      <c r="Q101" s="349">
        <f>+'Plan de Accion 2018'!BR68</f>
        <v>0</v>
      </c>
      <c r="R101" s="350">
        <f>+'Plan de Accion 2018'!BA68</f>
        <v>0</v>
      </c>
      <c r="S101" s="341"/>
      <c r="T101" s="348">
        <f>+'Plan de Accion 2018'!BI68</f>
        <v>0</v>
      </c>
      <c r="U101" s="349">
        <f>+'Plan de Accion 2018'!BT68</f>
        <v>0</v>
      </c>
      <c r="V101" s="350">
        <f>+'Plan de Accion 2018'!BK68</f>
        <v>0</v>
      </c>
      <c r="W101" s="396"/>
      <c r="X101" s="397"/>
      <c r="Y101" s="398"/>
      <c r="Z101" s="399"/>
      <c r="AA101" s="400"/>
      <c r="AB101" s="398"/>
      <c r="AC101" s="399"/>
      <c r="AD101" s="400"/>
      <c r="AE101" s="398"/>
      <c r="AF101" s="399"/>
      <c r="AG101" s="400"/>
      <c r="AH101" s="398"/>
      <c r="AI101" s="399"/>
      <c r="AJ101" s="400"/>
      <c r="AK101" s="401"/>
      <c r="AL101" s="400"/>
      <c r="AM101" s="398"/>
      <c r="AN101" s="399"/>
      <c r="AO101" s="400"/>
      <c r="AP101" s="398"/>
      <c r="AQ101" s="399"/>
      <c r="AR101" s="400"/>
      <c r="AS101" s="398"/>
      <c r="AT101" s="399"/>
      <c r="AU101" s="400"/>
      <c r="AV101" s="398"/>
      <c r="AW101" s="399"/>
      <c r="AX101" s="400"/>
      <c r="AY101" s="401"/>
      <c r="BA101" s="398"/>
      <c r="BB101" s="399"/>
      <c r="BC101" s="400"/>
      <c r="BD101" s="398"/>
      <c r="BE101" s="399"/>
      <c r="BF101" s="400"/>
      <c r="BG101" s="398"/>
      <c r="BH101" s="399"/>
      <c r="BI101" s="400"/>
      <c r="BJ101" s="398"/>
      <c r="BK101" s="399"/>
      <c r="BL101" s="400"/>
      <c r="BM101" s="401"/>
      <c r="BO101" s="398"/>
      <c r="BP101" s="399"/>
      <c r="BQ101" s="400"/>
      <c r="BR101" s="398"/>
      <c r="BS101" s="399"/>
      <c r="BT101" s="400"/>
      <c r="BU101" s="398"/>
      <c r="BV101" s="399"/>
      <c r="BW101" s="400"/>
      <c r="BX101" s="398"/>
      <c r="BY101" s="399"/>
      <c r="BZ101" s="400"/>
      <c r="CA101" s="401"/>
    </row>
    <row r="102" spans="2:79" s="314" customFormat="1" ht="20.399999999999999" thickBot="1" x14ac:dyDescent="0.35">
      <c r="B102" s="1362"/>
      <c r="C102" s="1270"/>
      <c r="D102" s="1271"/>
      <c r="E102" s="1267"/>
      <c r="F102" s="1360"/>
      <c r="G102" s="354"/>
      <c r="H102" s="348" t="e">
        <f>+'Plan de Accion 2018'!AE69</f>
        <v>#DIV/0!</v>
      </c>
      <c r="I102" s="349" t="str">
        <f>+'Plan de Accion 2018'!BN69</f>
        <v>No Prog ni Ejec</v>
      </c>
      <c r="J102" s="342">
        <f>+'Plan de Accion 2018'!AG69</f>
        <v>0</v>
      </c>
      <c r="K102" s="341"/>
      <c r="L102" s="348" t="e">
        <f>+'Plan de Accion 2018'!AO69</f>
        <v>#DIV/0!</v>
      </c>
      <c r="M102" s="349" t="str">
        <f>+'Plan de Accion 2018'!BP69</f>
        <v>No Prog ni Ejec</v>
      </c>
      <c r="N102" s="350">
        <f>+'Plan de Accion 2018'!AQ69</f>
        <v>0</v>
      </c>
      <c r="O102" s="341"/>
      <c r="P102" s="348" t="e">
        <f>+'Plan de Accion 2018'!AY69</f>
        <v>#DIV/0!</v>
      </c>
      <c r="Q102" s="349" t="str">
        <f>+'Plan de Accion 2018'!BR69</f>
        <v>No Prog ni Ejec</v>
      </c>
      <c r="R102" s="350">
        <f>+'Plan de Accion 2018'!BA69</f>
        <v>0</v>
      </c>
      <c r="S102" s="341"/>
      <c r="T102" s="348">
        <f>+'Plan de Accion 2018'!BI69</f>
        <v>0</v>
      </c>
      <c r="U102" s="349">
        <f>+'Plan de Accion 2018'!BT69</f>
        <v>0</v>
      </c>
      <c r="V102" s="350">
        <f>+'Plan de Accion 2018'!BK69</f>
        <v>0</v>
      </c>
      <c r="W102" s="396"/>
      <c r="X102" s="397"/>
      <c r="Y102" s="398"/>
      <c r="Z102" s="399"/>
      <c r="AA102" s="400"/>
      <c r="AB102" s="398"/>
      <c r="AC102" s="399"/>
      <c r="AD102" s="400"/>
      <c r="AE102" s="398"/>
      <c r="AF102" s="399"/>
      <c r="AG102" s="400"/>
      <c r="AH102" s="398"/>
      <c r="AI102" s="399"/>
      <c r="AJ102" s="400"/>
      <c r="AK102" s="401"/>
      <c r="AL102" s="400"/>
      <c r="AM102" s="398"/>
      <c r="AN102" s="399"/>
      <c r="AO102" s="400"/>
      <c r="AP102" s="398"/>
      <c r="AQ102" s="399"/>
      <c r="AR102" s="400"/>
      <c r="AS102" s="398"/>
      <c r="AT102" s="399"/>
      <c r="AU102" s="400"/>
      <c r="AV102" s="398"/>
      <c r="AW102" s="399"/>
      <c r="AX102" s="400"/>
      <c r="AY102" s="401"/>
      <c r="BA102" s="398"/>
      <c r="BB102" s="399"/>
      <c r="BC102" s="400"/>
      <c r="BD102" s="398"/>
      <c r="BE102" s="399"/>
      <c r="BF102" s="400"/>
      <c r="BG102" s="398"/>
      <c r="BH102" s="399"/>
      <c r="BI102" s="400"/>
      <c r="BJ102" s="398"/>
      <c r="BK102" s="399"/>
      <c r="BL102" s="400"/>
      <c r="BM102" s="401"/>
      <c r="BO102" s="398"/>
      <c r="BP102" s="399"/>
      <c r="BQ102" s="400"/>
      <c r="BR102" s="398"/>
      <c r="BS102" s="399"/>
      <c r="BT102" s="400"/>
      <c r="BU102" s="398"/>
      <c r="BV102" s="399"/>
      <c r="BW102" s="400"/>
      <c r="BX102" s="398"/>
      <c r="BY102" s="399"/>
      <c r="BZ102" s="400"/>
      <c r="CA102" s="401"/>
    </row>
    <row r="103" spans="2:79" s="314" customFormat="1" ht="20.399999999999999" thickBot="1" x14ac:dyDescent="0.35">
      <c r="B103" s="1364"/>
      <c r="C103" s="1330" t="s">
        <v>798</v>
      </c>
      <c r="D103" s="1331"/>
      <c r="E103" s="1331"/>
      <c r="F103" s="1332"/>
      <c r="G103" s="354"/>
      <c r="H103" s="382" t="s">
        <v>792</v>
      </c>
      <c r="I103" s="365">
        <f>SUM(I96:I102)/COUNT(I96:I102)</f>
        <v>0</v>
      </c>
      <c r="J103" s="459">
        <f>SUM(J96:J98,J99,J101,J102,J100)/COUNT(J96:J98,J99,J101,J102,J100)</f>
        <v>0</v>
      </c>
      <c r="K103" s="393"/>
      <c r="L103" s="382" t="s">
        <v>792</v>
      </c>
      <c r="M103" s="365">
        <f>SUM(M96:M102)/COUNT(M96:M102)</f>
        <v>0</v>
      </c>
      <c r="N103" s="367">
        <f>SUM(N99:N102,N96:N98)/COUNT(N99:N102,N96:N98)</f>
        <v>0</v>
      </c>
      <c r="O103" s="393"/>
      <c r="P103" s="382" t="s">
        <v>792</v>
      </c>
      <c r="Q103" s="365">
        <f>SUM(Q96:Q102)/COUNT(Q96:Q102)</f>
        <v>0</v>
      </c>
      <c r="R103" s="367">
        <f>SUM(R99:R102,R96:R98)/COUNT(R99:R102,R96:R98)</f>
        <v>0</v>
      </c>
      <c r="S103" s="393"/>
      <c r="T103" s="382" t="s">
        <v>792</v>
      </c>
      <c r="U103" s="365">
        <f>SUM(U96:U102)/COUNT(U96:U102)</f>
        <v>0</v>
      </c>
      <c r="V103" s="367">
        <f>SUM(V99:V102,V96:V98)/COUNT(V99:V102,V96:V98)</f>
        <v>0</v>
      </c>
      <c r="W103" s="396"/>
      <c r="X103" s="397"/>
      <c r="Y103" s="398"/>
      <c r="Z103" s="399"/>
      <c r="AA103" s="400"/>
      <c r="AB103" s="398"/>
      <c r="AC103" s="399"/>
      <c r="AD103" s="400"/>
      <c r="AE103" s="398"/>
      <c r="AF103" s="399"/>
      <c r="AG103" s="400"/>
      <c r="AH103" s="398"/>
      <c r="AI103" s="399"/>
      <c r="AJ103" s="400"/>
      <c r="AK103" s="401"/>
      <c r="AL103" s="400"/>
      <c r="AM103" s="398"/>
      <c r="AN103" s="399"/>
      <c r="AO103" s="400"/>
      <c r="AP103" s="398"/>
      <c r="AQ103" s="399"/>
      <c r="AR103" s="400"/>
      <c r="AS103" s="398"/>
      <c r="AT103" s="399"/>
      <c r="AU103" s="400"/>
      <c r="AV103" s="398"/>
      <c r="AW103" s="399"/>
      <c r="AX103" s="400"/>
      <c r="AY103" s="401"/>
      <c r="BA103" s="398"/>
      <c r="BB103" s="399"/>
      <c r="BC103" s="400"/>
      <c r="BD103" s="398"/>
      <c r="BE103" s="399"/>
      <c r="BF103" s="400"/>
      <c r="BG103" s="398"/>
      <c r="BH103" s="399"/>
      <c r="BI103" s="400"/>
      <c r="BJ103" s="398"/>
      <c r="BK103" s="399"/>
      <c r="BL103" s="400"/>
      <c r="BM103" s="401"/>
      <c r="BO103" s="398"/>
      <c r="BP103" s="399"/>
      <c r="BQ103" s="400"/>
      <c r="BR103" s="398"/>
      <c r="BS103" s="399"/>
      <c r="BT103" s="400"/>
      <c r="BU103" s="398"/>
      <c r="BV103" s="399"/>
      <c r="BW103" s="400"/>
      <c r="BX103" s="398"/>
      <c r="BY103" s="399"/>
      <c r="BZ103" s="400"/>
      <c r="CA103" s="401"/>
    </row>
    <row r="104" spans="2:79" ht="20.399999999999999" thickBot="1" x14ac:dyDescent="0.35">
      <c r="B104" s="1324" t="s">
        <v>799</v>
      </c>
      <c r="C104" s="1325"/>
      <c r="D104" s="1325"/>
      <c r="E104" s="1325"/>
      <c r="F104" s="1326"/>
      <c r="G104" s="402"/>
      <c r="H104" s="406" t="s">
        <v>792</v>
      </c>
      <c r="I104" s="407">
        <f>+(I36+I64+I74+I95+I103)/5</f>
        <v>0</v>
      </c>
      <c r="J104" s="408">
        <f>+(J64+J36+J74+J95+J103)/5</f>
        <v>0</v>
      </c>
      <c r="K104" s="405"/>
      <c r="L104" s="406" t="s">
        <v>792</v>
      </c>
      <c r="M104" s="407">
        <f>+(M36+M64+M74+M95+M103)/5</f>
        <v>0</v>
      </c>
      <c r="N104" s="408">
        <f>+(N64+N36+N74+N95+N103)/5</f>
        <v>0</v>
      </c>
      <c r="O104" s="405"/>
      <c r="P104" s="406" t="s">
        <v>792</v>
      </c>
      <c r="Q104" s="407">
        <f>+(Q36+Q64+Q74+Q95+Q103)/5</f>
        <v>0</v>
      </c>
      <c r="R104" s="408">
        <f>+(R64+R36+R74+R95+R103)/5</f>
        <v>0</v>
      </c>
      <c r="S104" s="405"/>
      <c r="T104" s="406" t="s">
        <v>792</v>
      </c>
      <c r="U104" s="407">
        <f>+(U36+U64+U74+U95+U103)/5</f>
        <v>0</v>
      </c>
      <c r="V104" s="408">
        <f>+(V64+V36+V74+V95+V103)/5</f>
        <v>0</v>
      </c>
      <c r="W104" s="386"/>
      <c r="X104" s="387"/>
      <c r="Y104" s="388"/>
      <c r="Z104" s="389"/>
      <c r="AA104" s="390"/>
      <c r="AB104" s="388"/>
      <c r="AC104" s="389"/>
      <c r="AD104" s="390"/>
      <c r="AE104" s="388"/>
      <c r="AF104" s="389"/>
      <c r="AG104" s="390"/>
      <c r="AH104" s="388"/>
      <c r="AI104" s="389"/>
      <c r="AJ104" s="391"/>
      <c r="AK104" s="392"/>
      <c r="AL104" s="391"/>
      <c r="AM104" s="388"/>
      <c r="AN104" s="389"/>
      <c r="AO104" s="390"/>
      <c r="AP104" s="388"/>
      <c r="AQ104" s="389"/>
      <c r="AR104" s="390"/>
      <c r="AS104" s="388"/>
      <c r="AT104" s="389"/>
      <c r="AU104" s="390"/>
      <c r="AV104" s="388"/>
      <c r="AW104" s="389"/>
      <c r="AX104" s="391"/>
      <c r="AY104" s="392"/>
      <c r="BA104" s="388"/>
      <c r="BB104" s="389"/>
      <c r="BC104" s="390"/>
      <c r="BD104" s="388"/>
      <c r="BE104" s="389"/>
      <c r="BF104" s="390"/>
      <c r="BG104" s="388"/>
      <c r="BH104" s="389"/>
      <c r="BI104" s="390"/>
      <c r="BJ104" s="388"/>
      <c r="BK104" s="389"/>
      <c r="BL104" s="391"/>
      <c r="BM104" s="392"/>
      <c r="BO104" s="388"/>
      <c r="BP104" s="389"/>
      <c r="BQ104" s="390"/>
      <c r="BR104" s="388"/>
      <c r="BS104" s="389"/>
      <c r="BT104" s="390"/>
      <c r="BU104" s="388"/>
      <c r="BV104" s="389"/>
      <c r="BW104" s="390"/>
      <c r="BX104" s="388"/>
      <c r="BY104" s="389"/>
      <c r="BZ104" s="391"/>
      <c r="CA104" s="392"/>
    </row>
    <row r="105" spans="2:79" ht="41.4" x14ac:dyDescent="0.3">
      <c r="B105" s="1327" t="s">
        <v>807</v>
      </c>
      <c r="C105" s="1343" t="s">
        <v>256</v>
      </c>
      <c r="D105" s="384" t="str">
        <f>+'Plan de Accion 2018'!G106</f>
        <v>Informes de seguimiento a la ejecución presupuestal, PAC y Reservas</v>
      </c>
      <c r="E105" s="1271" t="str">
        <f>+'Plan de Accion 2018'!B106</f>
        <v>Dirección Administrativa y Financiera</v>
      </c>
      <c r="F105" s="385" t="str">
        <f>+'Plan de Accion 2018'!S106</f>
        <v># Ejecuciones Presupuestales Publicadas</v>
      </c>
      <c r="G105" s="402"/>
      <c r="H105" s="339">
        <f>+'Plan de Accion 2018'!AB106</f>
        <v>0</v>
      </c>
      <c r="I105" s="340">
        <f>+'Plan de Accion 2018'!BM106</f>
        <v>0</v>
      </c>
      <c r="J105" s="342">
        <f>+'Plan de Accion 2018'!AF106</f>
        <v>0</v>
      </c>
      <c r="K105" s="356"/>
      <c r="L105" s="339">
        <f>+'Plan de Accion 2018'!AL106</f>
        <v>0</v>
      </c>
      <c r="M105" s="340">
        <f>+'Plan de Accion 2018'!BO106</f>
        <v>0</v>
      </c>
      <c r="N105" s="342">
        <f>+'Plan de Accion 2018'!AP106</f>
        <v>0</v>
      </c>
      <c r="O105" s="356"/>
      <c r="P105" s="339">
        <f>+'Plan de Accion 2018'!AV106</f>
        <v>0</v>
      </c>
      <c r="Q105" s="340">
        <f>+'Plan de Accion 2018'!BQ106</f>
        <v>0</v>
      </c>
      <c r="R105" s="342">
        <f>+'Plan de Accion 2018'!AZ106</f>
        <v>0</v>
      </c>
      <c r="S105" s="356"/>
      <c r="T105" s="339">
        <f>+'Plan de Accion 2018'!BF106</f>
        <v>0</v>
      </c>
      <c r="U105" s="340">
        <f>+'Plan de Accion 2018'!BS106</f>
        <v>0</v>
      </c>
      <c r="V105" s="342">
        <f>+'Plan de Accion 2018'!BJ106</f>
        <v>0</v>
      </c>
      <c r="W105" s="1290"/>
      <c r="X105" s="387"/>
      <c r="Y105" s="1281"/>
      <c r="Z105" s="1278"/>
      <c r="AA105" s="338"/>
      <c r="AB105" s="1281"/>
      <c r="AC105" s="1278"/>
      <c r="AD105" s="338"/>
      <c r="AE105" s="1281"/>
      <c r="AF105" s="1278"/>
      <c r="AG105" s="338"/>
      <c r="AH105" s="1281"/>
      <c r="AI105" s="1278"/>
      <c r="AJ105" s="346"/>
      <c r="AK105" s="1287"/>
      <c r="AL105" s="391"/>
      <c r="AM105" s="1281"/>
      <c r="AN105" s="1278"/>
      <c r="AO105" s="338"/>
      <c r="AP105" s="1281"/>
      <c r="AQ105" s="1278"/>
      <c r="AR105" s="338"/>
      <c r="AS105" s="1281"/>
      <c r="AT105" s="1278"/>
      <c r="AU105" s="338"/>
      <c r="AV105" s="1281"/>
      <c r="AW105" s="1278"/>
      <c r="AX105" s="346"/>
      <c r="AY105" s="1287"/>
      <c r="BA105" s="1281"/>
      <c r="BB105" s="1278"/>
      <c r="BC105" s="338"/>
      <c r="BD105" s="1281"/>
      <c r="BE105" s="1278"/>
      <c r="BF105" s="338"/>
      <c r="BG105" s="1281"/>
      <c r="BH105" s="1278"/>
      <c r="BI105" s="338"/>
      <c r="BJ105" s="1281"/>
      <c r="BK105" s="1278"/>
      <c r="BL105" s="346"/>
      <c r="BM105" s="1287"/>
      <c r="BO105" s="1281"/>
      <c r="BP105" s="1278"/>
      <c r="BQ105" s="338"/>
      <c r="BR105" s="1281"/>
      <c r="BS105" s="1278"/>
      <c r="BT105" s="338"/>
      <c r="BU105" s="1281"/>
      <c r="BV105" s="1278"/>
      <c r="BW105" s="338"/>
      <c r="BX105" s="1281"/>
      <c r="BY105" s="1278"/>
      <c r="BZ105" s="346"/>
      <c r="CA105" s="1287"/>
    </row>
    <row r="106" spans="2:79" ht="41.4" x14ac:dyDescent="0.3">
      <c r="B106" s="1328"/>
      <c r="C106" s="1310"/>
      <c r="D106" s="351" t="str">
        <f>+'Plan de Accion 2018'!G107</f>
        <v>Estados Financieros (Balance General y Estado de Resultados) de la UGG</v>
      </c>
      <c r="E106" s="1266"/>
      <c r="F106" s="379" t="str">
        <f>+'Plan de Accion 2018'!S107</f>
        <v># Estados Financieros Presentados</v>
      </c>
      <c r="G106" s="402"/>
      <c r="H106" s="348">
        <f>+'Plan de Accion 2018'!AB107</f>
        <v>0</v>
      </c>
      <c r="I106" s="349">
        <f>+'Plan de Accion 2018'!BM107</f>
        <v>0</v>
      </c>
      <c r="J106" s="342">
        <f>+'Plan de Accion 2018'!AF107</f>
        <v>0</v>
      </c>
      <c r="K106" s="356"/>
      <c r="L106" s="348">
        <f>+'Plan de Accion 2018'!AL107</f>
        <v>0</v>
      </c>
      <c r="M106" s="349">
        <f>+'Plan de Accion 2018'!BO107</f>
        <v>0</v>
      </c>
      <c r="N106" s="350">
        <f>+'Plan de Accion 2018'!AP107</f>
        <v>0</v>
      </c>
      <c r="O106" s="356"/>
      <c r="P106" s="348">
        <f>+'Plan de Accion 2018'!AV107</f>
        <v>0</v>
      </c>
      <c r="Q106" s="349">
        <f>+'Plan de Accion 2018'!BQ107</f>
        <v>0</v>
      </c>
      <c r="R106" s="350">
        <f>+'Plan de Accion 2018'!AZ107</f>
        <v>0</v>
      </c>
      <c r="S106" s="356"/>
      <c r="T106" s="348">
        <f>+'Plan de Accion 2018'!BF107</f>
        <v>0</v>
      </c>
      <c r="U106" s="349">
        <f>+'Plan de Accion 2018'!BS107</f>
        <v>0</v>
      </c>
      <c r="V106" s="350">
        <f>+'Plan de Accion 2018'!BJ107</f>
        <v>0</v>
      </c>
      <c r="W106" s="1291"/>
      <c r="X106" s="387"/>
      <c r="Y106" s="1282"/>
      <c r="Z106" s="1279"/>
      <c r="AA106" s="338"/>
      <c r="AB106" s="1282"/>
      <c r="AC106" s="1279"/>
      <c r="AD106" s="338"/>
      <c r="AE106" s="1282"/>
      <c r="AF106" s="1279"/>
      <c r="AG106" s="338"/>
      <c r="AH106" s="1282"/>
      <c r="AI106" s="1279"/>
      <c r="AJ106" s="346"/>
      <c r="AK106" s="1288"/>
      <c r="AL106" s="391"/>
      <c r="AM106" s="1282"/>
      <c r="AN106" s="1279"/>
      <c r="AO106" s="338"/>
      <c r="AP106" s="1282"/>
      <c r="AQ106" s="1279"/>
      <c r="AR106" s="338"/>
      <c r="AS106" s="1282"/>
      <c r="AT106" s="1279"/>
      <c r="AU106" s="338"/>
      <c r="AV106" s="1282"/>
      <c r="AW106" s="1279"/>
      <c r="AX106" s="346"/>
      <c r="AY106" s="1288"/>
      <c r="BA106" s="1282"/>
      <c r="BB106" s="1279"/>
      <c r="BC106" s="338"/>
      <c r="BD106" s="1282"/>
      <c r="BE106" s="1279"/>
      <c r="BF106" s="338"/>
      <c r="BG106" s="1282"/>
      <c r="BH106" s="1279"/>
      <c r="BI106" s="338"/>
      <c r="BJ106" s="1282"/>
      <c r="BK106" s="1279"/>
      <c r="BL106" s="346"/>
      <c r="BM106" s="1288"/>
      <c r="BO106" s="1282"/>
      <c r="BP106" s="1279"/>
      <c r="BQ106" s="338"/>
      <c r="BR106" s="1282"/>
      <c r="BS106" s="1279"/>
      <c r="BT106" s="338"/>
      <c r="BU106" s="1282"/>
      <c r="BV106" s="1279"/>
      <c r="BW106" s="338"/>
      <c r="BX106" s="1282"/>
      <c r="BY106" s="1279"/>
      <c r="BZ106" s="346"/>
      <c r="CA106" s="1288"/>
    </row>
    <row r="107" spans="2:79" ht="20.399999999999999" thickBot="1" x14ac:dyDescent="0.35">
      <c r="B107" s="1328"/>
      <c r="C107" s="1310"/>
      <c r="D107" s="351" t="str">
        <f>+'Plan de Accion 2018'!G108</f>
        <v>Operaciones Reciprocas</v>
      </c>
      <c r="E107" s="1266"/>
      <c r="F107" s="379" t="str">
        <f>+'Plan de Accion 2018'!S108</f>
        <v xml:space="preserve"># Informes Publicados </v>
      </c>
      <c r="G107" s="402"/>
      <c r="H107" s="348">
        <f>+'Plan de Accion 2018'!AB108</f>
        <v>0</v>
      </c>
      <c r="I107" s="349">
        <f>+'Plan de Accion 2018'!BM108</f>
        <v>0</v>
      </c>
      <c r="J107" s="342">
        <f>+'Plan de Accion 2018'!AF108</f>
        <v>0</v>
      </c>
      <c r="K107" s="356"/>
      <c r="L107" s="348">
        <f>+'Plan de Accion 2018'!AL108</f>
        <v>0</v>
      </c>
      <c r="M107" s="349">
        <f>+'Plan de Accion 2018'!BO108</f>
        <v>0</v>
      </c>
      <c r="N107" s="350">
        <f>+'Plan de Accion 2018'!AP108</f>
        <v>0</v>
      </c>
      <c r="O107" s="356"/>
      <c r="P107" s="348">
        <f>+'Plan de Accion 2018'!AV108</f>
        <v>0</v>
      </c>
      <c r="Q107" s="349">
        <f>+'Plan de Accion 2018'!BQ108</f>
        <v>0</v>
      </c>
      <c r="R107" s="350">
        <f>+'Plan de Accion 2018'!AZ108</f>
        <v>0</v>
      </c>
      <c r="S107" s="356"/>
      <c r="T107" s="348">
        <f>+'Plan de Accion 2018'!BF108</f>
        <v>0</v>
      </c>
      <c r="U107" s="349">
        <f>+'Plan de Accion 2018'!BS108</f>
        <v>0</v>
      </c>
      <c r="V107" s="350">
        <f>+'Plan de Accion 2018'!BJ108</f>
        <v>0</v>
      </c>
      <c r="W107" s="1292"/>
      <c r="X107" s="387"/>
      <c r="Y107" s="1283"/>
      <c r="Z107" s="1280"/>
      <c r="AA107" s="338"/>
      <c r="AB107" s="1283"/>
      <c r="AC107" s="1280"/>
      <c r="AD107" s="338"/>
      <c r="AE107" s="1283"/>
      <c r="AF107" s="1280"/>
      <c r="AG107" s="338"/>
      <c r="AH107" s="1283"/>
      <c r="AI107" s="1280"/>
      <c r="AJ107" s="346"/>
      <c r="AK107" s="1289"/>
      <c r="AL107" s="391"/>
      <c r="AM107" s="1283"/>
      <c r="AN107" s="1280"/>
      <c r="AO107" s="338"/>
      <c r="AP107" s="1283"/>
      <c r="AQ107" s="1280"/>
      <c r="AR107" s="338"/>
      <c r="AS107" s="1283"/>
      <c r="AT107" s="1280"/>
      <c r="AU107" s="338"/>
      <c r="AV107" s="1283"/>
      <c r="AW107" s="1280"/>
      <c r="AX107" s="346"/>
      <c r="AY107" s="1289"/>
      <c r="BA107" s="1283"/>
      <c r="BB107" s="1280"/>
      <c r="BC107" s="338"/>
      <c r="BD107" s="1283"/>
      <c r="BE107" s="1280"/>
      <c r="BF107" s="338"/>
      <c r="BG107" s="1283"/>
      <c r="BH107" s="1280"/>
      <c r="BI107" s="338"/>
      <c r="BJ107" s="1283"/>
      <c r="BK107" s="1280"/>
      <c r="BL107" s="346"/>
      <c r="BM107" s="1289"/>
      <c r="BO107" s="1283"/>
      <c r="BP107" s="1280"/>
      <c r="BQ107" s="338"/>
      <c r="BR107" s="1283"/>
      <c r="BS107" s="1280"/>
      <c r="BT107" s="338"/>
      <c r="BU107" s="1283"/>
      <c r="BV107" s="1280"/>
      <c r="BW107" s="338"/>
      <c r="BX107" s="1283"/>
      <c r="BY107" s="1280"/>
      <c r="BZ107" s="346"/>
      <c r="CA107" s="1289"/>
    </row>
    <row r="108" spans="2:79" ht="69" x14ac:dyDescent="0.3">
      <c r="B108" s="1328"/>
      <c r="C108" s="1310"/>
      <c r="D108" s="351" t="str">
        <f>+'Plan de Accion 2018'!G109</f>
        <v>Cuentas de cobro generadas con los debidos soportes documentales</v>
      </c>
      <c r="E108" s="1266"/>
      <c r="F108" s="379" t="str">
        <f>+'Plan de Accion 2018'!S109</f>
        <v># Cuentas de Cobro con Soportes Documentales radicadas en el mes / # Pagos de las Cuentas de Cobro radicadas en el mes</v>
      </c>
      <c r="G108" s="402"/>
      <c r="H108" s="348">
        <f>+'Plan de Accion 2018'!AB109</f>
        <v>0</v>
      </c>
      <c r="I108" s="349">
        <f>+'Plan de Accion 2018'!BM109</f>
        <v>0</v>
      </c>
      <c r="J108" s="342">
        <f>+'Plan de Accion 2018'!AF109</f>
        <v>0</v>
      </c>
      <c r="K108" s="356"/>
      <c r="L108" s="348">
        <f>+'Plan de Accion 2018'!AL109</f>
        <v>0</v>
      </c>
      <c r="M108" s="349">
        <f>+'Plan de Accion 2018'!BO109</f>
        <v>0</v>
      </c>
      <c r="N108" s="350">
        <f>+'Plan de Accion 2018'!AP109</f>
        <v>0</v>
      </c>
      <c r="O108" s="356"/>
      <c r="P108" s="348">
        <f>+'Plan de Accion 2018'!AV109</f>
        <v>0</v>
      </c>
      <c r="Q108" s="349">
        <f>+'Plan de Accion 2018'!BQ109</f>
        <v>0</v>
      </c>
      <c r="R108" s="350">
        <f>+'Plan de Accion 2018'!AZ109</f>
        <v>0</v>
      </c>
      <c r="S108" s="356"/>
      <c r="T108" s="348">
        <f>+'Plan de Accion 2018'!BF109</f>
        <v>0</v>
      </c>
      <c r="U108" s="349">
        <f>+'Plan de Accion 2018'!BS109</f>
        <v>0</v>
      </c>
      <c r="V108" s="350">
        <f>+'Plan de Accion 2018'!BJ109</f>
        <v>0</v>
      </c>
      <c r="W108" s="1290"/>
      <c r="X108" s="387"/>
      <c r="Y108" s="1293" t="e">
        <f>+#REF!</f>
        <v>#REF!</v>
      </c>
      <c r="Z108" s="1278" t="e">
        <f>+Y108/#REF!</f>
        <v>#REF!</v>
      </c>
      <c r="AA108" s="338"/>
      <c r="AB108" s="1293" t="e">
        <f>+#REF!</f>
        <v>#REF!</v>
      </c>
      <c r="AC108" s="1278" t="e">
        <f>+AB108/#REF!</f>
        <v>#REF!</v>
      </c>
      <c r="AD108" s="338"/>
      <c r="AE108" s="1293" t="e">
        <f>+#REF!</f>
        <v>#REF!</v>
      </c>
      <c r="AF108" s="1278" t="e">
        <f>+AE108/#REF!</f>
        <v>#REF!</v>
      </c>
      <c r="AG108" s="338"/>
      <c r="AH108" s="1293" t="e">
        <f>+#REF!</f>
        <v>#REF!</v>
      </c>
      <c r="AI108" s="1278" t="e">
        <f>+AH108/#REF!</f>
        <v>#REF!</v>
      </c>
      <c r="AJ108" s="346"/>
      <c r="AK108" s="1287"/>
      <c r="AL108" s="391"/>
      <c r="AM108" s="1293" t="e">
        <f>+#REF!</f>
        <v>#REF!</v>
      </c>
      <c r="AN108" s="1278" t="e">
        <f>+AM108/#REF!</f>
        <v>#REF!</v>
      </c>
      <c r="AO108" s="338"/>
      <c r="AP108" s="1293" t="e">
        <f>+#REF!</f>
        <v>#REF!</v>
      </c>
      <c r="AQ108" s="1278" t="e">
        <f>+AP108/#REF!</f>
        <v>#REF!</v>
      </c>
      <c r="AR108" s="338"/>
      <c r="AS108" s="1293" t="e">
        <f>+#REF!</f>
        <v>#REF!</v>
      </c>
      <c r="AT108" s="1278" t="e">
        <f>+AS108/#REF!</f>
        <v>#REF!</v>
      </c>
      <c r="AU108" s="338"/>
      <c r="AV108" s="1293" t="e">
        <f>+#REF!</f>
        <v>#REF!</v>
      </c>
      <c r="AW108" s="1278" t="e">
        <f>+AV108/#REF!</f>
        <v>#REF!</v>
      </c>
      <c r="AX108" s="346"/>
      <c r="AY108" s="1287"/>
      <c r="BA108" s="1293" t="e">
        <f>+#REF!</f>
        <v>#REF!</v>
      </c>
      <c r="BB108" s="1278" t="e">
        <f>+BA108/#REF!</f>
        <v>#REF!</v>
      </c>
      <c r="BC108" s="338"/>
      <c r="BD108" s="1293" t="e">
        <f>+#REF!</f>
        <v>#REF!</v>
      </c>
      <c r="BE108" s="1278" t="e">
        <f>+BD108/#REF!</f>
        <v>#REF!</v>
      </c>
      <c r="BF108" s="338"/>
      <c r="BG108" s="1293" t="e">
        <f>+#REF!</f>
        <v>#REF!</v>
      </c>
      <c r="BH108" s="1278" t="e">
        <f>+BG108/#REF!</f>
        <v>#REF!</v>
      </c>
      <c r="BI108" s="338"/>
      <c r="BJ108" s="1293" t="e">
        <f>+#REF!</f>
        <v>#REF!</v>
      </c>
      <c r="BK108" s="1278" t="e">
        <f>+BJ108/#REF!</f>
        <v>#REF!</v>
      </c>
      <c r="BL108" s="346"/>
      <c r="BM108" s="1287"/>
      <c r="BO108" s="1293" t="e">
        <f>+#REF!</f>
        <v>#REF!</v>
      </c>
      <c r="BP108" s="1278" t="e">
        <f>+BO108/#REF!</f>
        <v>#REF!</v>
      </c>
      <c r="BQ108" s="338"/>
      <c r="BR108" s="1293" t="e">
        <f>+#REF!</f>
        <v>#REF!</v>
      </c>
      <c r="BS108" s="1278" t="e">
        <f>+BR108/#REF!</f>
        <v>#REF!</v>
      </c>
      <c r="BT108" s="338"/>
      <c r="BU108" s="1293" t="e">
        <f>+#REF!</f>
        <v>#REF!</v>
      </c>
      <c r="BV108" s="1278" t="e">
        <f>+BU108/#REF!</f>
        <v>#REF!</v>
      </c>
      <c r="BW108" s="338"/>
      <c r="BX108" s="1293" t="e">
        <f>+#REF!</f>
        <v>#REF!</v>
      </c>
      <c r="BY108" s="1278" t="e">
        <f>+BX108/#REF!</f>
        <v>#REF!</v>
      </c>
      <c r="BZ108" s="346"/>
      <c r="CA108" s="1287"/>
    </row>
    <row r="109" spans="2:79" ht="27.6" x14ac:dyDescent="0.3">
      <c r="B109" s="1328"/>
      <c r="C109" s="1310"/>
      <c r="D109" s="351" t="str">
        <f>+'Plan de Accion 2018'!G140</f>
        <v>Archivo de Gestión Consolidado</v>
      </c>
      <c r="E109" s="1266"/>
      <c r="F109" s="409" t="str">
        <f>+'Plan de Accion 2018'!S140</f>
        <v># Certificaciones realizadas  / # certificaciones solicitadas</v>
      </c>
      <c r="G109" s="402"/>
      <c r="H109" s="348">
        <f>+'Plan de Accion 2018'!AB140</f>
        <v>0</v>
      </c>
      <c r="I109" s="349">
        <f>+'Plan de Accion 2018'!BM140</f>
        <v>0</v>
      </c>
      <c r="J109" s="342">
        <f>+'Plan de Accion 2018'!AF140</f>
        <v>0</v>
      </c>
      <c r="K109" s="356"/>
      <c r="L109" s="348">
        <f>+'Plan de Accion 2018'!AL140</f>
        <v>0</v>
      </c>
      <c r="M109" s="349">
        <f>+'Plan de Accion 2018'!BO140</f>
        <v>0</v>
      </c>
      <c r="N109" s="350">
        <f>+'Plan de Accion 2018'!AP140</f>
        <v>0</v>
      </c>
      <c r="O109" s="356"/>
      <c r="P109" s="348">
        <f>+'Plan de Accion 2018'!AV140</f>
        <v>0</v>
      </c>
      <c r="Q109" s="349">
        <f>+'Plan de Accion 2018'!BQ140</f>
        <v>0</v>
      </c>
      <c r="R109" s="350">
        <f>+'Plan de Accion 2018'!AZ140</f>
        <v>0</v>
      </c>
      <c r="S109" s="356"/>
      <c r="T109" s="348">
        <f>+'Plan de Accion 2018'!BF140</f>
        <v>0</v>
      </c>
      <c r="U109" s="349">
        <f>+'Plan de Accion 2018'!BS140</f>
        <v>0</v>
      </c>
      <c r="V109" s="350">
        <f>+'Plan de Accion 2018'!BJ140</f>
        <v>0</v>
      </c>
      <c r="W109" s="1291"/>
      <c r="X109" s="387"/>
      <c r="Y109" s="1294"/>
      <c r="Z109" s="1279"/>
      <c r="AA109" s="338"/>
      <c r="AB109" s="1294"/>
      <c r="AC109" s="1279"/>
      <c r="AD109" s="338"/>
      <c r="AE109" s="1294"/>
      <c r="AF109" s="1279"/>
      <c r="AG109" s="338"/>
      <c r="AH109" s="1294"/>
      <c r="AI109" s="1279"/>
      <c r="AJ109" s="346"/>
      <c r="AK109" s="1288"/>
      <c r="AL109" s="391"/>
      <c r="AM109" s="1294"/>
      <c r="AN109" s="1279"/>
      <c r="AO109" s="338"/>
      <c r="AP109" s="1294"/>
      <c r="AQ109" s="1279"/>
      <c r="AR109" s="338"/>
      <c r="AS109" s="1294"/>
      <c r="AT109" s="1279"/>
      <c r="AU109" s="338"/>
      <c r="AV109" s="1294"/>
      <c r="AW109" s="1279"/>
      <c r="AX109" s="346"/>
      <c r="AY109" s="1288"/>
      <c r="BA109" s="1294"/>
      <c r="BB109" s="1279"/>
      <c r="BC109" s="338"/>
      <c r="BD109" s="1294"/>
      <c r="BE109" s="1279"/>
      <c r="BF109" s="338"/>
      <c r="BG109" s="1294"/>
      <c r="BH109" s="1279"/>
      <c r="BI109" s="338"/>
      <c r="BJ109" s="1294"/>
      <c r="BK109" s="1279"/>
      <c r="BL109" s="346"/>
      <c r="BM109" s="1288"/>
      <c r="BO109" s="1294"/>
      <c r="BP109" s="1279"/>
      <c r="BQ109" s="338"/>
      <c r="BR109" s="1294"/>
      <c r="BS109" s="1279"/>
      <c r="BT109" s="338"/>
      <c r="BU109" s="1294"/>
      <c r="BV109" s="1279"/>
      <c r="BW109" s="338"/>
      <c r="BX109" s="1294"/>
      <c r="BY109" s="1279"/>
      <c r="BZ109" s="346"/>
      <c r="CA109" s="1288"/>
    </row>
    <row r="110" spans="2:79" ht="55.2" x14ac:dyDescent="0.3">
      <c r="B110" s="1328"/>
      <c r="C110" s="1310"/>
      <c r="D110" s="351" t="str">
        <f>+'Plan de Accion 2018'!G141</f>
        <v xml:space="preserve">Publicación Diario Oficial y diario de Amplia Circulación </v>
      </c>
      <c r="E110" s="1266"/>
      <c r="F110" s="379" t="str">
        <f>+'Plan de Accion 2018'!S141</f>
        <v># Actos Administrativos Publicados / # Actos Administrativos Recibidos para  Publicar</v>
      </c>
      <c r="G110" s="402"/>
      <c r="H110" s="348">
        <f>+'Plan de Accion 2018'!AB141</f>
        <v>0</v>
      </c>
      <c r="I110" s="349" t="str">
        <f>+'Plan de Accion 2018'!BM141</f>
        <v>No Prog ni Ejec</v>
      </c>
      <c r="J110" s="342">
        <f>+'Plan de Accion 2018'!AF141</f>
        <v>0</v>
      </c>
      <c r="K110" s="356"/>
      <c r="L110" s="348">
        <f>+'Plan de Accion 2018'!AL141</f>
        <v>0</v>
      </c>
      <c r="M110" s="349">
        <f>+'Plan de Accion 2018'!BO141</f>
        <v>0</v>
      </c>
      <c r="N110" s="350">
        <f>+'Plan de Accion 2018'!AP141</f>
        <v>0</v>
      </c>
      <c r="O110" s="356"/>
      <c r="P110" s="348">
        <f>+'Plan de Accion 2018'!AV141</f>
        <v>0</v>
      </c>
      <c r="Q110" s="349" t="str">
        <f>+'Plan de Accion 2018'!BQ141</f>
        <v>No Prog ni Ejec</v>
      </c>
      <c r="R110" s="350">
        <f>+'Plan de Accion 2018'!AZ141</f>
        <v>0</v>
      </c>
      <c r="S110" s="356"/>
      <c r="T110" s="348">
        <f>+'Plan de Accion 2018'!BF141</f>
        <v>0</v>
      </c>
      <c r="U110" s="349">
        <f>+'Plan de Accion 2018'!BS141</f>
        <v>0</v>
      </c>
      <c r="V110" s="350">
        <f>+'Plan de Accion 2018'!BJ141</f>
        <v>0</v>
      </c>
      <c r="W110" s="1291"/>
      <c r="X110" s="387"/>
      <c r="Y110" s="1294"/>
      <c r="Z110" s="1279"/>
      <c r="AA110" s="338"/>
      <c r="AB110" s="1294"/>
      <c r="AC110" s="1279"/>
      <c r="AD110" s="338"/>
      <c r="AE110" s="1294"/>
      <c r="AF110" s="1279"/>
      <c r="AG110" s="338"/>
      <c r="AH110" s="1294"/>
      <c r="AI110" s="1279"/>
      <c r="AJ110" s="346"/>
      <c r="AK110" s="1288"/>
      <c r="AL110" s="391"/>
      <c r="AM110" s="1294"/>
      <c r="AN110" s="1279"/>
      <c r="AO110" s="338"/>
      <c r="AP110" s="1294"/>
      <c r="AQ110" s="1279"/>
      <c r="AR110" s="338"/>
      <c r="AS110" s="1294"/>
      <c r="AT110" s="1279"/>
      <c r="AU110" s="338"/>
      <c r="AV110" s="1294"/>
      <c r="AW110" s="1279"/>
      <c r="AX110" s="346"/>
      <c r="AY110" s="1288"/>
      <c r="BA110" s="1294"/>
      <c r="BB110" s="1279"/>
      <c r="BC110" s="338"/>
      <c r="BD110" s="1294"/>
      <c r="BE110" s="1279"/>
      <c r="BF110" s="338"/>
      <c r="BG110" s="1294"/>
      <c r="BH110" s="1279"/>
      <c r="BI110" s="338"/>
      <c r="BJ110" s="1294"/>
      <c r="BK110" s="1279"/>
      <c r="BL110" s="346"/>
      <c r="BM110" s="1288"/>
      <c r="BO110" s="1294"/>
      <c r="BP110" s="1279"/>
      <c r="BQ110" s="338"/>
      <c r="BR110" s="1294"/>
      <c r="BS110" s="1279"/>
      <c r="BT110" s="338"/>
      <c r="BU110" s="1294"/>
      <c r="BV110" s="1279"/>
      <c r="BW110" s="338"/>
      <c r="BX110" s="1294"/>
      <c r="BY110" s="1279"/>
      <c r="BZ110" s="346"/>
      <c r="CA110" s="1288"/>
    </row>
    <row r="111" spans="2:79" ht="83.4" thickBot="1" x14ac:dyDescent="0.35">
      <c r="B111" s="1328"/>
      <c r="C111" s="1310"/>
      <c r="D111" s="351" t="str">
        <f>+'Plan de Accion 2018'!G145</f>
        <v>Fortalecimiento de canales de atención al ciudadano con el fin de brindar la atención, respuesta inmediata, seguimiento a solicitudes de los ciudadanos, empresas y servidores públicos. Call Center .</v>
      </c>
      <c r="E111" s="1266"/>
      <c r="F111" s="379" t="str">
        <f>+'Plan de Accion 2018'!S145</f>
        <v># llamadas atendidas / # llamadas entrantes</v>
      </c>
      <c r="G111" s="402"/>
      <c r="H111" s="348">
        <f>+'Plan de Accion 2018'!AB145</f>
        <v>0</v>
      </c>
      <c r="I111" s="349">
        <f>+'Plan de Accion 2018'!BM145</f>
        <v>0</v>
      </c>
      <c r="J111" s="342">
        <f>+'Plan de Accion 2018'!AF145</f>
        <v>0</v>
      </c>
      <c r="K111" s="356"/>
      <c r="L111" s="348">
        <f>+'Plan de Accion 2018'!AL145</f>
        <v>0</v>
      </c>
      <c r="M111" s="349">
        <f>+'Plan de Accion 2018'!BO145</f>
        <v>0</v>
      </c>
      <c r="N111" s="350">
        <f>+'Plan de Accion 2018'!AP145</f>
        <v>0</v>
      </c>
      <c r="O111" s="356"/>
      <c r="P111" s="348">
        <f>+'Plan de Accion 2018'!AV145</f>
        <v>0</v>
      </c>
      <c r="Q111" s="349">
        <f>+'Plan de Accion 2018'!BQ145</f>
        <v>0</v>
      </c>
      <c r="R111" s="350">
        <f>+'Plan de Accion 2018'!AZ145</f>
        <v>0</v>
      </c>
      <c r="S111" s="356"/>
      <c r="T111" s="348">
        <f>+'Plan de Accion 2018'!BF145</f>
        <v>0</v>
      </c>
      <c r="U111" s="349">
        <f>+'Plan de Accion 2018'!BS145</f>
        <v>0</v>
      </c>
      <c r="V111" s="350">
        <f>+'Plan de Accion 2018'!BJ145</f>
        <v>0</v>
      </c>
      <c r="W111" s="1292"/>
      <c r="X111" s="387"/>
      <c r="Y111" s="1295"/>
      <c r="Z111" s="1280"/>
      <c r="AA111" s="338"/>
      <c r="AB111" s="1295"/>
      <c r="AC111" s="1280"/>
      <c r="AD111" s="338"/>
      <c r="AE111" s="1295"/>
      <c r="AF111" s="1280"/>
      <c r="AG111" s="338"/>
      <c r="AH111" s="1295"/>
      <c r="AI111" s="1280"/>
      <c r="AJ111" s="346"/>
      <c r="AK111" s="1289"/>
      <c r="AL111" s="391"/>
      <c r="AM111" s="1295"/>
      <c r="AN111" s="1280"/>
      <c r="AO111" s="338"/>
      <c r="AP111" s="1295"/>
      <c r="AQ111" s="1280"/>
      <c r="AR111" s="338"/>
      <c r="AS111" s="1295"/>
      <c r="AT111" s="1280"/>
      <c r="AU111" s="338"/>
      <c r="AV111" s="1295"/>
      <c r="AW111" s="1280"/>
      <c r="AX111" s="346"/>
      <c r="AY111" s="1289"/>
      <c r="BA111" s="1295"/>
      <c r="BB111" s="1280"/>
      <c r="BC111" s="338"/>
      <c r="BD111" s="1295"/>
      <c r="BE111" s="1280"/>
      <c r="BF111" s="338"/>
      <c r="BG111" s="1295"/>
      <c r="BH111" s="1280"/>
      <c r="BI111" s="338"/>
      <c r="BJ111" s="1295"/>
      <c r="BK111" s="1280"/>
      <c r="BL111" s="346"/>
      <c r="BM111" s="1289"/>
      <c r="BO111" s="1295"/>
      <c r="BP111" s="1280"/>
      <c r="BQ111" s="338"/>
      <c r="BR111" s="1295"/>
      <c r="BS111" s="1280"/>
      <c r="BT111" s="338"/>
      <c r="BU111" s="1295"/>
      <c r="BV111" s="1280"/>
      <c r="BW111" s="338"/>
      <c r="BX111" s="1295"/>
      <c r="BY111" s="1280"/>
      <c r="BZ111" s="346"/>
      <c r="CA111" s="1289"/>
    </row>
    <row r="112" spans="2:79" ht="51.75" customHeight="1" x14ac:dyDescent="0.3">
      <c r="B112" s="1328"/>
      <c r="C112" s="1310"/>
      <c r="D112" s="1340" t="str">
        <f>+'Plan de Accion 2018'!G9</f>
        <v>Estrategia de Comunicación y  Marketing de la Adres</v>
      </c>
      <c r="E112" s="1340" t="s">
        <v>3</v>
      </c>
      <c r="F112" s="379" t="str">
        <f>+'Plan de Accion 2018'!S9</f>
        <v>#Noticias Positivas en el periodo/#Noticias Negativas en el mismo periodo.</v>
      </c>
      <c r="G112" s="402"/>
      <c r="H112" s="410">
        <f>+'Plan de Accion 2018'!AB9</f>
        <v>0</v>
      </c>
      <c r="I112" s="349">
        <f>+'Plan de Accion 2018'!BM9</f>
        <v>0</v>
      </c>
      <c r="J112" s="342">
        <f>+'Plan de Accion 2018'!AF9</f>
        <v>0</v>
      </c>
      <c r="K112" s="356"/>
      <c r="L112" s="348">
        <f>+'Plan de Accion 2018'!AL9</f>
        <v>0</v>
      </c>
      <c r="M112" s="349">
        <f>+'Plan de Accion 2018'!BO9</f>
        <v>0</v>
      </c>
      <c r="N112" s="350">
        <f>+'Plan de Accion 2018'!AP9</f>
        <v>0</v>
      </c>
      <c r="O112" s="356"/>
      <c r="P112" s="348">
        <f>+'Plan de Accion 2018'!AV9</f>
        <v>0</v>
      </c>
      <c r="Q112" s="349">
        <f>+'Plan de Accion 2018'!BQ9</f>
        <v>0</v>
      </c>
      <c r="R112" s="350">
        <f>+'Plan de Accion 2018'!AZ9</f>
        <v>0</v>
      </c>
      <c r="S112" s="356"/>
      <c r="T112" s="348">
        <f>+'Plan de Accion 2018'!BF9</f>
        <v>0</v>
      </c>
      <c r="U112" s="349">
        <f>+'Plan de Accion 2018'!BS9</f>
        <v>0</v>
      </c>
      <c r="V112" s="350">
        <f>+'Plan de Accion 2018'!BJ9</f>
        <v>0</v>
      </c>
      <c r="W112" s="411"/>
      <c r="X112" s="387"/>
      <c r="Y112" s="412"/>
      <c r="Z112" s="376"/>
      <c r="AA112" s="338"/>
      <c r="AB112" s="413"/>
      <c r="AC112" s="376"/>
      <c r="AD112" s="338"/>
      <c r="AE112" s="412"/>
      <c r="AF112" s="376"/>
      <c r="AG112" s="338"/>
      <c r="AH112" s="412"/>
      <c r="AI112" s="376"/>
      <c r="AJ112" s="346"/>
      <c r="AK112" s="414"/>
      <c r="AL112" s="391"/>
      <c r="AM112" s="412"/>
      <c r="AN112" s="376"/>
      <c r="AO112" s="338"/>
      <c r="AP112" s="413"/>
      <c r="AQ112" s="376"/>
      <c r="AR112" s="338"/>
      <c r="AS112" s="412"/>
      <c r="AT112" s="376"/>
      <c r="AU112" s="338"/>
      <c r="AV112" s="412"/>
      <c r="AW112" s="376"/>
      <c r="AX112" s="346"/>
      <c r="AY112" s="414"/>
      <c r="BA112" s="412"/>
      <c r="BB112" s="376"/>
      <c r="BC112" s="338"/>
      <c r="BD112" s="413"/>
      <c r="BE112" s="376"/>
      <c r="BF112" s="338"/>
      <c r="BG112" s="412"/>
      <c r="BH112" s="376"/>
      <c r="BI112" s="338"/>
      <c r="BJ112" s="412"/>
      <c r="BK112" s="376"/>
      <c r="BL112" s="346"/>
      <c r="BM112" s="414"/>
      <c r="BO112" s="412"/>
      <c r="BP112" s="376"/>
      <c r="BQ112" s="338"/>
      <c r="BR112" s="413"/>
      <c r="BS112" s="376"/>
      <c r="BT112" s="338"/>
      <c r="BU112" s="412"/>
      <c r="BV112" s="376"/>
      <c r="BW112" s="338"/>
      <c r="BX112" s="412"/>
      <c r="BY112" s="376"/>
      <c r="BZ112" s="346"/>
      <c r="CA112" s="414"/>
    </row>
    <row r="113" spans="2:79" ht="75" customHeight="1" thickBot="1" x14ac:dyDescent="0.35">
      <c r="B113" s="1328"/>
      <c r="C113" s="1310"/>
      <c r="D113" s="1276"/>
      <c r="E113" s="1276"/>
      <c r="F113" s="379" t="str">
        <f>+'Plan de Accion 2018'!S10</f>
        <v>((# de seguidores en Twitter periodo actual - # de seguidores en Twitter periodo anterior)/ # de seguidores en Twitter periodo anterior)</v>
      </c>
      <c r="G113" s="402"/>
      <c r="H113" s="415">
        <f>+'Plan de Accion 2018'!AB10</f>
        <v>0</v>
      </c>
      <c r="I113" s="349">
        <f>+'Plan de Accion 2018'!BM10</f>
        <v>0</v>
      </c>
      <c r="J113" s="342">
        <f>+'Plan de Accion 2018'!AF10</f>
        <v>0</v>
      </c>
      <c r="K113" s="356"/>
      <c r="L113" s="348">
        <f>+'Plan de Accion 2018'!AL10</f>
        <v>0</v>
      </c>
      <c r="M113" s="349">
        <f>+'Plan de Accion 2018'!BO10</f>
        <v>0</v>
      </c>
      <c r="N113" s="350">
        <f>+'Plan de Accion 2018'!AP10</f>
        <v>0</v>
      </c>
      <c r="O113" s="356"/>
      <c r="P113" s="348">
        <f>+'Plan de Accion 2018'!AV10</f>
        <v>0</v>
      </c>
      <c r="Q113" s="349">
        <f>+'Plan de Accion 2018'!BQ10</f>
        <v>0</v>
      </c>
      <c r="R113" s="350">
        <f>+'Plan de Accion 2018'!AZ10</f>
        <v>0</v>
      </c>
      <c r="S113" s="356"/>
      <c r="T113" s="348">
        <f>+'Plan de Accion 2018'!BF10</f>
        <v>0</v>
      </c>
      <c r="U113" s="349">
        <f>+'Plan de Accion 2018'!BS10</f>
        <v>0</v>
      </c>
      <c r="V113" s="350">
        <f>+'Plan de Accion 2018'!BJ10</f>
        <v>0</v>
      </c>
      <c r="W113" s="411"/>
      <c r="X113" s="387"/>
      <c r="Y113" s="412"/>
      <c r="Z113" s="376"/>
      <c r="AA113" s="338"/>
      <c r="AB113" s="413"/>
      <c r="AC113" s="376"/>
      <c r="AD113" s="338"/>
      <c r="AE113" s="412"/>
      <c r="AF113" s="376"/>
      <c r="AG113" s="338"/>
      <c r="AH113" s="412"/>
      <c r="AI113" s="376"/>
      <c r="AJ113" s="346"/>
      <c r="AK113" s="414"/>
      <c r="AL113" s="391"/>
      <c r="AM113" s="412"/>
      <c r="AN113" s="376"/>
      <c r="AO113" s="338"/>
      <c r="AP113" s="413"/>
      <c r="AQ113" s="376"/>
      <c r="AR113" s="338"/>
      <c r="AS113" s="412"/>
      <c r="AT113" s="376"/>
      <c r="AU113" s="338"/>
      <c r="AV113" s="412"/>
      <c r="AW113" s="376"/>
      <c r="AX113" s="346"/>
      <c r="AY113" s="414"/>
      <c r="BA113" s="412"/>
      <c r="BB113" s="376"/>
      <c r="BC113" s="338"/>
      <c r="BD113" s="413"/>
      <c r="BE113" s="376"/>
      <c r="BF113" s="338"/>
      <c r="BG113" s="412"/>
      <c r="BH113" s="376"/>
      <c r="BI113" s="338"/>
      <c r="BJ113" s="412"/>
      <c r="BK113" s="376"/>
      <c r="BL113" s="346"/>
      <c r="BM113" s="414"/>
      <c r="BO113" s="412"/>
      <c r="BP113" s="376"/>
      <c r="BQ113" s="338"/>
      <c r="BR113" s="413"/>
      <c r="BS113" s="376"/>
      <c r="BT113" s="338"/>
      <c r="BU113" s="412"/>
      <c r="BV113" s="376"/>
      <c r="BW113" s="338"/>
      <c r="BX113" s="412"/>
      <c r="BY113" s="376"/>
      <c r="BZ113" s="346"/>
      <c r="CA113" s="414"/>
    </row>
    <row r="114" spans="2:79" ht="82.8" x14ac:dyDescent="0.3">
      <c r="B114" s="1328"/>
      <c r="C114" s="1310"/>
      <c r="D114" s="353" t="str">
        <f>+'Plan de Accion 2018'!G154</f>
        <v>Entrega de informes a organismos externos en el marco de la normatividad vigente</v>
      </c>
      <c r="E114" s="353" t="str">
        <f>+'Plan de Accion 2018'!B154</f>
        <v>Oficina de Control Interno</v>
      </c>
      <c r="F114" s="352" t="str">
        <f>+'Plan de Accion 2018'!S154</f>
        <v>(Número de informes presentados oportunamente a entes externos / Número de informes requeridos por entes externos en el marco de la normatividad vigente)*100</v>
      </c>
      <c r="G114" s="402"/>
      <c r="H114" s="348">
        <f>+'Plan de Accion 2018'!AB154</f>
        <v>0</v>
      </c>
      <c r="I114" s="416">
        <f>+'Plan de Accion 2018'!BM154</f>
        <v>0</v>
      </c>
      <c r="J114" s="342">
        <f>+'Plan de Accion 2018'!AF154</f>
        <v>0</v>
      </c>
      <c r="K114" s="356"/>
      <c r="L114" s="348">
        <f>+'Plan de Accion 2018'!AL154</f>
        <v>0</v>
      </c>
      <c r="M114" s="349">
        <f>+'Plan de Accion 2018'!BO154</f>
        <v>0</v>
      </c>
      <c r="N114" s="350">
        <f>+'Plan de Accion 2018'!AP154</f>
        <v>0</v>
      </c>
      <c r="O114" s="356"/>
      <c r="P114" s="348">
        <f>+'Plan de Accion 2018'!AV154</f>
        <v>0</v>
      </c>
      <c r="Q114" s="349">
        <f>+'Plan de Accion 2018'!BQ154</f>
        <v>0</v>
      </c>
      <c r="R114" s="350">
        <f>+'Plan de Accion 2018'!AZ154</f>
        <v>0</v>
      </c>
      <c r="S114" s="356"/>
      <c r="T114" s="348">
        <f>+'Plan de Accion 2018'!BF154</f>
        <v>0</v>
      </c>
      <c r="U114" s="349">
        <f>+'Plan de Accion 2018'!BS154</f>
        <v>0</v>
      </c>
      <c r="V114" s="350">
        <f>+'Plan de Accion 2018'!BJ154</f>
        <v>0</v>
      </c>
      <c r="W114" s="370"/>
      <c r="X114" s="387"/>
      <c r="Y114" s="1278"/>
      <c r="Z114" s="1278"/>
      <c r="AA114" s="338"/>
      <c r="AB114" s="1284"/>
      <c r="AC114" s="1278"/>
      <c r="AD114" s="338"/>
      <c r="AE114" s="1278"/>
      <c r="AF114" s="1278"/>
      <c r="AG114" s="338"/>
      <c r="AH114" s="1278"/>
      <c r="AI114" s="1278"/>
      <c r="AJ114" s="346"/>
      <c r="AK114" s="371"/>
      <c r="AL114" s="391"/>
      <c r="AM114" s="1278"/>
      <c r="AN114" s="1278"/>
      <c r="AO114" s="338"/>
      <c r="AP114" s="1284"/>
      <c r="AQ114" s="1278"/>
      <c r="AR114" s="338"/>
      <c r="AS114" s="1278"/>
      <c r="AT114" s="1278"/>
      <c r="AU114" s="338"/>
      <c r="AV114" s="1278"/>
      <c r="AW114" s="1278"/>
      <c r="AX114" s="346"/>
      <c r="AY114" s="371"/>
      <c r="BA114" s="1278"/>
      <c r="BB114" s="1278"/>
      <c r="BC114" s="338"/>
      <c r="BD114" s="1284"/>
      <c r="BE114" s="1278"/>
      <c r="BF114" s="338"/>
      <c r="BG114" s="1278"/>
      <c r="BH114" s="1278"/>
      <c r="BI114" s="338"/>
      <c r="BJ114" s="1278"/>
      <c r="BK114" s="1278"/>
      <c r="BL114" s="346"/>
      <c r="BM114" s="371"/>
      <c r="BO114" s="1278"/>
      <c r="BP114" s="1278"/>
      <c r="BQ114" s="338"/>
      <c r="BR114" s="1284"/>
      <c r="BS114" s="1278"/>
      <c r="BT114" s="338"/>
      <c r="BU114" s="1278"/>
      <c r="BV114" s="1278"/>
      <c r="BW114" s="338"/>
      <c r="BX114" s="1278"/>
      <c r="BY114" s="1278"/>
      <c r="BZ114" s="346"/>
      <c r="CA114" s="371"/>
    </row>
    <row r="115" spans="2:79" ht="27.6" x14ac:dyDescent="0.3">
      <c r="B115" s="1328"/>
      <c r="C115" s="1310"/>
      <c r="D115" s="353" t="str">
        <f>+'Plan de Accion 2018'!G176</f>
        <v>Informes de seguimiento a la Ejecución del Plan de Acción</v>
      </c>
      <c r="E115" s="1316" t="str">
        <f>+'Plan de Accion 2018'!B176</f>
        <v>Oficina Asesora de Planeación y Control de Riesgos</v>
      </c>
      <c r="F115" s="1365" t="str">
        <f>+'Plan de Accion 2018'!S176</f>
        <v xml:space="preserve"># Informes Publicados </v>
      </c>
      <c r="G115" s="402"/>
      <c r="H115" s="355">
        <f>+'Plan de Accion 2018'!AB176</f>
        <v>0</v>
      </c>
      <c r="I115" s="349">
        <f>+'Plan de Accion 2018'!BM176</f>
        <v>0</v>
      </c>
      <c r="J115" s="342">
        <f>+'Plan de Accion 2018'!AF176</f>
        <v>0</v>
      </c>
      <c r="K115" s="356"/>
      <c r="L115" s="348">
        <f>+'Plan de Accion 2018'!AL176</f>
        <v>0</v>
      </c>
      <c r="M115" s="349">
        <f>+'Plan de Accion 2018'!BO176</f>
        <v>0</v>
      </c>
      <c r="N115" s="350">
        <f>+'Plan de Accion 2018'!AP176</f>
        <v>0</v>
      </c>
      <c r="O115" s="356"/>
      <c r="P115" s="348">
        <f>+'Plan de Accion 2018'!AV176</f>
        <v>0</v>
      </c>
      <c r="Q115" s="349">
        <f>+'Plan de Accion 2018'!BQ176</f>
        <v>0</v>
      </c>
      <c r="R115" s="350">
        <f>+'Plan de Accion 2018'!AZ176</f>
        <v>0</v>
      </c>
      <c r="S115" s="356"/>
      <c r="T115" s="348">
        <f>+'Plan de Accion 2018'!BF176</f>
        <v>0</v>
      </c>
      <c r="U115" s="349">
        <f>+'Plan de Accion 2018'!BS176</f>
        <v>0</v>
      </c>
      <c r="V115" s="350">
        <f>+'Plan de Accion 2018'!BJ176</f>
        <v>0</v>
      </c>
      <c r="W115" s="372"/>
      <c r="X115" s="387"/>
      <c r="Y115" s="1279"/>
      <c r="Z115" s="1279"/>
      <c r="AA115" s="338"/>
      <c r="AB115" s="1285"/>
      <c r="AC115" s="1279"/>
      <c r="AD115" s="338"/>
      <c r="AE115" s="1279"/>
      <c r="AF115" s="1279"/>
      <c r="AG115" s="338"/>
      <c r="AH115" s="1279"/>
      <c r="AI115" s="1279"/>
      <c r="AJ115" s="346"/>
      <c r="AK115" s="373"/>
      <c r="AL115" s="391"/>
      <c r="AM115" s="1279"/>
      <c r="AN115" s="1279"/>
      <c r="AO115" s="338"/>
      <c r="AP115" s="1285"/>
      <c r="AQ115" s="1279"/>
      <c r="AR115" s="338"/>
      <c r="AS115" s="1279"/>
      <c r="AT115" s="1279"/>
      <c r="AU115" s="338"/>
      <c r="AV115" s="1279"/>
      <c r="AW115" s="1279"/>
      <c r="AX115" s="346"/>
      <c r="AY115" s="373"/>
      <c r="BA115" s="1279"/>
      <c r="BB115" s="1279"/>
      <c r="BC115" s="338"/>
      <c r="BD115" s="1285"/>
      <c r="BE115" s="1279"/>
      <c r="BF115" s="338"/>
      <c r="BG115" s="1279"/>
      <c r="BH115" s="1279"/>
      <c r="BI115" s="338"/>
      <c r="BJ115" s="1279"/>
      <c r="BK115" s="1279"/>
      <c r="BL115" s="346"/>
      <c r="BM115" s="373"/>
      <c r="BO115" s="1279"/>
      <c r="BP115" s="1279"/>
      <c r="BQ115" s="338"/>
      <c r="BR115" s="1285"/>
      <c r="BS115" s="1279"/>
      <c r="BT115" s="338"/>
      <c r="BU115" s="1279"/>
      <c r="BV115" s="1279"/>
      <c r="BW115" s="338"/>
      <c r="BX115" s="1279"/>
      <c r="BY115" s="1279"/>
      <c r="BZ115" s="346"/>
      <c r="CA115" s="373"/>
    </row>
    <row r="116" spans="2:79" ht="42" thickBot="1" x14ac:dyDescent="0.35">
      <c r="B116" s="1328"/>
      <c r="C116" s="1311"/>
      <c r="D116" s="358" t="str">
        <f>+'Plan de Accion 2018'!K178</f>
        <v>Elaboración del Informe de Rendición de Cuentas al Congreso de la República 2017-2018</v>
      </c>
      <c r="E116" s="1342"/>
      <c r="F116" s="1366"/>
      <c r="G116" s="402"/>
      <c r="H116" s="417">
        <f>+'Plan de Accion 2018'!AB178</f>
        <v>0</v>
      </c>
      <c r="I116" s="361" t="str">
        <f>+'Plan de Accion 2018'!BM178</f>
        <v>No Prog ni Ejec</v>
      </c>
      <c r="J116" s="455">
        <f>+'Plan de Accion 2018'!AF178</f>
        <v>0</v>
      </c>
      <c r="K116" s="356"/>
      <c r="L116" s="360">
        <f>+'Plan de Accion 2018'!AL178</f>
        <v>0</v>
      </c>
      <c r="M116" s="361" t="str">
        <f>+'Plan de Accion 2018'!BO178</f>
        <v>No Prog ni Ejec</v>
      </c>
      <c r="N116" s="362">
        <f>+'Plan de Accion 2018'!AP178</f>
        <v>0</v>
      </c>
      <c r="O116" s="356"/>
      <c r="P116" s="360">
        <f>+'Plan de Accion 2018'!AV178</f>
        <v>0</v>
      </c>
      <c r="Q116" s="361">
        <f>+'Plan de Accion 2018'!BQ178</f>
        <v>0</v>
      </c>
      <c r="R116" s="362">
        <f>+'Plan de Accion 2018'!AZ178</f>
        <v>0</v>
      </c>
      <c r="S116" s="356"/>
      <c r="T116" s="360">
        <f>+'Plan de Accion 2018'!BF178</f>
        <v>0</v>
      </c>
      <c r="U116" s="361" t="str">
        <f>+'Plan de Accion 2018'!BS178</f>
        <v>No Prog ni Ejec</v>
      </c>
      <c r="V116" s="362">
        <f>+'Plan de Accion 2018'!BJ177</f>
        <v>0</v>
      </c>
      <c r="W116" s="374"/>
      <c r="X116" s="387"/>
      <c r="Y116" s="1280"/>
      <c r="Z116" s="1280"/>
      <c r="AA116" s="338"/>
      <c r="AB116" s="1286"/>
      <c r="AC116" s="1280"/>
      <c r="AD116" s="338"/>
      <c r="AE116" s="1280"/>
      <c r="AF116" s="1280"/>
      <c r="AG116" s="338"/>
      <c r="AH116" s="1280"/>
      <c r="AI116" s="1280"/>
      <c r="AJ116" s="346"/>
      <c r="AK116" s="375"/>
      <c r="AL116" s="391"/>
      <c r="AM116" s="1280"/>
      <c r="AN116" s="1280"/>
      <c r="AO116" s="338"/>
      <c r="AP116" s="1286"/>
      <c r="AQ116" s="1280"/>
      <c r="AR116" s="338"/>
      <c r="AS116" s="1280"/>
      <c r="AT116" s="1280"/>
      <c r="AU116" s="338"/>
      <c r="AV116" s="1280"/>
      <c r="AW116" s="1280"/>
      <c r="AX116" s="346"/>
      <c r="AY116" s="375"/>
      <c r="BA116" s="1280"/>
      <c r="BB116" s="1280"/>
      <c r="BC116" s="338"/>
      <c r="BD116" s="1286"/>
      <c r="BE116" s="1280"/>
      <c r="BF116" s="338"/>
      <c r="BG116" s="1280"/>
      <c r="BH116" s="1280"/>
      <c r="BI116" s="338"/>
      <c r="BJ116" s="1280"/>
      <c r="BK116" s="1280"/>
      <c r="BL116" s="346"/>
      <c r="BM116" s="375"/>
      <c r="BO116" s="1280"/>
      <c r="BP116" s="1280"/>
      <c r="BQ116" s="338"/>
      <c r="BR116" s="1286"/>
      <c r="BS116" s="1280"/>
      <c r="BT116" s="338"/>
      <c r="BU116" s="1280"/>
      <c r="BV116" s="1280"/>
      <c r="BW116" s="338"/>
      <c r="BX116" s="1280"/>
      <c r="BY116" s="1280"/>
      <c r="BZ116" s="346"/>
      <c r="CA116" s="375"/>
    </row>
    <row r="117" spans="2:79" ht="33.75" customHeight="1" thickBot="1" x14ac:dyDescent="0.35">
      <c r="B117" s="1333"/>
      <c r="C117" s="1312" t="s">
        <v>817</v>
      </c>
      <c r="D117" s="1313"/>
      <c r="E117" s="1313"/>
      <c r="F117" s="1314"/>
      <c r="G117" s="402"/>
      <c r="H117" s="382" t="s">
        <v>792</v>
      </c>
      <c r="I117" s="365">
        <f>SUM(I105:I116)/COUNT(I105:I116)</f>
        <v>0</v>
      </c>
      <c r="J117" s="367">
        <f>SUM(J105:J116)/COUNT(J105:J116)</f>
        <v>0</v>
      </c>
      <c r="K117" s="393"/>
      <c r="L117" s="382" t="s">
        <v>792</v>
      </c>
      <c r="M117" s="365">
        <f>SUM(M105:M116)/COUNT(M105:M116)</f>
        <v>0</v>
      </c>
      <c r="N117" s="367">
        <f>SUM(N105:N116)/COUNT(N105:N116)</f>
        <v>0</v>
      </c>
      <c r="O117" s="393"/>
      <c r="P117" s="382" t="s">
        <v>792</v>
      </c>
      <c r="Q117" s="365">
        <f>SUM(Q105:Q116)/COUNT(Q105:Q116)</f>
        <v>0</v>
      </c>
      <c r="R117" s="367">
        <f>SUM(R105:R116)/COUNT(R105:R116)</f>
        <v>0</v>
      </c>
      <c r="S117" s="393"/>
      <c r="T117" s="382" t="s">
        <v>792</v>
      </c>
      <c r="U117" s="365">
        <f>SUM(U105:U116)/COUNT(U105:U116)</f>
        <v>0</v>
      </c>
      <c r="V117" s="367">
        <f>SUM(V105:V116)/COUNT(V105:V116)</f>
        <v>0</v>
      </c>
      <c r="W117" s="372"/>
      <c r="X117" s="387"/>
      <c r="Y117" s="376"/>
      <c r="Z117" s="376"/>
      <c r="AA117" s="338"/>
      <c r="AB117" s="377"/>
      <c r="AC117" s="376"/>
      <c r="AD117" s="338"/>
      <c r="AE117" s="376"/>
      <c r="AF117" s="376"/>
      <c r="AG117" s="338"/>
      <c r="AH117" s="376"/>
      <c r="AI117" s="376"/>
      <c r="AJ117" s="346"/>
      <c r="AK117" s="373"/>
      <c r="AL117" s="391"/>
      <c r="AM117" s="376"/>
      <c r="AN117" s="376"/>
      <c r="AO117" s="338"/>
      <c r="AP117" s="377"/>
      <c r="AQ117" s="376"/>
      <c r="AR117" s="338"/>
      <c r="AS117" s="376"/>
      <c r="AT117" s="376"/>
      <c r="AU117" s="338"/>
      <c r="AV117" s="376"/>
      <c r="AW117" s="376"/>
      <c r="AX117" s="346"/>
      <c r="AY117" s="373"/>
      <c r="BA117" s="376"/>
      <c r="BB117" s="376"/>
      <c r="BC117" s="338"/>
      <c r="BD117" s="377"/>
      <c r="BE117" s="376"/>
      <c r="BF117" s="338"/>
      <c r="BG117" s="376"/>
      <c r="BH117" s="376"/>
      <c r="BI117" s="338"/>
      <c r="BJ117" s="376"/>
      <c r="BK117" s="376"/>
      <c r="BL117" s="346"/>
      <c r="BM117" s="373"/>
      <c r="BO117" s="376"/>
      <c r="BP117" s="376"/>
      <c r="BQ117" s="338"/>
      <c r="BR117" s="377"/>
      <c r="BS117" s="376"/>
      <c r="BT117" s="338"/>
      <c r="BU117" s="376"/>
      <c r="BV117" s="376"/>
      <c r="BW117" s="338"/>
      <c r="BX117" s="376"/>
      <c r="BY117" s="376"/>
      <c r="BZ117" s="346"/>
      <c r="CA117" s="373"/>
    </row>
    <row r="118" spans="2:79" ht="27.6" x14ac:dyDescent="0.3">
      <c r="B118" s="1328"/>
      <c r="C118" s="1343" t="s">
        <v>144</v>
      </c>
      <c r="D118" s="384" t="str">
        <f>+'Plan de Accion 2018'!G48</f>
        <v>Proceso de Compensación</v>
      </c>
      <c r="E118" s="1271" t="str">
        <f>+'Plan de Accion 2018'!B48</f>
        <v>Dirección de Liquidaciones y Garantías</v>
      </c>
      <c r="F118" s="385" t="str">
        <f>+'Plan de Accion 2018'!S48</f>
        <v># Procesos de Compensación Ejecutados</v>
      </c>
      <c r="G118" s="402"/>
      <c r="H118" s="418">
        <f>+'Plan de Accion 2018'!AB48</f>
        <v>0</v>
      </c>
      <c r="I118" s="340">
        <f>+'Plan de Accion 2018'!BM48</f>
        <v>0</v>
      </c>
      <c r="J118" s="342">
        <f>+'Plan de Accion 2018'!AF48</f>
        <v>0</v>
      </c>
      <c r="K118" s="356"/>
      <c r="L118" s="339">
        <f>+'Plan de Accion 2018'!AL48</f>
        <v>0</v>
      </c>
      <c r="M118" s="340">
        <f>+'Plan de Accion 2018'!BO48</f>
        <v>0</v>
      </c>
      <c r="N118" s="342">
        <f>+'Plan de Accion 2018'!AP48</f>
        <v>0</v>
      </c>
      <c r="O118" s="356"/>
      <c r="P118" s="339">
        <f>+'Plan de Accion 2018'!AV48</f>
        <v>0</v>
      </c>
      <c r="Q118" s="340">
        <f>+'Plan de Accion 2018'!BQ48</f>
        <v>0</v>
      </c>
      <c r="R118" s="342">
        <f>+'Plan de Accion 2018'!AZ48</f>
        <v>0</v>
      </c>
      <c r="S118" s="356"/>
      <c r="T118" s="339">
        <f>+'Plan de Accion 2018'!BF48</f>
        <v>0</v>
      </c>
      <c r="U118" s="340">
        <f>+'Plan de Accion 2018'!BS48</f>
        <v>0</v>
      </c>
      <c r="V118" s="342">
        <f>+'Plan de Accion 2018'!BJ48</f>
        <v>0</v>
      </c>
      <c r="W118" s="370"/>
      <c r="X118" s="387"/>
      <c r="Y118" s="376"/>
      <c r="Z118" s="376"/>
      <c r="AA118" s="338"/>
      <c r="AB118" s="377"/>
      <c r="AC118" s="376"/>
      <c r="AD118" s="338"/>
      <c r="AE118" s="376"/>
      <c r="AF118" s="376"/>
      <c r="AG118" s="338"/>
      <c r="AH118" s="376"/>
      <c r="AI118" s="376"/>
      <c r="AJ118" s="346"/>
      <c r="AK118" s="373"/>
      <c r="AL118" s="391"/>
      <c r="AM118" s="376"/>
      <c r="AN118" s="376"/>
      <c r="AO118" s="338"/>
      <c r="AP118" s="377"/>
      <c r="AQ118" s="376"/>
      <c r="AR118" s="338"/>
      <c r="AS118" s="376"/>
      <c r="AT118" s="376"/>
      <c r="AU118" s="338"/>
      <c r="AV118" s="376"/>
      <c r="AW118" s="376"/>
      <c r="AX118" s="346"/>
      <c r="AY118" s="373"/>
      <c r="BA118" s="376"/>
      <c r="BB118" s="376"/>
      <c r="BC118" s="338"/>
      <c r="BD118" s="377"/>
      <c r="BE118" s="376"/>
      <c r="BF118" s="338"/>
      <c r="BG118" s="376"/>
      <c r="BH118" s="376"/>
      <c r="BI118" s="338"/>
      <c r="BJ118" s="376"/>
      <c r="BK118" s="376"/>
      <c r="BL118" s="346"/>
      <c r="BM118" s="373"/>
      <c r="BO118" s="376"/>
      <c r="BP118" s="376"/>
      <c r="BQ118" s="338"/>
      <c r="BR118" s="377"/>
      <c r="BS118" s="376"/>
      <c r="BT118" s="338"/>
      <c r="BU118" s="376"/>
      <c r="BV118" s="376"/>
      <c r="BW118" s="338"/>
      <c r="BX118" s="376"/>
      <c r="BY118" s="376"/>
      <c r="BZ118" s="346"/>
      <c r="CA118" s="373"/>
    </row>
    <row r="119" spans="2:79" ht="27.6" x14ac:dyDescent="0.3">
      <c r="B119" s="1328"/>
      <c r="C119" s="1310"/>
      <c r="D119" s="351" t="str">
        <f>+'Plan de Accion 2018'!G49</f>
        <v>Liquidación de la UPC de los Afiliados del Régimen Subsidiado</v>
      </c>
      <c r="E119" s="1266"/>
      <c r="F119" s="379" t="str">
        <f>+'Plan de Accion 2018'!S49</f>
        <v xml:space="preserve"># Procesos de LMA Ejecutados </v>
      </c>
      <c r="G119" s="402"/>
      <c r="H119" s="355">
        <f>+'Plan de Accion 2018'!AB49</f>
        <v>0</v>
      </c>
      <c r="I119" s="349">
        <f>+'Plan de Accion 2018'!BM49</f>
        <v>0</v>
      </c>
      <c r="J119" s="342">
        <f>+'Plan de Accion 2018'!AF49</f>
        <v>0</v>
      </c>
      <c r="K119" s="356"/>
      <c r="L119" s="348">
        <f>+'Plan de Accion 2018'!AL49</f>
        <v>0</v>
      </c>
      <c r="M119" s="349">
        <f>+'Plan de Accion 2018'!BO49</f>
        <v>0</v>
      </c>
      <c r="N119" s="350">
        <f>+'Plan de Accion 2018'!AP49</f>
        <v>0</v>
      </c>
      <c r="O119" s="356"/>
      <c r="P119" s="348">
        <f>+'Plan de Accion 2018'!AV49</f>
        <v>0</v>
      </c>
      <c r="Q119" s="349">
        <f>+'Plan de Accion 2018'!BQ49</f>
        <v>0</v>
      </c>
      <c r="R119" s="350">
        <f>+'Plan de Accion 2018'!AZ49</f>
        <v>0</v>
      </c>
      <c r="S119" s="356"/>
      <c r="T119" s="348">
        <f>+'Plan de Accion 2018'!BF49</f>
        <v>0</v>
      </c>
      <c r="U119" s="349">
        <f>+'Plan de Accion 2018'!BS49</f>
        <v>0</v>
      </c>
      <c r="V119" s="350">
        <f>+'Plan de Accion 2018'!BJ49</f>
        <v>0</v>
      </c>
      <c r="W119" s="372"/>
      <c r="X119" s="387"/>
      <c r="Y119" s="376"/>
      <c r="Z119" s="376"/>
      <c r="AA119" s="338"/>
      <c r="AB119" s="377"/>
      <c r="AC119" s="376"/>
      <c r="AD119" s="338"/>
      <c r="AE119" s="376"/>
      <c r="AF119" s="376"/>
      <c r="AG119" s="338"/>
      <c r="AH119" s="376"/>
      <c r="AI119" s="376"/>
      <c r="AJ119" s="346"/>
      <c r="AK119" s="373"/>
      <c r="AL119" s="391"/>
      <c r="AM119" s="376"/>
      <c r="AN119" s="376"/>
      <c r="AO119" s="338"/>
      <c r="AP119" s="377"/>
      <c r="AQ119" s="376"/>
      <c r="AR119" s="338"/>
      <c r="AS119" s="376"/>
      <c r="AT119" s="376"/>
      <c r="AU119" s="338"/>
      <c r="AV119" s="376"/>
      <c r="AW119" s="376"/>
      <c r="AX119" s="346"/>
      <c r="AY119" s="373"/>
      <c r="BA119" s="376"/>
      <c r="BB119" s="376"/>
      <c r="BC119" s="338"/>
      <c r="BD119" s="377"/>
      <c r="BE119" s="376"/>
      <c r="BF119" s="338"/>
      <c r="BG119" s="376"/>
      <c r="BH119" s="376"/>
      <c r="BI119" s="338"/>
      <c r="BJ119" s="376"/>
      <c r="BK119" s="376"/>
      <c r="BL119" s="346"/>
      <c r="BM119" s="373"/>
      <c r="BO119" s="376"/>
      <c r="BP119" s="376"/>
      <c r="BQ119" s="338"/>
      <c r="BR119" s="377"/>
      <c r="BS119" s="376"/>
      <c r="BT119" s="338"/>
      <c r="BU119" s="376"/>
      <c r="BV119" s="376"/>
      <c r="BW119" s="338"/>
      <c r="BX119" s="376"/>
      <c r="BY119" s="376"/>
      <c r="BZ119" s="346"/>
      <c r="CA119" s="373"/>
    </row>
    <row r="120" spans="2:79" ht="28.2" thickBot="1" x14ac:dyDescent="0.35">
      <c r="B120" s="1328"/>
      <c r="C120" s="1310"/>
      <c r="D120" s="351" t="str">
        <f>+'Plan de Accion 2018'!G50</f>
        <v>Giro Directo RC</v>
      </c>
      <c r="E120" s="1266"/>
      <c r="F120" s="379" t="str">
        <f>+'Plan de Accion 2018'!S50</f>
        <v># Giros Directos Ejecutados y Publicados</v>
      </c>
      <c r="G120" s="402"/>
      <c r="H120" s="355">
        <f>+'Plan de Accion 2018'!AB50</f>
        <v>0</v>
      </c>
      <c r="I120" s="349">
        <f>+'Plan de Accion 2018'!BM50</f>
        <v>0</v>
      </c>
      <c r="J120" s="342">
        <f>+'Plan de Accion 2018'!AF50</f>
        <v>0</v>
      </c>
      <c r="K120" s="356"/>
      <c r="L120" s="348">
        <f>+'Plan de Accion 2018'!AL50</f>
        <v>0</v>
      </c>
      <c r="M120" s="349">
        <f>+'Plan de Accion 2018'!BO50</f>
        <v>0</v>
      </c>
      <c r="N120" s="350">
        <f>+'Plan de Accion 2018'!AP50</f>
        <v>0</v>
      </c>
      <c r="O120" s="356"/>
      <c r="P120" s="348">
        <f>+'Plan de Accion 2018'!AV50</f>
        <v>0</v>
      </c>
      <c r="Q120" s="349">
        <f>+'Plan de Accion 2018'!BQ50</f>
        <v>0</v>
      </c>
      <c r="R120" s="350">
        <f>+'Plan de Accion 2018'!AZ50</f>
        <v>0</v>
      </c>
      <c r="S120" s="356"/>
      <c r="T120" s="348">
        <f>+'Plan de Accion 2018'!BF50</f>
        <v>0</v>
      </c>
      <c r="U120" s="349">
        <f>+'Plan de Accion 2018'!BS50</f>
        <v>0</v>
      </c>
      <c r="V120" s="350">
        <f>+'Plan de Accion 2018'!BJ50</f>
        <v>0</v>
      </c>
      <c r="W120" s="374"/>
      <c r="X120" s="387"/>
      <c r="Y120" s="376"/>
      <c r="Z120" s="376"/>
      <c r="AA120" s="338"/>
      <c r="AB120" s="377"/>
      <c r="AC120" s="376"/>
      <c r="AD120" s="338"/>
      <c r="AE120" s="376"/>
      <c r="AF120" s="376"/>
      <c r="AG120" s="338"/>
      <c r="AH120" s="376"/>
      <c r="AI120" s="376"/>
      <c r="AJ120" s="346"/>
      <c r="AK120" s="373"/>
      <c r="AL120" s="391"/>
      <c r="AM120" s="376"/>
      <c r="AN120" s="376"/>
      <c r="AO120" s="338"/>
      <c r="AP120" s="377"/>
      <c r="AQ120" s="376"/>
      <c r="AR120" s="338"/>
      <c r="AS120" s="376"/>
      <c r="AT120" s="376"/>
      <c r="AU120" s="338"/>
      <c r="AV120" s="376"/>
      <c r="AW120" s="376"/>
      <c r="AX120" s="346"/>
      <c r="AY120" s="373"/>
      <c r="BA120" s="376"/>
      <c r="BB120" s="376"/>
      <c r="BC120" s="338"/>
      <c r="BD120" s="377"/>
      <c r="BE120" s="376"/>
      <c r="BF120" s="338"/>
      <c r="BG120" s="376"/>
      <c r="BH120" s="376"/>
      <c r="BI120" s="338"/>
      <c r="BJ120" s="376"/>
      <c r="BK120" s="376"/>
      <c r="BL120" s="346"/>
      <c r="BM120" s="373"/>
      <c r="BO120" s="376"/>
      <c r="BP120" s="376"/>
      <c r="BQ120" s="338"/>
      <c r="BR120" s="377"/>
      <c r="BS120" s="376"/>
      <c r="BT120" s="338"/>
      <c r="BU120" s="376"/>
      <c r="BV120" s="376"/>
      <c r="BW120" s="338"/>
      <c r="BX120" s="376"/>
      <c r="BY120" s="376"/>
      <c r="BZ120" s="346"/>
      <c r="CA120" s="373"/>
    </row>
    <row r="121" spans="2:79" ht="27.6" x14ac:dyDescent="0.3">
      <c r="B121" s="1328"/>
      <c r="C121" s="1310"/>
      <c r="D121" s="351" t="str">
        <f>+'Plan de Accion 2018'!G51</f>
        <v>Giro Directo RS</v>
      </c>
      <c r="E121" s="1266"/>
      <c r="F121" s="379" t="str">
        <f>+'Plan de Accion 2018'!S51</f>
        <v># Giros Directos Ejecutados y Publicados</v>
      </c>
      <c r="G121" s="402"/>
      <c r="H121" s="355">
        <f>+'Plan de Accion 2018'!AB51</f>
        <v>0</v>
      </c>
      <c r="I121" s="349">
        <f>+'Plan de Accion 2018'!BM51</f>
        <v>0</v>
      </c>
      <c r="J121" s="342">
        <f>+'Plan de Accion 2018'!AF51</f>
        <v>0</v>
      </c>
      <c r="K121" s="356"/>
      <c r="L121" s="348">
        <f>+'Plan de Accion 2018'!AL51</f>
        <v>0</v>
      </c>
      <c r="M121" s="349">
        <f>+'Plan de Accion 2018'!BO51</f>
        <v>0</v>
      </c>
      <c r="N121" s="350">
        <f>+'Plan de Accion 2018'!AP51</f>
        <v>0</v>
      </c>
      <c r="O121" s="356"/>
      <c r="P121" s="348">
        <f>+'Plan de Accion 2018'!AV51</f>
        <v>0</v>
      </c>
      <c r="Q121" s="349">
        <f>+'Plan de Accion 2018'!BQ51</f>
        <v>0</v>
      </c>
      <c r="R121" s="350">
        <f>+'Plan de Accion 2018'!AZ51</f>
        <v>0</v>
      </c>
      <c r="S121" s="356"/>
      <c r="T121" s="348">
        <f>+'Plan de Accion 2018'!BF51</f>
        <v>0</v>
      </c>
      <c r="U121" s="349">
        <f>+'Plan de Accion 2018'!BS51</f>
        <v>0</v>
      </c>
      <c r="V121" s="350">
        <f>+'Plan de Accion 2018'!BJ51</f>
        <v>0</v>
      </c>
      <c r="W121" s="370"/>
      <c r="X121" s="387"/>
      <c r="Y121" s="376"/>
      <c r="Z121" s="376"/>
      <c r="AA121" s="338"/>
      <c r="AB121" s="377"/>
      <c r="AC121" s="376"/>
      <c r="AD121" s="338"/>
      <c r="AE121" s="376"/>
      <c r="AF121" s="376"/>
      <c r="AG121" s="338"/>
      <c r="AH121" s="376"/>
      <c r="AI121" s="376"/>
      <c r="AJ121" s="346"/>
      <c r="AK121" s="373"/>
      <c r="AL121" s="391"/>
      <c r="AM121" s="376"/>
      <c r="AN121" s="376"/>
      <c r="AO121" s="338"/>
      <c r="AP121" s="377"/>
      <c r="AQ121" s="376"/>
      <c r="AR121" s="338"/>
      <c r="AS121" s="376"/>
      <c r="AT121" s="376"/>
      <c r="AU121" s="338"/>
      <c r="AV121" s="376"/>
      <c r="AW121" s="376"/>
      <c r="AX121" s="346"/>
      <c r="AY121" s="373"/>
      <c r="BA121" s="376"/>
      <c r="BB121" s="376"/>
      <c r="BC121" s="338"/>
      <c r="BD121" s="377"/>
      <c r="BE121" s="376"/>
      <c r="BF121" s="338"/>
      <c r="BG121" s="376"/>
      <c r="BH121" s="376"/>
      <c r="BI121" s="338"/>
      <c r="BJ121" s="376"/>
      <c r="BK121" s="376"/>
      <c r="BL121" s="346"/>
      <c r="BM121" s="373"/>
      <c r="BO121" s="376"/>
      <c r="BP121" s="376"/>
      <c r="BQ121" s="338"/>
      <c r="BR121" s="377"/>
      <c r="BS121" s="376"/>
      <c r="BT121" s="338"/>
      <c r="BU121" s="376"/>
      <c r="BV121" s="376"/>
      <c r="BW121" s="338"/>
      <c r="BX121" s="376"/>
      <c r="BY121" s="376"/>
      <c r="BZ121" s="346"/>
      <c r="CA121" s="373"/>
    </row>
    <row r="122" spans="2:79" ht="55.2" x14ac:dyDescent="0.3">
      <c r="B122" s="1328"/>
      <c r="C122" s="1310"/>
      <c r="D122" s="1266" t="str">
        <f>+'Plan de Accion 2018'!G52</f>
        <v>Prestaciones económicas REX</v>
      </c>
      <c r="E122" s="1266"/>
      <c r="F122" s="379" t="str">
        <f>+'Plan de Accion 2018'!S52</f>
        <v># Solicitudes de Prestaciones Económicas Tramitadas / # Solicitudes de Prestaciones Económicas Presentadas</v>
      </c>
      <c r="G122" s="402"/>
      <c r="H122" s="348">
        <f>+'Plan de Accion 2018'!AB52</f>
        <v>0</v>
      </c>
      <c r="I122" s="349">
        <f>+'Plan de Accion 2018'!BM52</f>
        <v>0</v>
      </c>
      <c r="J122" s="342">
        <f>+'Plan de Accion 2018'!AF52</f>
        <v>0</v>
      </c>
      <c r="K122" s="356"/>
      <c r="L122" s="348">
        <f>+'Plan de Accion 2018'!AL52</f>
        <v>0</v>
      </c>
      <c r="M122" s="349">
        <f>+'Plan de Accion 2018'!BO52</f>
        <v>0</v>
      </c>
      <c r="N122" s="350">
        <f>+'Plan de Accion 2018'!AP52</f>
        <v>0</v>
      </c>
      <c r="O122" s="356"/>
      <c r="P122" s="348">
        <f>+'Plan de Accion 2018'!AV52</f>
        <v>0</v>
      </c>
      <c r="Q122" s="349">
        <f>+'Plan de Accion 2018'!BQ52</f>
        <v>0</v>
      </c>
      <c r="R122" s="350">
        <f>+'Plan de Accion 2018'!AZ52</f>
        <v>0</v>
      </c>
      <c r="S122" s="356"/>
      <c r="T122" s="348">
        <f>+'Plan de Accion 2018'!BF52</f>
        <v>0</v>
      </c>
      <c r="U122" s="349">
        <f>+'Plan de Accion 2018'!BS52</f>
        <v>0</v>
      </c>
      <c r="V122" s="350">
        <f>+'Plan de Accion 2018'!BJ52</f>
        <v>0</v>
      </c>
      <c r="W122" s="372"/>
      <c r="X122" s="387"/>
      <c r="Y122" s="376"/>
      <c r="Z122" s="376"/>
      <c r="AA122" s="338"/>
      <c r="AB122" s="377"/>
      <c r="AC122" s="376"/>
      <c r="AD122" s="338"/>
      <c r="AE122" s="376"/>
      <c r="AF122" s="376"/>
      <c r="AG122" s="338"/>
      <c r="AH122" s="376"/>
      <c r="AI122" s="376"/>
      <c r="AJ122" s="346"/>
      <c r="AK122" s="373"/>
      <c r="AL122" s="391"/>
      <c r="AM122" s="376"/>
      <c r="AN122" s="376"/>
      <c r="AO122" s="338"/>
      <c r="AP122" s="377"/>
      <c r="AQ122" s="376"/>
      <c r="AR122" s="338"/>
      <c r="AS122" s="376"/>
      <c r="AT122" s="376"/>
      <c r="AU122" s="338"/>
      <c r="AV122" s="376"/>
      <c r="AW122" s="376"/>
      <c r="AX122" s="346"/>
      <c r="AY122" s="373"/>
      <c r="BA122" s="376"/>
      <c r="BB122" s="376"/>
      <c r="BC122" s="338"/>
      <c r="BD122" s="377"/>
      <c r="BE122" s="376"/>
      <c r="BF122" s="338"/>
      <c r="BG122" s="376"/>
      <c r="BH122" s="376"/>
      <c r="BI122" s="338"/>
      <c r="BJ122" s="376"/>
      <c r="BK122" s="376"/>
      <c r="BL122" s="346"/>
      <c r="BM122" s="373"/>
      <c r="BO122" s="376"/>
      <c r="BP122" s="376"/>
      <c r="BQ122" s="338"/>
      <c r="BR122" s="377"/>
      <c r="BS122" s="376"/>
      <c r="BT122" s="338"/>
      <c r="BU122" s="376"/>
      <c r="BV122" s="376"/>
      <c r="BW122" s="338"/>
      <c r="BX122" s="376"/>
      <c r="BY122" s="376"/>
      <c r="BZ122" s="346"/>
      <c r="CA122" s="373"/>
    </row>
    <row r="123" spans="2:79" ht="55.8" thickBot="1" x14ac:dyDescent="0.35">
      <c r="B123" s="1328"/>
      <c r="C123" s="1310"/>
      <c r="D123" s="1266"/>
      <c r="E123" s="1266"/>
      <c r="F123" s="379" t="str">
        <f>+'Plan de Accion 2018'!S53</f>
        <v># Solicitudes Devolución Aportes REX Tramitadas / # Solicitudes Devolución Aportes Presentadas</v>
      </c>
      <c r="G123" s="402"/>
      <c r="H123" s="348">
        <f>+'Plan de Accion 2018'!AB53</f>
        <v>0</v>
      </c>
      <c r="I123" s="349">
        <f>+'Plan de Accion 2018'!BM53</f>
        <v>0</v>
      </c>
      <c r="J123" s="342">
        <f>+'Plan de Accion 2018'!AF53</f>
        <v>0</v>
      </c>
      <c r="K123" s="356"/>
      <c r="L123" s="348">
        <f>+'Plan de Accion 2018'!AL53</f>
        <v>0</v>
      </c>
      <c r="M123" s="349">
        <f>+'Plan de Accion 2018'!BO53</f>
        <v>0</v>
      </c>
      <c r="N123" s="350">
        <f>+'Plan de Accion 2018'!AP53</f>
        <v>0</v>
      </c>
      <c r="O123" s="356"/>
      <c r="P123" s="348">
        <f>+'Plan de Accion 2018'!AV53</f>
        <v>0</v>
      </c>
      <c r="Q123" s="349">
        <f>+'Plan de Accion 2018'!BQ53</f>
        <v>0</v>
      </c>
      <c r="R123" s="350">
        <f>+'Plan de Accion 2018'!AZ53</f>
        <v>0</v>
      </c>
      <c r="S123" s="356"/>
      <c r="T123" s="348">
        <f>+'Plan de Accion 2018'!BF53</f>
        <v>0</v>
      </c>
      <c r="U123" s="349">
        <f>+'Plan de Accion 2018'!BS53</f>
        <v>0</v>
      </c>
      <c r="V123" s="350">
        <f>+'Plan de Accion 2018'!BJ53</f>
        <v>0</v>
      </c>
      <c r="W123" s="374"/>
      <c r="X123" s="387"/>
      <c r="Y123" s="376"/>
      <c r="Z123" s="376"/>
      <c r="AA123" s="338"/>
      <c r="AB123" s="377"/>
      <c r="AC123" s="376"/>
      <c r="AD123" s="338"/>
      <c r="AE123" s="376"/>
      <c r="AF123" s="376"/>
      <c r="AG123" s="338"/>
      <c r="AH123" s="376"/>
      <c r="AI123" s="376"/>
      <c r="AJ123" s="346"/>
      <c r="AK123" s="373"/>
      <c r="AL123" s="391"/>
      <c r="AM123" s="376"/>
      <c r="AN123" s="376"/>
      <c r="AO123" s="338"/>
      <c r="AP123" s="377"/>
      <c r="AQ123" s="376"/>
      <c r="AR123" s="338"/>
      <c r="AS123" s="376"/>
      <c r="AT123" s="376"/>
      <c r="AU123" s="338"/>
      <c r="AV123" s="376"/>
      <c r="AW123" s="376"/>
      <c r="AX123" s="346"/>
      <c r="AY123" s="373"/>
      <c r="BA123" s="376"/>
      <c r="BB123" s="376"/>
      <c r="BC123" s="338"/>
      <c r="BD123" s="377"/>
      <c r="BE123" s="376"/>
      <c r="BF123" s="338"/>
      <c r="BG123" s="376"/>
      <c r="BH123" s="376"/>
      <c r="BI123" s="338"/>
      <c r="BJ123" s="376"/>
      <c r="BK123" s="376"/>
      <c r="BL123" s="346"/>
      <c r="BM123" s="373"/>
      <c r="BO123" s="376"/>
      <c r="BP123" s="376"/>
      <c r="BQ123" s="338"/>
      <c r="BR123" s="377"/>
      <c r="BS123" s="376"/>
      <c r="BT123" s="338"/>
      <c r="BU123" s="376"/>
      <c r="BV123" s="376"/>
      <c r="BW123" s="338"/>
      <c r="BX123" s="376"/>
      <c r="BY123" s="376"/>
      <c r="BZ123" s="346"/>
      <c r="CA123" s="373"/>
    </row>
    <row r="124" spans="2:79" ht="41.4" x14ac:dyDescent="0.3">
      <c r="B124" s="1328"/>
      <c r="C124" s="1310"/>
      <c r="D124" s="351" t="str">
        <f>+'Plan de Accion 2018'!G54</f>
        <v>Solicitudes de aclaración sobre apropiaciones sin justa causa</v>
      </c>
      <c r="E124" s="1266"/>
      <c r="F124" s="379" t="str">
        <f>+'Plan de Accion 2018'!S54</f>
        <v># solicitudes de aclaración elaboradas/# EPS con hallazgos de apropiación sin justa causa</v>
      </c>
      <c r="G124" s="402"/>
      <c r="H124" s="348">
        <f>+'Plan de Accion 2018'!AB54</f>
        <v>0</v>
      </c>
      <c r="I124" s="349">
        <f>+'Plan de Accion 2018'!BM54</f>
        <v>0</v>
      </c>
      <c r="J124" s="342">
        <f>+'Plan de Accion 2018'!AF54</f>
        <v>0</v>
      </c>
      <c r="K124" s="356"/>
      <c r="L124" s="348">
        <f>+'Plan de Accion 2018'!AL54</f>
        <v>0</v>
      </c>
      <c r="M124" s="349">
        <f>+'Plan de Accion 2018'!BO54</f>
        <v>0</v>
      </c>
      <c r="N124" s="350">
        <f>+'Plan de Accion 2018'!AP54</f>
        <v>0</v>
      </c>
      <c r="O124" s="356"/>
      <c r="P124" s="348">
        <f>+'Plan de Accion 2018'!AV54</f>
        <v>0</v>
      </c>
      <c r="Q124" s="349">
        <f>+'Plan de Accion 2018'!BQ54</f>
        <v>0</v>
      </c>
      <c r="R124" s="350">
        <f>+'Plan de Accion 2018'!AZ54</f>
        <v>0</v>
      </c>
      <c r="S124" s="356"/>
      <c r="T124" s="348">
        <f>+'Plan de Accion 2018'!BF54</f>
        <v>0</v>
      </c>
      <c r="U124" s="349">
        <f>+'Plan de Accion 2018'!BS54</f>
        <v>0</v>
      </c>
      <c r="V124" s="350">
        <f>+'Plan de Accion 2018'!BJ54</f>
        <v>0</v>
      </c>
      <c r="W124" s="370"/>
      <c r="X124" s="387"/>
      <c r="Y124" s="376"/>
      <c r="Z124" s="376"/>
      <c r="AA124" s="338"/>
      <c r="AB124" s="377"/>
      <c r="AC124" s="376"/>
      <c r="AD124" s="338"/>
      <c r="AE124" s="376"/>
      <c r="AF124" s="376"/>
      <c r="AG124" s="338"/>
      <c r="AH124" s="376"/>
      <c r="AI124" s="376"/>
      <c r="AJ124" s="346"/>
      <c r="AK124" s="373"/>
      <c r="AL124" s="391"/>
      <c r="AM124" s="376"/>
      <c r="AN124" s="376"/>
      <c r="AO124" s="338"/>
      <c r="AP124" s="377"/>
      <c r="AQ124" s="376"/>
      <c r="AR124" s="338"/>
      <c r="AS124" s="376"/>
      <c r="AT124" s="376"/>
      <c r="AU124" s="338"/>
      <c r="AV124" s="376"/>
      <c r="AW124" s="376"/>
      <c r="AX124" s="346"/>
      <c r="AY124" s="373"/>
      <c r="BA124" s="376"/>
      <c r="BB124" s="376"/>
      <c r="BC124" s="338"/>
      <c r="BD124" s="377"/>
      <c r="BE124" s="376"/>
      <c r="BF124" s="338"/>
      <c r="BG124" s="376"/>
      <c r="BH124" s="376"/>
      <c r="BI124" s="338"/>
      <c r="BJ124" s="376"/>
      <c r="BK124" s="376"/>
      <c r="BL124" s="346"/>
      <c r="BM124" s="373"/>
      <c r="BO124" s="376"/>
      <c r="BP124" s="376"/>
      <c r="BQ124" s="338"/>
      <c r="BR124" s="377"/>
      <c r="BS124" s="376"/>
      <c r="BT124" s="338"/>
      <c r="BU124" s="376"/>
      <c r="BV124" s="376"/>
      <c r="BW124" s="338"/>
      <c r="BX124" s="376"/>
      <c r="BY124" s="376"/>
      <c r="BZ124" s="346"/>
      <c r="CA124" s="373"/>
    </row>
    <row r="125" spans="2:79" ht="55.2" x14ac:dyDescent="0.3">
      <c r="B125" s="1328"/>
      <c r="C125" s="1310"/>
      <c r="D125" s="351" t="str">
        <f>+'Plan de Accion 2018'!G55</f>
        <v>Informes de auditoría de reintegro de recursos</v>
      </c>
      <c r="E125" s="1266"/>
      <c r="F125" s="379" t="str">
        <f>+'Plan de Accion 2018'!S55</f>
        <v># Informes de Auditoría de Reintegro Elaborados / # EPS con Procedimiento de Reintegro de Recursos Iniciado</v>
      </c>
      <c r="G125" s="402"/>
      <c r="H125" s="348">
        <f>+'Plan de Accion 2018'!AB55</f>
        <v>0</v>
      </c>
      <c r="I125" s="349">
        <f>+'Plan de Accion 2018'!BM55</f>
        <v>0</v>
      </c>
      <c r="J125" s="342">
        <f>+'Plan de Accion 2018'!AF55</f>
        <v>0</v>
      </c>
      <c r="K125" s="356"/>
      <c r="L125" s="348">
        <f>+'Plan de Accion 2018'!AL55</f>
        <v>0</v>
      </c>
      <c r="M125" s="349">
        <f>+'Plan de Accion 2018'!BO55</f>
        <v>0</v>
      </c>
      <c r="N125" s="350">
        <f>+'Plan de Accion 2018'!AP55</f>
        <v>0</v>
      </c>
      <c r="O125" s="356"/>
      <c r="P125" s="348">
        <f>+'Plan de Accion 2018'!AV55</f>
        <v>0</v>
      </c>
      <c r="Q125" s="349">
        <f>+'Plan de Accion 2018'!BQ55</f>
        <v>0</v>
      </c>
      <c r="R125" s="350">
        <f>+'Plan de Accion 2018'!AZ55</f>
        <v>0</v>
      </c>
      <c r="S125" s="356"/>
      <c r="T125" s="348">
        <f>+'Plan de Accion 2018'!BF55</f>
        <v>0</v>
      </c>
      <c r="U125" s="349">
        <f>+'Plan de Accion 2018'!BS55</f>
        <v>0</v>
      </c>
      <c r="V125" s="350">
        <f>+'Plan de Accion 2018'!BJ55</f>
        <v>0</v>
      </c>
      <c r="W125" s="372"/>
      <c r="X125" s="387"/>
      <c r="Y125" s="376"/>
      <c r="Z125" s="376"/>
      <c r="AA125" s="338"/>
      <c r="AB125" s="377"/>
      <c r="AC125" s="376"/>
      <c r="AD125" s="338"/>
      <c r="AE125" s="376"/>
      <c r="AF125" s="376"/>
      <c r="AG125" s="338"/>
      <c r="AH125" s="376"/>
      <c r="AI125" s="376"/>
      <c r="AJ125" s="346"/>
      <c r="AK125" s="373"/>
      <c r="AL125" s="391"/>
      <c r="AM125" s="376"/>
      <c r="AN125" s="376"/>
      <c r="AO125" s="338"/>
      <c r="AP125" s="377"/>
      <c r="AQ125" s="376"/>
      <c r="AR125" s="338"/>
      <c r="AS125" s="376"/>
      <c r="AT125" s="376"/>
      <c r="AU125" s="338"/>
      <c r="AV125" s="376"/>
      <c r="AW125" s="376"/>
      <c r="AX125" s="346"/>
      <c r="AY125" s="373"/>
      <c r="BA125" s="376"/>
      <c r="BB125" s="376"/>
      <c r="BC125" s="338"/>
      <c r="BD125" s="377"/>
      <c r="BE125" s="376"/>
      <c r="BF125" s="338"/>
      <c r="BG125" s="376"/>
      <c r="BH125" s="376"/>
      <c r="BI125" s="338"/>
      <c r="BJ125" s="376"/>
      <c r="BK125" s="376"/>
      <c r="BL125" s="346"/>
      <c r="BM125" s="373"/>
      <c r="BO125" s="376"/>
      <c r="BP125" s="376"/>
      <c r="BQ125" s="338"/>
      <c r="BR125" s="377"/>
      <c r="BS125" s="376"/>
      <c r="BT125" s="338"/>
      <c r="BU125" s="376"/>
      <c r="BV125" s="376"/>
      <c r="BW125" s="338"/>
      <c r="BX125" s="376"/>
      <c r="BY125" s="376"/>
      <c r="BZ125" s="346"/>
      <c r="CA125" s="373"/>
    </row>
    <row r="126" spans="2:79" ht="83.4" thickBot="1" x14ac:dyDescent="0.35">
      <c r="B126" s="1328"/>
      <c r="C126" s="1310"/>
      <c r="D126" s="351" t="str">
        <f>+'Plan de Accion 2018'!G56</f>
        <v>Informes de comunicaciones con las conclusiones de la auditoría de reintegro de recursos enviados a la SNS</v>
      </c>
      <c r="E126" s="1266"/>
      <c r="F126" s="379" t="str">
        <f>+'Plan de Accion 2018'!S56</f>
        <v xml:space="preserve"># Comunicaciones con las conclusiones del procedimiento de la auditoría de reintegro de recursos elaborados/ # EPS con hallazgos de apropiación sin justa causa </v>
      </c>
      <c r="G126" s="402"/>
      <c r="H126" s="348">
        <f>+'Plan de Accion 2018'!AB56</f>
        <v>0</v>
      </c>
      <c r="I126" s="349">
        <f>+'Plan de Accion 2018'!BM56</f>
        <v>0</v>
      </c>
      <c r="J126" s="342">
        <f>+'Plan de Accion 2018'!AF56</f>
        <v>0</v>
      </c>
      <c r="K126" s="356"/>
      <c r="L126" s="348">
        <f>+'Plan de Accion 2018'!AL56</f>
        <v>0</v>
      </c>
      <c r="M126" s="349">
        <f>+'Plan de Accion 2018'!BO56</f>
        <v>0</v>
      </c>
      <c r="N126" s="350">
        <f>+'Plan de Accion 2018'!AP56</f>
        <v>0</v>
      </c>
      <c r="O126" s="356"/>
      <c r="P126" s="348">
        <f>+'Plan de Accion 2018'!AV56</f>
        <v>0</v>
      </c>
      <c r="Q126" s="349">
        <f>+'Plan de Accion 2018'!BQ56</f>
        <v>0</v>
      </c>
      <c r="R126" s="350">
        <f>+'Plan de Accion 2018'!AZ56</f>
        <v>0</v>
      </c>
      <c r="S126" s="356"/>
      <c r="T126" s="348">
        <f>+'Plan de Accion 2018'!BF56</f>
        <v>0</v>
      </c>
      <c r="U126" s="349">
        <f>+'Plan de Accion 2018'!BS56</f>
        <v>0</v>
      </c>
      <c r="V126" s="350">
        <f>+'Plan de Accion 2018'!BJ56</f>
        <v>0</v>
      </c>
      <c r="W126" s="374"/>
      <c r="X126" s="387"/>
      <c r="Y126" s="376"/>
      <c r="Z126" s="376"/>
      <c r="AA126" s="338"/>
      <c r="AB126" s="377"/>
      <c r="AC126" s="376"/>
      <c r="AD126" s="338"/>
      <c r="AE126" s="376"/>
      <c r="AF126" s="376"/>
      <c r="AG126" s="338"/>
      <c r="AH126" s="376"/>
      <c r="AI126" s="376"/>
      <c r="AJ126" s="346"/>
      <c r="AK126" s="373"/>
      <c r="AL126" s="391"/>
      <c r="AM126" s="376"/>
      <c r="AN126" s="376"/>
      <c r="AO126" s="338"/>
      <c r="AP126" s="377"/>
      <c r="AQ126" s="376"/>
      <c r="AR126" s="338"/>
      <c r="AS126" s="376"/>
      <c r="AT126" s="376"/>
      <c r="AU126" s="338"/>
      <c r="AV126" s="376"/>
      <c r="AW126" s="376"/>
      <c r="AX126" s="346"/>
      <c r="AY126" s="373"/>
      <c r="BA126" s="376"/>
      <c r="BB126" s="376"/>
      <c r="BC126" s="338"/>
      <c r="BD126" s="377"/>
      <c r="BE126" s="376"/>
      <c r="BF126" s="338"/>
      <c r="BG126" s="376"/>
      <c r="BH126" s="376"/>
      <c r="BI126" s="338"/>
      <c r="BJ126" s="376"/>
      <c r="BK126" s="376"/>
      <c r="BL126" s="346"/>
      <c r="BM126" s="373"/>
      <c r="BO126" s="376"/>
      <c r="BP126" s="376"/>
      <c r="BQ126" s="338"/>
      <c r="BR126" s="377"/>
      <c r="BS126" s="376"/>
      <c r="BT126" s="338"/>
      <c r="BU126" s="376"/>
      <c r="BV126" s="376"/>
      <c r="BW126" s="338"/>
      <c r="BX126" s="376"/>
      <c r="BY126" s="376"/>
      <c r="BZ126" s="346"/>
      <c r="CA126" s="373"/>
    </row>
    <row r="127" spans="2:79" ht="55.2" x14ac:dyDescent="0.3">
      <c r="B127" s="1328"/>
      <c r="C127" s="1310"/>
      <c r="D127" s="351" t="str">
        <f>+'Plan de Accion 2018'!G57</f>
        <v>Saldos a favor de ADRES en el proceso LMA</v>
      </c>
      <c r="E127" s="1266"/>
      <c r="F127" s="379" t="str">
        <f>+'Plan de Accion 2018'!S57</f>
        <v># Solicitudes de Aclaración Enviadas a las EPS / EPS con Saldos a Favor de ADRES en el Proceso de LMA</v>
      </c>
      <c r="G127" s="402"/>
      <c r="H127" s="348">
        <f>+'Plan de Accion 2018'!AB57</f>
        <v>0</v>
      </c>
      <c r="I127" s="349">
        <f>+'Plan de Accion 2018'!BM57</f>
        <v>0</v>
      </c>
      <c r="J127" s="342">
        <f>+'Plan de Accion 2018'!AF57</f>
        <v>0</v>
      </c>
      <c r="K127" s="356"/>
      <c r="L127" s="348">
        <f>+'Plan de Accion 2018'!AL57</f>
        <v>0</v>
      </c>
      <c r="M127" s="349">
        <f>+'Plan de Accion 2018'!BO57</f>
        <v>0</v>
      </c>
      <c r="N127" s="350">
        <f>+'Plan de Accion 2018'!AP57</f>
        <v>0</v>
      </c>
      <c r="O127" s="356"/>
      <c r="P127" s="348">
        <f>+'Plan de Accion 2018'!AV57</f>
        <v>0</v>
      </c>
      <c r="Q127" s="349">
        <f>+'Plan de Accion 2018'!BQ57</f>
        <v>0</v>
      </c>
      <c r="R127" s="350">
        <f>+'Plan de Accion 2018'!AZ57</f>
        <v>0</v>
      </c>
      <c r="S127" s="356"/>
      <c r="T127" s="348">
        <f>+'Plan de Accion 2018'!BF57</f>
        <v>0</v>
      </c>
      <c r="U127" s="349">
        <f>+'Plan de Accion 2018'!BS57</f>
        <v>0</v>
      </c>
      <c r="V127" s="350">
        <f>+'Plan de Accion 2018'!BJ57</f>
        <v>0</v>
      </c>
      <c r="W127" s="370"/>
      <c r="X127" s="387"/>
      <c r="Y127" s="376"/>
      <c r="Z127" s="376"/>
      <c r="AA127" s="338"/>
      <c r="AB127" s="377"/>
      <c r="AC127" s="376"/>
      <c r="AD127" s="338"/>
      <c r="AE127" s="376"/>
      <c r="AF127" s="376"/>
      <c r="AG127" s="338"/>
      <c r="AH127" s="376"/>
      <c r="AI127" s="376"/>
      <c r="AJ127" s="346"/>
      <c r="AK127" s="373"/>
      <c r="AL127" s="391"/>
      <c r="AM127" s="376"/>
      <c r="AN127" s="376"/>
      <c r="AO127" s="338"/>
      <c r="AP127" s="377"/>
      <c r="AQ127" s="376"/>
      <c r="AR127" s="338"/>
      <c r="AS127" s="376"/>
      <c r="AT127" s="376"/>
      <c r="AU127" s="338"/>
      <c r="AV127" s="376"/>
      <c r="AW127" s="376"/>
      <c r="AX127" s="346"/>
      <c r="AY127" s="373"/>
      <c r="BA127" s="376"/>
      <c r="BB127" s="376"/>
      <c r="BC127" s="338"/>
      <c r="BD127" s="377"/>
      <c r="BE127" s="376"/>
      <c r="BF127" s="338"/>
      <c r="BG127" s="376"/>
      <c r="BH127" s="376"/>
      <c r="BI127" s="338"/>
      <c r="BJ127" s="376"/>
      <c r="BK127" s="376"/>
      <c r="BL127" s="346"/>
      <c r="BM127" s="373"/>
      <c r="BO127" s="376"/>
      <c r="BP127" s="376"/>
      <c r="BQ127" s="338"/>
      <c r="BR127" s="377"/>
      <c r="BS127" s="376"/>
      <c r="BT127" s="338"/>
      <c r="BU127" s="376"/>
      <c r="BV127" s="376"/>
      <c r="BW127" s="338"/>
      <c r="BX127" s="376"/>
      <c r="BY127" s="376"/>
      <c r="BZ127" s="346"/>
      <c r="CA127" s="373"/>
    </row>
    <row r="128" spans="2:79" ht="41.4" x14ac:dyDescent="0.3">
      <c r="B128" s="1328"/>
      <c r="C128" s="1310"/>
      <c r="D128" s="351" t="str">
        <f>+'Plan de Accion 2018'!G58</f>
        <v>Compra Directa de Cartera</v>
      </c>
      <c r="E128" s="1266"/>
      <c r="F128" s="379" t="str">
        <f>+'Plan de Accion 2018'!S58</f>
        <v># Compras de cartera realizadas/# Compras de carteras proyectadas</v>
      </c>
      <c r="G128" s="402"/>
      <c r="H128" s="419">
        <f>+'Plan de Accion 2018'!AB58</f>
        <v>0</v>
      </c>
      <c r="I128" s="420" t="str">
        <f>+'Plan de Accion 2018'!BM58</f>
        <v>No Prog ni Ejec</v>
      </c>
      <c r="J128" s="342">
        <f>+'Plan de Accion 2018'!AF58</f>
        <v>0</v>
      </c>
      <c r="K128" s="393"/>
      <c r="L128" s="419">
        <f>+'Plan de Accion 2018'!AL58</f>
        <v>0</v>
      </c>
      <c r="M128" s="420" t="str">
        <f>+'Plan de Accion 2018'!BO58</f>
        <v>No Prog ni Ejec</v>
      </c>
      <c r="N128" s="421">
        <f>+'Plan de Accion 2018'!AP58</f>
        <v>0</v>
      </c>
      <c r="O128" s="393"/>
      <c r="P128" s="419">
        <f>+'Plan de Accion 2018'!AV58</f>
        <v>0</v>
      </c>
      <c r="Q128" s="420" t="str">
        <f>+'Plan de Accion 2018'!BQ58</f>
        <v>No Prog ni Ejec</v>
      </c>
      <c r="R128" s="421">
        <f>+'Plan de Accion 2018'!AZ58</f>
        <v>0</v>
      </c>
      <c r="S128" s="393"/>
      <c r="T128" s="419">
        <f>+'Plan de Accion 2018'!BF58</f>
        <v>0</v>
      </c>
      <c r="U128" s="420">
        <f>+'Plan de Accion 2018'!BS58</f>
        <v>0</v>
      </c>
      <c r="V128" s="421">
        <f>+'Plan de Accion 2018'!BJ58</f>
        <v>0</v>
      </c>
      <c r="W128" s="372"/>
      <c r="X128" s="387"/>
      <c r="Y128" s="376"/>
      <c r="Z128" s="376"/>
      <c r="AA128" s="338"/>
      <c r="AB128" s="377"/>
      <c r="AC128" s="376"/>
      <c r="AD128" s="338"/>
      <c r="AE128" s="376"/>
      <c r="AF128" s="376"/>
      <c r="AG128" s="338"/>
      <c r="AH128" s="376"/>
      <c r="AI128" s="376"/>
      <c r="AJ128" s="346"/>
      <c r="AK128" s="373"/>
      <c r="AL128" s="391"/>
      <c r="AM128" s="376"/>
      <c r="AN128" s="376"/>
      <c r="AO128" s="338"/>
      <c r="AP128" s="377"/>
      <c r="AQ128" s="376"/>
      <c r="AR128" s="338"/>
      <c r="AS128" s="376"/>
      <c r="AT128" s="376"/>
      <c r="AU128" s="338"/>
      <c r="AV128" s="376"/>
      <c r="AW128" s="376"/>
      <c r="AX128" s="346"/>
      <c r="AY128" s="373"/>
      <c r="BA128" s="376"/>
      <c r="BB128" s="376"/>
      <c r="BC128" s="338"/>
      <c r="BD128" s="377"/>
      <c r="BE128" s="376"/>
      <c r="BF128" s="338"/>
      <c r="BG128" s="376"/>
      <c r="BH128" s="376"/>
      <c r="BI128" s="338"/>
      <c r="BJ128" s="376"/>
      <c r="BK128" s="376"/>
      <c r="BL128" s="346"/>
      <c r="BM128" s="373"/>
      <c r="BO128" s="376"/>
      <c r="BP128" s="376"/>
      <c r="BQ128" s="338"/>
      <c r="BR128" s="377"/>
      <c r="BS128" s="376"/>
      <c r="BT128" s="338"/>
      <c r="BU128" s="376"/>
      <c r="BV128" s="376"/>
      <c r="BW128" s="338"/>
      <c r="BX128" s="376"/>
      <c r="BY128" s="376"/>
      <c r="BZ128" s="346"/>
      <c r="CA128" s="373"/>
    </row>
    <row r="129" spans="2:79" ht="54.9" customHeight="1" thickBot="1" x14ac:dyDescent="0.35">
      <c r="B129" s="1328"/>
      <c r="C129" s="1310"/>
      <c r="D129" s="351" t="str">
        <f>+'Plan de Accion 2018'!G59</f>
        <v>Certificación descuento proceso LMA - Findeter línea compensada</v>
      </c>
      <c r="E129" s="1266"/>
      <c r="F129" s="379" t="str">
        <f>+'Plan de Accion 2018'!S59</f>
        <v># Certificaciones remitidas/# Certificaciones proyectadas de acuerdo con el # de procesos en los que sea necesario aplicar</v>
      </c>
      <c r="G129" s="402"/>
      <c r="H129" s="348">
        <f>+'Plan de Accion 2018'!AB59</f>
        <v>0</v>
      </c>
      <c r="I129" s="349">
        <f>+'Plan de Accion 2018'!BM59</f>
        <v>0</v>
      </c>
      <c r="J129" s="342">
        <f>+'Plan de Accion 2018'!AF59</f>
        <v>0</v>
      </c>
      <c r="K129" s="356"/>
      <c r="L129" s="348">
        <f>+'Plan de Accion 2018'!AL59</f>
        <v>0</v>
      </c>
      <c r="M129" s="349">
        <f>+'Plan de Accion 2018'!BO59</f>
        <v>0</v>
      </c>
      <c r="N129" s="350">
        <f>+'Plan de Accion 2018'!AP59</f>
        <v>0</v>
      </c>
      <c r="O129" s="356"/>
      <c r="P129" s="348">
        <f>+'Plan de Accion 2018'!AV59</f>
        <v>0</v>
      </c>
      <c r="Q129" s="349">
        <f>+'Plan de Accion 2018'!BQ59</f>
        <v>0</v>
      </c>
      <c r="R129" s="350">
        <f>+'Plan de Accion 2018'!AZ59</f>
        <v>0</v>
      </c>
      <c r="S129" s="356"/>
      <c r="T129" s="348">
        <f>+'Plan de Accion 2018'!BF59</f>
        <v>0</v>
      </c>
      <c r="U129" s="349">
        <f>+'Plan de Accion 2018'!BS59</f>
        <v>0</v>
      </c>
      <c r="V129" s="350">
        <f>+'Plan de Accion 2018'!BJ59</f>
        <v>0</v>
      </c>
      <c r="W129" s="374"/>
      <c r="X129" s="387"/>
      <c r="Y129" s="376"/>
      <c r="Z129" s="376"/>
      <c r="AA129" s="338"/>
      <c r="AB129" s="377"/>
      <c r="AC129" s="376"/>
      <c r="AD129" s="338"/>
      <c r="AE129" s="376"/>
      <c r="AF129" s="376"/>
      <c r="AG129" s="338"/>
      <c r="AH129" s="376"/>
      <c r="AI129" s="376"/>
      <c r="AJ129" s="346"/>
      <c r="AK129" s="373"/>
      <c r="AL129" s="391"/>
      <c r="AM129" s="376"/>
      <c r="AN129" s="376"/>
      <c r="AO129" s="338"/>
      <c r="AP129" s="377"/>
      <c r="AQ129" s="376"/>
      <c r="AR129" s="338"/>
      <c r="AS129" s="376"/>
      <c r="AT129" s="376"/>
      <c r="AU129" s="338"/>
      <c r="AV129" s="376"/>
      <c r="AW129" s="376"/>
      <c r="AX129" s="346"/>
      <c r="AY129" s="373"/>
      <c r="BA129" s="376"/>
      <c r="BB129" s="376"/>
      <c r="BC129" s="338"/>
      <c r="BD129" s="377"/>
      <c r="BE129" s="376"/>
      <c r="BF129" s="338"/>
      <c r="BG129" s="376"/>
      <c r="BH129" s="376"/>
      <c r="BI129" s="338"/>
      <c r="BJ129" s="376"/>
      <c r="BK129" s="376"/>
      <c r="BL129" s="346"/>
      <c r="BM129" s="373"/>
      <c r="BO129" s="376"/>
      <c r="BP129" s="376"/>
      <c r="BQ129" s="338"/>
      <c r="BR129" s="377"/>
      <c r="BS129" s="376"/>
      <c r="BT129" s="338"/>
      <c r="BU129" s="376"/>
      <c r="BV129" s="376"/>
      <c r="BW129" s="338"/>
      <c r="BX129" s="376"/>
      <c r="BY129" s="376"/>
      <c r="BZ129" s="346"/>
      <c r="CA129" s="373"/>
    </row>
    <row r="130" spans="2:79" ht="55.2" x14ac:dyDescent="0.3">
      <c r="B130" s="1328"/>
      <c r="C130" s="1310"/>
      <c r="D130" s="351" t="str">
        <f>+'Plan de Accion 2018'!G60</f>
        <v>Certificación descuento proceso de compensación - Findeter línea compensada</v>
      </c>
      <c r="E130" s="1266"/>
      <c r="F130" s="379" t="str">
        <f>+'Plan de Accion 2018'!S60</f>
        <v># Certificaciones remitidas/# Certificaciones proyectadas de acuerdo con el # de procesos en los que sea necesario aplicar</v>
      </c>
      <c r="G130" s="402"/>
      <c r="H130" s="348">
        <f>+'Plan de Accion 2018'!AB60</f>
        <v>0</v>
      </c>
      <c r="I130" s="349">
        <f>+'Plan de Accion 2018'!BM60</f>
        <v>0</v>
      </c>
      <c r="J130" s="342">
        <f>+'Plan de Accion 2018'!AF60</f>
        <v>0</v>
      </c>
      <c r="K130" s="356"/>
      <c r="L130" s="348">
        <f>+'Plan de Accion 2018'!AL60</f>
        <v>0</v>
      </c>
      <c r="M130" s="349">
        <f>+'Plan de Accion 2018'!BO60</f>
        <v>0</v>
      </c>
      <c r="N130" s="350">
        <f>+'Plan de Accion 2018'!AP60</f>
        <v>0</v>
      </c>
      <c r="O130" s="356"/>
      <c r="P130" s="348">
        <f>+'Plan de Accion 2018'!AV60</f>
        <v>0</v>
      </c>
      <c r="Q130" s="349">
        <f>+'Plan de Accion 2018'!BQ60</f>
        <v>0</v>
      </c>
      <c r="R130" s="350">
        <f>+'Plan de Accion 2018'!AZ60</f>
        <v>0</v>
      </c>
      <c r="S130" s="356"/>
      <c r="T130" s="348">
        <f>+'Plan de Accion 2018'!BF60</f>
        <v>0</v>
      </c>
      <c r="U130" s="349">
        <f>+'Plan de Accion 2018'!BS60</f>
        <v>0</v>
      </c>
      <c r="V130" s="350">
        <f>+'Plan de Accion 2018'!BJ60</f>
        <v>0</v>
      </c>
      <c r="W130" s="422"/>
      <c r="X130" s="387"/>
      <c r="Y130" s="377"/>
      <c r="Z130" s="378"/>
      <c r="AA130" s="338"/>
      <c r="AB130" s="377"/>
      <c r="AC130" s="378"/>
      <c r="AD130" s="338"/>
      <c r="AE130" s="377"/>
      <c r="AF130" s="378"/>
      <c r="AG130" s="338"/>
      <c r="AH130" s="377"/>
      <c r="AI130" s="378"/>
      <c r="AJ130" s="346"/>
      <c r="AK130" s="422"/>
      <c r="AL130" s="391"/>
      <c r="AM130" s="377"/>
      <c r="AN130" s="378"/>
      <c r="AO130" s="338"/>
      <c r="AP130" s="377"/>
      <c r="AQ130" s="378"/>
      <c r="AR130" s="338"/>
      <c r="AS130" s="377"/>
      <c r="AT130" s="378"/>
      <c r="AU130" s="338"/>
      <c r="AV130" s="377"/>
      <c r="AW130" s="378"/>
      <c r="AX130" s="346"/>
      <c r="AY130" s="422"/>
      <c r="BA130" s="377"/>
      <c r="BB130" s="378"/>
      <c r="BC130" s="338"/>
      <c r="BD130" s="377"/>
      <c r="BE130" s="378"/>
      <c r="BF130" s="338"/>
      <c r="BG130" s="377"/>
      <c r="BH130" s="378"/>
      <c r="BI130" s="338"/>
      <c r="BJ130" s="377"/>
      <c r="BK130" s="378"/>
      <c r="BL130" s="346"/>
      <c r="BM130" s="422"/>
      <c r="BO130" s="377"/>
      <c r="BP130" s="378"/>
      <c r="BQ130" s="338"/>
      <c r="BR130" s="377"/>
      <c r="BS130" s="378"/>
      <c r="BT130" s="338"/>
      <c r="BU130" s="377"/>
      <c r="BV130" s="378"/>
      <c r="BW130" s="338"/>
      <c r="BX130" s="377"/>
      <c r="BY130" s="378"/>
      <c r="BZ130" s="346"/>
      <c r="CA130" s="422"/>
    </row>
    <row r="131" spans="2:79" ht="55.2" x14ac:dyDescent="0.3">
      <c r="B131" s="1328"/>
      <c r="C131" s="1310"/>
      <c r="D131" s="351" t="str">
        <f>+'Plan de Accion 2018'!G61</f>
        <v>Certificación descuento proceso LMA - Compra de Cartera</v>
      </c>
      <c r="E131" s="1266"/>
      <c r="F131" s="379" t="str">
        <f>+'Plan de Accion 2018'!S61</f>
        <v># Certificaciones remitidas/# Certificaciones proyectadas de acuerdo con el # de procesos en los que sea necesario aplicar</v>
      </c>
      <c r="G131" s="402"/>
      <c r="H131" s="348">
        <f>+'Plan de Accion 2018'!AB61</f>
        <v>0</v>
      </c>
      <c r="I131" s="349">
        <f>+'Plan de Accion 2018'!BM61</f>
        <v>0</v>
      </c>
      <c r="J131" s="342">
        <f>+'Plan de Accion 2018'!AF61</f>
        <v>0</v>
      </c>
      <c r="K131" s="356"/>
      <c r="L131" s="348">
        <f>+'Plan de Accion 2018'!AL61</f>
        <v>0</v>
      </c>
      <c r="M131" s="349">
        <f>+'Plan de Accion 2018'!BO61</f>
        <v>0</v>
      </c>
      <c r="N131" s="350">
        <f>+'Plan de Accion 2018'!AP61</f>
        <v>0</v>
      </c>
      <c r="O131" s="356"/>
      <c r="P131" s="348">
        <f>+'Plan de Accion 2018'!AV61</f>
        <v>0</v>
      </c>
      <c r="Q131" s="349">
        <f>+'Plan de Accion 2018'!BQ61</f>
        <v>0</v>
      </c>
      <c r="R131" s="350">
        <f>+'Plan de Accion 2018'!AZ61</f>
        <v>0</v>
      </c>
      <c r="S131" s="356"/>
      <c r="T131" s="348">
        <f>+'Plan de Accion 2018'!BF61</f>
        <v>0</v>
      </c>
      <c r="U131" s="349">
        <f>+'Plan de Accion 2018'!BS61</f>
        <v>0</v>
      </c>
      <c r="V131" s="350">
        <f>+'Plan de Accion 2018'!BJ61</f>
        <v>0</v>
      </c>
      <c r="W131" s="422"/>
      <c r="X131" s="387"/>
      <c r="Y131" s="377"/>
      <c r="Z131" s="378"/>
      <c r="AA131" s="338"/>
      <c r="AB131" s="377"/>
      <c r="AC131" s="378"/>
      <c r="AD131" s="338"/>
      <c r="AE131" s="377"/>
      <c r="AF131" s="378"/>
      <c r="AG131" s="338"/>
      <c r="AH131" s="377"/>
      <c r="AI131" s="378"/>
      <c r="AJ131" s="346"/>
      <c r="AK131" s="422"/>
      <c r="AL131" s="391"/>
      <c r="AM131" s="377"/>
      <c r="AN131" s="378"/>
      <c r="AO131" s="338"/>
      <c r="AP131" s="377"/>
      <c r="AQ131" s="378"/>
      <c r="AR131" s="338"/>
      <c r="AS131" s="377"/>
      <c r="AT131" s="378"/>
      <c r="AU131" s="338"/>
      <c r="AV131" s="377"/>
      <c r="AW131" s="378"/>
      <c r="AX131" s="346"/>
      <c r="AY131" s="422"/>
      <c r="BA131" s="377"/>
      <c r="BB131" s="378"/>
      <c r="BC131" s="338"/>
      <c r="BD131" s="377"/>
      <c r="BE131" s="378"/>
      <c r="BF131" s="338"/>
      <c r="BG131" s="377"/>
      <c r="BH131" s="378"/>
      <c r="BI131" s="338"/>
      <c r="BJ131" s="377"/>
      <c r="BK131" s="378"/>
      <c r="BL131" s="346"/>
      <c r="BM131" s="422"/>
      <c r="BO131" s="377"/>
      <c r="BP131" s="378"/>
      <c r="BQ131" s="338"/>
      <c r="BR131" s="377"/>
      <c r="BS131" s="378"/>
      <c r="BT131" s="338"/>
      <c r="BU131" s="377"/>
      <c r="BV131" s="378"/>
      <c r="BW131" s="338"/>
      <c r="BX131" s="377"/>
      <c r="BY131" s="378"/>
      <c r="BZ131" s="346"/>
      <c r="CA131" s="422"/>
    </row>
    <row r="132" spans="2:79" ht="55.2" x14ac:dyDescent="0.3">
      <c r="B132" s="1328"/>
      <c r="C132" s="1310"/>
      <c r="D132" s="351" t="str">
        <f>+'Plan de Accion 2018'!G62</f>
        <v>Certificación descuento proceso de compensación - Compra de Cartera</v>
      </c>
      <c r="E132" s="1266"/>
      <c r="F132" s="379" t="str">
        <f>+'Plan de Accion 2018'!S62</f>
        <v># Certificaciones remitidas/# Certificaciones proyectadas de acuerdo con el # de procesos en los que sea necesario aplicar</v>
      </c>
      <c r="G132" s="402"/>
      <c r="H132" s="348">
        <f>+'Plan de Accion 2018'!AB62</f>
        <v>0</v>
      </c>
      <c r="I132" s="349">
        <f>+'Plan de Accion 2018'!BM62</f>
        <v>0</v>
      </c>
      <c r="J132" s="342">
        <f>+'Plan de Accion 2018'!AF62</f>
        <v>0</v>
      </c>
      <c r="K132" s="356"/>
      <c r="L132" s="348">
        <f>+'Plan de Accion 2018'!AL62</f>
        <v>0</v>
      </c>
      <c r="M132" s="349">
        <f>+'Plan de Accion 2018'!BO62</f>
        <v>0</v>
      </c>
      <c r="N132" s="350">
        <f>+'Plan de Accion 2018'!AP62</f>
        <v>0</v>
      </c>
      <c r="O132" s="356"/>
      <c r="P132" s="348">
        <f>+'Plan de Accion 2018'!AV62</f>
        <v>0</v>
      </c>
      <c r="Q132" s="349">
        <f>+'Plan de Accion 2018'!BQ62</f>
        <v>0</v>
      </c>
      <c r="R132" s="350">
        <f>+'Plan de Accion 2018'!AZ62</f>
        <v>0</v>
      </c>
      <c r="S132" s="356"/>
      <c r="T132" s="348">
        <f>+'Plan de Accion 2018'!BF62</f>
        <v>0</v>
      </c>
      <c r="U132" s="349">
        <f>+'Plan de Accion 2018'!BS62</f>
        <v>0</v>
      </c>
      <c r="V132" s="350">
        <f>+'Plan de Accion 2018'!BJ62</f>
        <v>0</v>
      </c>
      <c r="W132" s="422"/>
      <c r="X132" s="387"/>
      <c r="Y132" s="377"/>
      <c r="Z132" s="378"/>
      <c r="AA132" s="338"/>
      <c r="AB132" s="377"/>
      <c r="AC132" s="378"/>
      <c r="AD132" s="338"/>
      <c r="AE132" s="377"/>
      <c r="AF132" s="378"/>
      <c r="AG132" s="338"/>
      <c r="AH132" s="377"/>
      <c r="AI132" s="378"/>
      <c r="AJ132" s="346"/>
      <c r="AK132" s="422"/>
      <c r="AL132" s="391"/>
      <c r="AM132" s="377"/>
      <c r="AN132" s="378"/>
      <c r="AO132" s="338"/>
      <c r="AP132" s="377"/>
      <c r="AQ132" s="378"/>
      <c r="AR132" s="338"/>
      <c r="AS132" s="377"/>
      <c r="AT132" s="378"/>
      <c r="AU132" s="338"/>
      <c r="AV132" s="377"/>
      <c r="AW132" s="378"/>
      <c r="AX132" s="346"/>
      <c r="AY132" s="422"/>
      <c r="BA132" s="377"/>
      <c r="BB132" s="378"/>
      <c r="BC132" s="338"/>
      <c r="BD132" s="377"/>
      <c r="BE132" s="378"/>
      <c r="BF132" s="338"/>
      <c r="BG132" s="377"/>
      <c r="BH132" s="378"/>
      <c r="BI132" s="338"/>
      <c r="BJ132" s="377"/>
      <c r="BK132" s="378"/>
      <c r="BL132" s="346"/>
      <c r="BM132" s="422"/>
      <c r="BO132" s="377"/>
      <c r="BP132" s="378"/>
      <c r="BQ132" s="338"/>
      <c r="BR132" s="377"/>
      <c r="BS132" s="378"/>
      <c r="BT132" s="338"/>
      <c r="BU132" s="377"/>
      <c r="BV132" s="378"/>
      <c r="BW132" s="338"/>
      <c r="BX132" s="377"/>
      <c r="BY132" s="378"/>
      <c r="BZ132" s="346"/>
      <c r="CA132" s="422"/>
    </row>
    <row r="133" spans="2:79" ht="69" x14ac:dyDescent="0.3">
      <c r="B133" s="1328"/>
      <c r="C133" s="1310"/>
      <c r="D133" s="351" t="str">
        <f>+'Plan de Accion 2018'!G67</f>
        <v>Proceso de Giro Previo realizado a favor de las entidades recobrantes y proveedores servicios y tecnologías no incluidas en el PB con cargo a la UPC</v>
      </c>
      <c r="E133" s="1266" t="str">
        <f>+'Plan de Accion 2018'!B67</f>
        <v xml:space="preserve">Dirección de Otras Prestaciones  </v>
      </c>
      <c r="F133" s="379" t="str">
        <f>+'Plan de Accion 2018'!S67</f>
        <v xml:space="preserve"># Procesos de Ordenación de gasto del Giro previo </v>
      </c>
      <c r="G133" s="402"/>
      <c r="H133" s="423">
        <f>+'Plan de Accion 2018'!AB67</f>
        <v>0</v>
      </c>
      <c r="I133" s="349">
        <f>+'Plan de Accion 2018'!BM67</f>
        <v>0</v>
      </c>
      <c r="J133" s="342">
        <f>+'Plan de Accion 2018'!AF67</f>
        <v>0</v>
      </c>
      <c r="K133" s="356"/>
      <c r="L133" s="348">
        <f>+'Plan de Accion 2018'!AL67</f>
        <v>0</v>
      </c>
      <c r="M133" s="349">
        <f>+'Plan de Accion 2018'!BO67</f>
        <v>0</v>
      </c>
      <c r="N133" s="350">
        <f>+'Plan de Accion 2018'!AP67</f>
        <v>0</v>
      </c>
      <c r="O133" s="356"/>
      <c r="P133" s="348">
        <f>+'Plan de Accion 2018'!AV67</f>
        <v>0</v>
      </c>
      <c r="Q133" s="349">
        <f>+'Plan de Accion 2018'!BQ67</f>
        <v>0</v>
      </c>
      <c r="R133" s="350">
        <f>+'Plan de Accion 2018'!AZ67</f>
        <v>0</v>
      </c>
      <c r="S133" s="356"/>
      <c r="T133" s="348">
        <f>+'Plan de Accion 2018'!BF67</f>
        <v>0</v>
      </c>
      <c r="U133" s="349">
        <f>+'Plan de Accion 2018'!BS67</f>
        <v>0</v>
      </c>
      <c r="V133" s="350">
        <f>+'Plan de Accion 2018'!BJ67</f>
        <v>0</v>
      </c>
      <c r="W133" s="422"/>
      <c r="X133" s="387"/>
      <c r="Y133" s="377"/>
      <c r="Z133" s="378"/>
      <c r="AA133" s="338"/>
      <c r="AB133" s="377"/>
      <c r="AC133" s="378"/>
      <c r="AD133" s="338"/>
      <c r="AE133" s="377"/>
      <c r="AF133" s="378"/>
      <c r="AG133" s="338"/>
      <c r="AH133" s="377"/>
      <c r="AI133" s="378"/>
      <c r="AJ133" s="346"/>
      <c r="AK133" s="422"/>
      <c r="AL133" s="391"/>
      <c r="AM133" s="377"/>
      <c r="AN133" s="378"/>
      <c r="AO133" s="338"/>
      <c r="AP133" s="377"/>
      <c r="AQ133" s="378"/>
      <c r="AR133" s="338"/>
      <c r="AS133" s="377"/>
      <c r="AT133" s="378"/>
      <c r="AU133" s="338"/>
      <c r="AV133" s="377"/>
      <c r="AW133" s="378"/>
      <c r="AX133" s="346"/>
      <c r="AY133" s="422"/>
      <c r="BA133" s="377"/>
      <c r="BB133" s="378"/>
      <c r="BC133" s="338"/>
      <c r="BD133" s="377"/>
      <c r="BE133" s="378"/>
      <c r="BF133" s="338"/>
      <c r="BG133" s="377"/>
      <c r="BH133" s="378"/>
      <c r="BI133" s="338"/>
      <c r="BJ133" s="377"/>
      <c r="BK133" s="378"/>
      <c r="BL133" s="346"/>
      <c r="BM133" s="422"/>
      <c r="BO133" s="377"/>
      <c r="BP133" s="378"/>
      <c r="BQ133" s="338"/>
      <c r="BR133" s="377"/>
      <c r="BS133" s="378"/>
      <c r="BT133" s="338"/>
      <c r="BU133" s="377"/>
      <c r="BV133" s="378"/>
      <c r="BW133" s="338"/>
      <c r="BX133" s="377"/>
      <c r="BY133" s="378"/>
      <c r="BZ133" s="346"/>
      <c r="CA133" s="422"/>
    </row>
    <row r="134" spans="2:79" ht="99.75" customHeight="1" x14ac:dyDescent="0.3">
      <c r="B134" s="1328"/>
      <c r="C134" s="1310"/>
      <c r="D134" s="1267" t="str">
        <f>+'Plan de Accion 2018'!G68</f>
        <v>Paquetes de recobros cuyo trámite de auditoría haya culminado, reconocidos y pagados por parte de ADRES.</v>
      </c>
      <c r="E134" s="1266"/>
      <c r="F134" s="1352" t="str">
        <f>+'Plan de Accion 2018'!S68</f>
        <v># De ordenaciones realizadas de paquetes de recobros MYT0102 con resultado de auditoría culminado/ # Paquetes MYT0102 cuyo tramite de auditoria haya culminado</v>
      </c>
      <c r="G134" s="402"/>
      <c r="H134" s="348">
        <f>+'Plan de Accion 2018'!AB68</f>
        <v>0</v>
      </c>
      <c r="I134" s="349">
        <f>+'Plan de Accion 2018'!BM68</f>
        <v>0</v>
      </c>
      <c r="J134" s="342">
        <f>+'Plan de Accion 2018'!AF68</f>
        <v>0</v>
      </c>
      <c r="K134" s="356"/>
      <c r="L134" s="348">
        <f>+'Plan de Accion 2018'!AL68</f>
        <v>0</v>
      </c>
      <c r="M134" s="349">
        <f>+'Plan de Accion 2018'!BO68</f>
        <v>0</v>
      </c>
      <c r="N134" s="350">
        <f>+'Plan de Accion 2018'!AP68</f>
        <v>0</v>
      </c>
      <c r="O134" s="356"/>
      <c r="P134" s="348">
        <f>+'Plan de Accion 2018'!AV68</f>
        <v>0</v>
      </c>
      <c r="Q134" s="349">
        <f>+'Plan de Accion 2018'!BQ68</f>
        <v>0</v>
      </c>
      <c r="R134" s="350">
        <f>+'Plan de Accion 2018'!AZ68</f>
        <v>0</v>
      </c>
      <c r="S134" s="356"/>
      <c r="T134" s="348">
        <f>+'Plan de Accion 2018'!BF68</f>
        <v>0</v>
      </c>
      <c r="U134" s="349">
        <f>+'Plan de Accion 2018'!BS68</f>
        <v>0</v>
      </c>
      <c r="V134" s="350">
        <f>+'Plan de Accion 2018'!BJ68</f>
        <v>0</v>
      </c>
      <c r="W134" s="422"/>
      <c r="X134" s="387"/>
      <c r="Y134" s="377"/>
      <c r="Z134" s="378"/>
      <c r="AA134" s="338"/>
      <c r="AB134" s="377"/>
      <c r="AC134" s="378"/>
      <c r="AD134" s="338"/>
      <c r="AE134" s="377"/>
      <c r="AF134" s="378"/>
      <c r="AG134" s="338"/>
      <c r="AH134" s="377"/>
      <c r="AI134" s="378"/>
      <c r="AJ134" s="346"/>
      <c r="AK134" s="422"/>
      <c r="AL134" s="391"/>
      <c r="AM134" s="377"/>
      <c r="AN134" s="378"/>
      <c r="AO134" s="338"/>
      <c r="AP134" s="377"/>
      <c r="AQ134" s="378"/>
      <c r="AR134" s="338"/>
      <c r="AS134" s="377"/>
      <c r="AT134" s="378"/>
      <c r="AU134" s="338"/>
      <c r="AV134" s="377"/>
      <c r="AW134" s="378"/>
      <c r="AX134" s="346"/>
      <c r="AY134" s="422"/>
      <c r="BA134" s="377"/>
      <c r="BB134" s="378"/>
      <c r="BC134" s="338"/>
      <c r="BD134" s="377"/>
      <c r="BE134" s="378"/>
      <c r="BF134" s="338"/>
      <c r="BG134" s="377"/>
      <c r="BH134" s="378"/>
      <c r="BI134" s="338"/>
      <c r="BJ134" s="377"/>
      <c r="BK134" s="378"/>
      <c r="BL134" s="346"/>
      <c r="BM134" s="422"/>
      <c r="BO134" s="377"/>
      <c r="BP134" s="378"/>
      <c r="BQ134" s="338"/>
      <c r="BR134" s="377"/>
      <c r="BS134" s="378"/>
      <c r="BT134" s="338"/>
      <c r="BU134" s="377"/>
      <c r="BV134" s="378"/>
      <c r="BW134" s="338"/>
      <c r="BX134" s="377"/>
      <c r="BY134" s="378"/>
      <c r="BZ134" s="346"/>
      <c r="CA134" s="422"/>
    </row>
    <row r="135" spans="2:79" ht="19.8" x14ac:dyDescent="0.3">
      <c r="B135" s="1328"/>
      <c r="C135" s="1310"/>
      <c r="D135" s="1271"/>
      <c r="E135" s="1266"/>
      <c r="F135" s="1336"/>
      <c r="G135" s="402"/>
      <c r="H135" s="348">
        <f>+'Plan de Accion 2018'!AB69</f>
        <v>0</v>
      </c>
      <c r="I135" s="349" t="str">
        <f>+'Plan de Accion 2018'!BM69</f>
        <v>No Prog ni Ejec</v>
      </c>
      <c r="J135" s="342">
        <f>+'Plan de Accion 2018'!AF69</f>
        <v>0</v>
      </c>
      <c r="K135" s="356"/>
      <c r="L135" s="348">
        <f>+'Plan de Accion 2018'!AL69</f>
        <v>0</v>
      </c>
      <c r="M135" s="349" t="str">
        <f>+'Plan de Accion 2018'!BO69</f>
        <v>No Prog ni Ejec</v>
      </c>
      <c r="N135" s="350">
        <f>+'Plan de Accion 2018'!AP69</f>
        <v>0</v>
      </c>
      <c r="O135" s="356"/>
      <c r="P135" s="348">
        <f>+'Plan de Accion 2018'!AV69</f>
        <v>0</v>
      </c>
      <c r="Q135" s="349" t="str">
        <f>+'Plan de Accion 2018'!BQ69</f>
        <v>No Prog ni Ejec</v>
      </c>
      <c r="R135" s="350">
        <f>+'Plan de Accion 2018'!AZ69</f>
        <v>0</v>
      </c>
      <c r="S135" s="356"/>
      <c r="T135" s="348">
        <f>+'Plan de Accion 2018'!BF69</f>
        <v>0</v>
      </c>
      <c r="U135" s="349">
        <f>+'Plan de Accion 2018'!BS69</f>
        <v>0</v>
      </c>
      <c r="V135" s="350">
        <f>+'Plan de Accion 2018'!BJ69</f>
        <v>0</v>
      </c>
      <c r="W135" s="422"/>
      <c r="X135" s="387"/>
      <c r="Y135" s="475"/>
      <c r="Z135" s="378"/>
      <c r="AA135" s="338"/>
      <c r="AB135" s="475"/>
      <c r="AC135" s="378"/>
      <c r="AD135" s="338"/>
      <c r="AE135" s="475"/>
      <c r="AF135" s="378"/>
      <c r="AG135" s="338"/>
      <c r="AH135" s="475"/>
      <c r="AI135" s="378"/>
      <c r="AJ135" s="346"/>
      <c r="AK135" s="422"/>
      <c r="AL135" s="391"/>
      <c r="AM135" s="475"/>
      <c r="AN135" s="378"/>
      <c r="AO135" s="338"/>
      <c r="AP135" s="475"/>
      <c r="AQ135" s="378"/>
      <c r="AR135" s="338"/>
      <c r="AS135" s="475"/>
      <c r="AT135" s="378"/>
      <c r="AU135" s="338"/>
      <c r="AV135" s="475"/>
      <c r="AW135" s="378"/>
      <c r="AX135" s="346"/>
      <c r="AY135" s="422"/>
      <c r="BA135" s="475"/>
      <c r="BB135" s="378"/>
      <c r="BC135" s="338"/>
      <c r="BD135" s="475"/>
      <c r="BE135" s="378"/>
      <c r="BF135" s="338"/>
      <c r="BG135" s="475"/>
      <c r="BH135" s="378"/>
      <c r="BI135" s="338"/>
      <c r="BJ135" s="475"/>
      <c r="BK135" s="378"/>
      <c r="BL135" s="346"/>
      <c r="BM135" s="422"/>
      <c r="BO135" s="475"/>
      <c r="BP135" s="378"/>
      <c r="BQ135" s="338"/>
      <c r="BR135" s="475"/>
      <c r="BS135" s="378"/>
      <c r="BT135" s="338"/>
      <c r="BU135" s="475"/>
      <c r="BV135" s="378"/>
      <c r="BW135" s="338"/>
      <c r="BX135" s="475"/>
      <c r="BY135" s="378"/>
      <c r="BZ135" s="346"/>
      <c r="CA135" s="422"/>
    </row>
    <row r="136" spans="2:79" ht="27.6" x14ac:dyDescent="0.3">
      <c r="B136" s="1328"/>
      <c r="C136" s="1310"/>
      <c r="D136" s="351" t="str">
        <f>+'Plan de Accion 2018'!G70</f>
        <v>Giro Directo del giro previo publicados</v>
      </c>
      <c r="E136" s="1266"/>
      <c r="F136" s="379" t="str">
        <f>+'Plan de Accion 2018'!S70</f>
        <v># publicaciones de Giros Directos efectuados</v>
      </c>
      <c r="G136" s="402"/>
      <c r="H136" s="348">
        <f>+'Plan de Accion 2018'!AB70</f>
        <v>0</v>
      </c>
      <c r="I136" s="349">
        <f>+'Plan de Accion 2018'!BM70</f>
        <v>0</v>
      </c>
      <c r="J136" s="342">
        <f>+'Plan de Accion 2018'!AF70</f>
        <v>0</v>
      </c>
      <c r="K136" s="356"/>
      <c r="L136" s="348">
        <f>+'Plan de Accion 2018'!AL70</f>
        <v>0</v>
      </c>
      <c r="M136" s="349">
        <f>+'Plan de Accion 2018'!BO70</f>
        <v>0</v>
      </c>
      <c r="N136" s="350">
        <f>+'Plan de Accion 2018'!AP70</f>
        <v>0</v>
      </c>
      <c r="O136" s="356"/>
      <c r="P136" s="348">
        <f>+'Plan de Accion 2018'!AV70</f>
        <v>0</v>
      </c>
      <c r="Q136" s="349">
        <f>+'Plan de Accion 2018'!BQ70</f>
        <v>0</v>
      </c>
      <c r="R136" s="350">
        <f>+'Plan de Accion 2018'!AZ70</f>
        <v>0</v>
      </c>
      <c r="S136" s="356"/>
      <c r="T136" s="348">
        <f>+'Plan de Accion 2018'!BF70</f>
        <v>0</v>
      </c>
      <c r="U136" s="349">
        <f>+'Plan de Accion 2018'!BS70</f>
        <v>0</v>
      </c>
      <c r="V136" s="350">
        <f>+'Plan de Accion 2018'!BJ70</f>
        <v>0</v>
      </c>
      <c r="W136" s="422"/>
      <c r="X136" s="387"/>
      <c r="Y136" s="377"/>
      <c r="Z136" s="378"/>
      <c r="AA136" s="338"/>
      <c r="AB136" s="377"/>
      <c r="AC136" s="378"/>
      <c r="AD136" s="338"/>
      <c r="AE136" s="377"/>
      <c r="AF136" s="378"/>
      <c r="AG136" s="338"/>
      <c r="AH136" s="377"/>
      <c r="AI136" s="378"/>
      <c r="AJ136" s="346"/>
      <c r="AK136" s="422"/>
      <c r="AL136" s="391"/>
      <c r="AM136" s="377"/>
      <c r="AN136" s="378"/>
      <c r="AO136" s="338"/>
      <c r="AP136" s="377"/>
      <c r="AQ136" s="378"/>
      <c r="AR136" s="338"/>
      <c r="AS136" s="377"/>
      <c r="AT136" s="378"/>
      <c r="AU136" s="338"/>
      <c r="AV136" s="377"/>
      <c r="AW136" s="378"/>
      <c r="AX136" s="346"/>
      <c r="AY136" s="422"/>
      <c r="BA136" s="377"/>
      <c r="BB136" s="378"/>
      <c r="BC136" s="338"/>
      <c r="BD136" s="377"/>
      <c r="BE136" s="378"/>
      <c r="BF136" s="338"/>
      <c r="BG136" s="377"/>
      <c r="BH136" s="378"/>
      <c r="BI136" s="338"/>
      <c r="BJ136" s="377"/>
      <c r="BK136" s="378"/>
      <c r="BL136" s="346"/>
      <c r="BM136" s="422"/>
      <c r="BO136" s="377"/>
      <c r="BP136" s="378"/>
      <c r="BQ136" s="338"/>
      <c r="BR136" s="377"/>
      <c r="BS136" s="378"/>
      <c r="BT136" s="338"/>
      <c r="BU136" s="377"/>
      <c r="BV136" s="378"/>
      <c r="BW136" s="338"/>
      <c r="BX136" s="377"/>
      <c r="BY136" s="378"/>
      <c r="BZ136" s="346"/>
      <c r="CA136" s="422"/>
    </row>
    <row r="137" spans="2:79" ht="69" x14ac:dyDescent="0.3">
      <c r="B137" s="1328"/>
      <c r="C137" s="1310"/>
      <c r="D137" s="351" t="str">
        <f>+'Plan de Accion 2018'!G72</f>
        <v xml:space="preserve">Boletines con resultados del proceso de reconocimiento y pago de recobros por concepto de servicios y tecnologías no cubiertos por el plan de beneficios con cargo a la UPC </v>
      </c>
      <c r="E137" s="1266"/>
      <c r="F137" s="379" t="str">
        <f>+'Plan de Accion 2018'!S72</f>
        <v># Boletines realizados</v>
      </c>
      <c r="G137" s="402"/>
      <c r="H137" s="348">
        <f>+'Plan de Accion 2018'!AB72</f>
        <v>0</v>
      </c>
      <c r="I137" s="349">
        <f>+'Plan de Accion 2018'!BM72</f>
        <v>0</v>
      </c>
      <c r="J137" s="342">
        <f>+'Plan de Accion 2018'!AF72</f>
        <v>0</v>
      </c>
      <c r="K137" s="356"/>
      <c r="L137" s="348">
        <f>+'Plan de Accion 2018'!AL72</f>
        <v>0</v>
      </c>
      <c r="M137" s="349">
        <f>+'Plan de Accion 2018'!BO72</f>
        <v>0</v>
      </c>
      <c r="N137" s="350">
        <f>+'Plan de Accion 2018'!AP72</f>
        <v>0</v>
      </c>
      <c r="O137" s="356"/>
      <c r="P137" s="348">
        <f>+'Plan de Accion 2018'!AV72</f>
        <v>0</v>
      </c>
      <c r="Q137" s="349">
        <f>+'Plan de Accion 2018'!BQ72</f>
        <v>0</v>
      </c>
      <c r="R137" s="350">
        <f>+'Plan de Accion 2018'!AZ72</f>
        <v>0</v>
      </c>
      <c r="S137" s="356"/>
      <c r="T137" s="348">
        <f>+'Plan de Accion 2018'!BF72</f>
        <v>0</v>
      </c>
      <c r="U137" s="349">
        <f>+'Plan de Accion 2018'!BS72</f>
        <v>0</v>
      </c>
      <c r="V137" s="350">
        <f>+'Plan de Accion 2018'!BJ72</f>
        <v>0</v>
      </c>
      <c r="W137" s="422"/>
      <c r="X137" s="387"/>
      <c r="Y137" s="377"/>
      <c r="Z137" s="378"/>
      <c r="AA137" s="338"/>
      <c r="AB137" s="377"/>
      <c r="AC137" s="378"/>
      <c r="AD137" s="338"/>
      <c r="AE137" s="377"/>
      <c r="AF137" s="378"/>
      <c r="AG137" s="338"/>
      <c r="AH137" s="377"/>
      <c r="AI137" s="378"/>
      <c r="AJ137" s="346"/>
      <c r="AK137" s="422"/>
      <c r="AL137" s="391"/>
      <c r="AM137" s="377"/>
      <c r="AN137" s="378"/>
      <c r="AO137" s="338"/>
      <c r="AP137" s="377"/>
      <c r="AQ137" s="378"/>
      <c r="AR137" s="338"/>
      <c r="AS137" s="377"/>
      <c r="AT137" s="378"/>
      <c r="AU137" s="338"/>
      <c r="AV137" s="377"/>
      <c r="AW137" s="378"/>
      <c r="AX137" s="346"/>
      <c r="AY137" s="422"/>
      <c r="BA137" s="377"/>
      <c r="BB137" s="378"/>
      <c r="BC137" s="338"/>
      <c r="BD137" s="377"/>
      <c r="BE137" s="378"/>
      <c r="BF137" s="338"/>
      <c r="BG137" s="377"/>
      <c r="BH137" s="378"/>
      <c r="BI137" s="338"/>
      <c r="BJ137" s="377"/>
      <c r="BK137" s="378"/>
      <c r="BL137" s="346"/>
      <c r="BM137" s="422"/>
      <c r="BO137" s="377"/>
      <c r="BP137" s="378"/>
      <c r="BQ137" s="338"/>
      <c r="BR137" s="377"/>
      <c r="BS137" s="378"/>
      <c r="BT137" s="338"/>
      <c r="BU137" s="377"/>
      <c r="BV137" s="378"/>
      <c r="BW137" s="338"/>
      <c r="BX137" s="377"/>
      <c r="BY137" s="378"/>
      <c r="BZ137" s="346"/>
      <c r="CA137" s="422"/>
    </row>
    <row r="138" spans="2:79" ht="69" x14ac:dyDescent="0.3">
      <c r="B138" s="1328"/>
      <c r="C138" s="1310"/>
      <c r="D138" s="351" t="str">
        <f>+'Plan de Accion 2018'!K74</f>
        <v>Pagar paquetes de reclamaciones de acuerdo con lo definido en la normativa vigente</v>
      </c>
      <c r="E138" s="1266"/>
      <c r="F138" s="379" t="str">
        <f>+'Plan de Accion 2018'!S74</f>
        <v># De ordenaciones de paquetes de reclamaciones con resultado de auditoría culminado / # Paquetes cuyo tramite de auditoría haya culminado</v>
      </c>
      <c r="G138" s="402"/>
      <c r="H138" s="348">
        <f>+'Plan de Accion 2018'!AB74</f>
        <v>0</v>
      </c>
      <c r="I138" s="349">
        <f>+'Plan de Accion 2018'!BM74</f>
        <v>0</v>
      </c>
      <c r="J138" s="342">
        <f>+'Plan de Accion 2018'!AF74</f>
        <v>0</v>
      </c>
      <c r="K138" s="356"/>
      <c r="L138" s="348">
        <f>+'Plan de Accion 2018'!AL74</f>
        <v>0</v>
      </c>
      <c r="M138" s="349">
        <f>+'Plan de Accion 2018'!BO74</f>
        <v>0</v>
      </c>
      <c r="N138" s="350">
        <f>+'Plan de Accion 2018'!AP74</f>
        <v>0</v>
      </c>
      <c r="O138" s="356"/>
      <c r="P138" s="348">
        <f>+'Plan de Accion 2018'!AV74</f>
        <v>0</v>
      </c>
      <c r="Q138" s="349">
        <f>+'Plan de Accion 2018'!BQ74</f>
        <v>0</v>
      </c>
      <c r="R138" s="350">
        <f>+'Plan de Accion 2018'!AZ74</f>
        <v>0</v>
      </c>
      <c r="S138" s="356"/>
      <c r="T138" s="348">
        <f>+'Plan de Accion 2018'!BF74</f>
        <v>0</v>
      </c>
      <c r="U138" s="349">
        <f>+'Plan de Accion 2018'!BS74</f>
        <v>0</v>
      </c>
      <c r="V138" s="350">
        <f>+'Plan de Accion 2018'!BJ74</f>
        <v>0</v>
      </c>
      <c r="W138" s="422"/>
      <c r="X138" s="387"/>
      <c r="Y138" s="377"/>
      <c r="Z138" s="378"/>
      <c r="AA138" s="338"/>
      <c r="AB138" s="377"/>
      <c r="AC138" s="378"/>
      <c r="AD138" s="338"/>
      <c r="AE138" s="377"/>
      <c r="AF138" s="378"/>
      <c r="AG138" s="338"/>
      <c r="AH138" s="377"/>
      <c r="AI138" s="378"/>
      <c r="AJ138" s="346"/>
      <c r="AK138" s="422"/>
      <c r="AL138" s="391"/>
      <c r="AM138" s="377"/>
      <c r="AN138" s="378"/>
      <c r="AO138" s="338"/>
      <c r="AP138" s="377"/>
      <c r="AQ138" s="378"/>
      <c r="AR138" s="338"/>
      <c r="AS138" s="377"/>
      <c r="AT138" s="378"/>
      <c r="AU138" s="338"/>
      <c r="AV138" s="377"/>
      <c r="AW138" s="378"/>
      <c r="AX138" s="346"/>
      <c r="AY138" s="422"/>
      <c r="BA138" s="377"/>
      <c r="BB138" s="378"/>
      <c r="BC138" s="338"/>
      <c r="BD138" s="377"/>
      <c r="BE138" s="378"/>
      <c r="BF138" s="338"/>
      <c r="BG138" s="377"/>
      <c r="BH138" s="378"/>
      <c r="BI138" s="338"/>
      <c r="BJ138" s="377"/>
      <c r="BK138" s="378"/>
      <c r="BL138" s="346"/>
      <c r="BM138" s="422"/>
      <c r="BO138" s="377"/>
      <c r="BP138" s="378"/>
      <c r="BQ138" s="338"/>
      <c r="BR138" s="377"/>
      <c r="BS138" s="378"/>
      <c r="BT138" s="338"/>
      <c r="BU138" s="377"/>
      <c r="BV138" s="378"/>
      <c r="BW138" s="338"/>
      <c r="BX138" s="377"/>
      <c r="BY138" s="378"/>
      <c r="BZ138" s="346"/>
      <c r="CA138" s="422"/>
    </row>
    <row r="139" spans="2:79" ht="28.2" thickBot="1" x14ac:dyDescent="0.35">
      <c r="B139" s="1328"/>
      <c r="C139" s="1311"/>
      <c r="D139" s="357" t="str">
        <f>+'Plan de Accion 2018'!G75</f>
        <v>Boletines con resultados del proceso reclamaciones</v>
      </c>
      <c r="E139" s="1267"/>
      <c r="F139" s="424" t="str">
        <f>+'Plan de Accion 2018'!S75</f>
        <v># Boletines realizados</v>
      </c>
      <c r="G139" s="402"/>
      <c r="H139" s="360">
        <f>+'Plan de Accion 2018'!AB75</f>
        <v>0</v>
      </c>
      <c r="I139" s="361">
        <f>+'Plan de Accion 2018'!BM75</f>
        <v>0</v>
      </c>
      <c r="J139" s="455">
        <f>+'Plan de Accion 2018'!AF75</f>
        <v>0</v>
      </c>
      <c r="K139" s="356"/>
      <c r="L139" s="360">
        <f>+'Plan de Accion 2018'!AL75</f>
        <v>0</v>
      </c>
      <c r="M139" s="361">
        <f>+'Plan de Accion 2018'!BO75</f>
        <v>0</v>
      </c>
      <c r="N139" s="362">
        <f>+'Plan de Accion 2018'!AP75</f>
        <v>0</v>
      </c>
      <c r="O139" s="356"/>
      <c r="P139" s="360">
        <f>+'Plan de Accion 2018'!AV75</f>
        <v>0</v>
      </c>
      <c r="Q139" s="361">
        <f>+'Plan de Accion 2018'!BQ75</f>
        <v>0</v>
      </c>
      <c r="R139" s="362">
        <f>+'Plan de Accion 2018'!AZ75</f>
        <v>0</v>
      </c>
      <c r="S139" s="356"/>
      <c r="T139" s="360">
        <f>+'Plan de Accion 2018'!BF75</f>
        <v>0</v>
      </c>
      <c r="U139" s="361">
        <f>+'Plan de Accion 2018'!BS75</f>
        <v>0</v>
      </c>
      <c r="V139" s="362">
        <f>+'Plan de Accion 2018'!BJ75</f>
        <v>0</v>
      </c>
      <c r="W139" s="422"/>
      <c r="X139" s="387"/>
      <c r="Y139" s="377"/>
      <c r="Z139" s="378"/>
      <c r="AA139" s="338"/>
      <c r="AB139" s="377"/>
      <c r="AC139" s="378"/>
      <c r="AD139" s="338"/>
      <c r="AE139" s="377"/>
      <c r="AF139" s="378"/>
      <c r="AG139" s="338"/>
      <c r="AH139" s="377"/>
      <c r="AI139" s="378"/>
      <c r="AJ139" s="346"/>
      <c r="AK139" s="422"/>
      <c r="AL139" s="391"/>
      <c r="AM139" s="377"/>
      <c r="AN139" s="378"/>
      <c r="AO139" s="338"/>
      <c r="AP139" s="377"/>
      <c r="AQ139" s="378"/>
      <c r="AR139" s="338"/>
      <c r="AS139" s="377"/>
      <c r="AT139" s="378"/>
      <c r="AU139" s="338"/>
      <c r="AV139" s="377"/>
      <c r="AW139" s="378"/>
      <c r="AX139" s="346"/>
      <c r="AY139" s="422"/>
      <c r="BA139" s="377"/>
      <c r="BB139" s="378"/>
      <c r="BC139" s="338"/>
      <c r="BD139" s="377"/>
      <c r="BE139" s="378"/>
      <c r="BF139" s="338"/>
      <c r="BG139" s="377"/>
      <c r="BH139" s="378"/>
      <c r="BI139" s="338"/>
      <c r="BJ139" s="377"/>
      <c r="BK139" s="378"/>
      <c r="BL139" s="346"/>
      <c r="BM139" s="422"/>
      <c r="BO139" s="377"/>
      <c r="BP139" s="378"/>
      <c r="BQ139" s="338"/>
      <c r="BR139" s="377"/>
      <c r="BS139" s="378"/>
      <c r="BT139" s="338"/>
      <c r="BU139" s="377"/>
      <c r="BV139" s="378"/>
      <c r="BW139" s="338"/>
      <c r="BX139" s="377"/>
      <c r="BY139" s="378"/>
      <c r="BZ139" s="346"/>
      <c r="CA139" s="422"/>
    </row>
    <row r="140" spans="2:79" ht="33" customHeight="1" thickBot="1" x14ac:dyDescent="0.35">
      <c r="B140" s="1333"/>
      <c r="C140" s="1312" t="s">
        <v>817</v>
      </c>
      <c r="D140" s="1313"/>
      <c r="E140" s="1313"/>
      <c r="F140" s="1314"/>
      <c r="G140" s="402"/>
      <c r="H140" s="382" t="s">
        <v>792</v>
      </c>
      <c r="I140" s="365">
        <f>SUM(I118:I139)/COUNT(I118:I139)</f>
        <v>0</v>
      </c>
      <c r="J140" s="367">
        <f>SUM(J118:J139)/COUNT(J118:J139)</f>
        <v>0</v>
      </c>
      <c r="K140" s="393"/>
      <c r="L140" s="382" t="s">
        <v>792</v>
      </c>
      <c r="M140" s="365">
        <f>SUM(M118:M139)/COUNT(M118:M139)</f>
        <v>0</v>
      </c>
      <c r="N140" s="367">
        <f>SUM(N118:N139)/COUNT(N118:N139)</f>
        <v>0</v>
      </c>
      <c r="O140" s="393"/>
      <c r="P140" s="382" t="s">
        <v>792</v>
      </c>
      <c r="Q140" s="365">
        <f>SUM(Q118:Q139)/COUNT(Q118:Q139)</f>
        <v>0</v>
      </c>
      <c r="R140" s="367">
        <f>SUM(R118:R139)/COUNT(R118:R139)</f>
        <v>0</v>
      </c>
      <c r="S140" s="393"/>
      <c r="T140" s="382" t="s">
        <v>792</v>
      </c>
      <c r="U140" s="365">
        <f>SUM(U118:U139)/COUNT(U118:U139)</f>
        <v>0</v>
      </c>
      <c r="V140" s="367">
        <f>SUM(V118:V139)/COUNT(V118:V139)</f>
        <v>0</v>
      </c>
      <c r="W140" s="422"/>
      <c r="X140" s="387"/>
      <c r="Y140" s="377"/>
      <c r="Z140" s="378"/>
      <c r="AA140" s="338"/>
      <c r="AB140" s="377"/>
      <c r="AC140" s="378"/>
      <c r="AD140" s="338"/>
      <c r="AE140" s="377"/>
      <c r="AF140" s="378"/>
      <c r="AG140" s="338"/>
      <c r="AH140" s="377"/>
      <c r="AI140" s="378"/>
      <c r="AJ140" s="346"/>
      <c r="AK140" s="422"/>
      <c r="AL140" s="391"/>
      <c r="AM140" s="377"/>
      <c r="AN140" s="378"/>
      <c r="AO140" s="338"/>
      <c r="AP140" s="377"/>
      <c r="AQ140" s="378"/>
      <c r="AR140" s="338"/>
      <c r="AS140" s="377"/>
      <c r="AT140" s="378"/>
      <c r="AU140" s="338"/>
      <c r="AV140" s="377"/>
      <c r="AW140" s="378"/>
      <c r="AX140" s="346"/>
      <c r="AY140" s="422"/>
      <c r="BA140" s="377"/>
      <c r="BB140" s="378"/>
      <c r="BC140" s="338"/>
      <c r="BD140" s="377"/>
      <c r="BE140" s="378"/>
      <c r="BF140" s="338"/>
      <c r="BG140" s="377"/>
      <c r="BH140" s="378"/>
      <c r="BI140" s="338"/>
      <c r="BJ140" s="377"/>
      <c r="BK140" s="378"/>
      <c r="BL140" s="346"/>
      <c r="BM140" s="422"/>
      <c r="BO140" s="377"/>
      <c r="BP140" s="378"/>
      <c r="BQ140" s="338"/>
      <c r="BR140" s="377"/>
      <c r="BS140" s="378"/>
      <c r="BT140" s="338"/>
      <c r="BU140" s="377"/>
      <c r="BV140" s="378"/>
      <c r="BW140" s="338"/>
      <c r="BX140" s="377"/>
      <c r="BY140" s="378"/>
      <c r="BZ140" s="346"/>
      <c r="CA140" s="422"/>
    </row>
    <row r="141" spans="2:79" ht="27.6" x14ac:dyDescent="0.3">
      <c r="B141" s="1328"/>
      <c r="C141" s="1268" t="s">
        <v>145</v>
      </c>
      <c r="D141" s="384" t="str">
        <f>+'Plan de Accion 2018'!G36</f>
        <v>Publicación  Ejecución Presupuestal</v>
      </c>
      <c r="E141" s="1271" t="str">
        <f>+'Plan de Accion 2018'!B36</f>
        <v>Dirección de Gestión de Recursos Financieros de Salud</v>
      </c>
      <c r="F141" s="385" t="str">
        <f>+'Plan de Accion 2018'!S36</f>
        <v># Ejecuciones Presupuestales Publicadas</v>
      </c>
      <c r="G141" s="354"/>
      <c r="H141" s="339">
        <f>+'Plan de Accion 2018'!AB36</f>
        <v>0</v>
      </c>
      <c r="I141" s="340">
        <f>+'Plan de Accion 2018'!BM36</f>
        <v>0</v>
      </c>
      <c r="J141" s="342">
        <f>+'Plan de Accion 2018'!AF36</f>
        <v>0</v>
      </c>
      <c r="K141" s="356"/>
      <c r="L141" s="339">
        <f>+'Plan de Accion 2018'!AL36</f>
        <v>0</v>
      </c>
      <c r="M141" s="340">
        <f>+'Plan de Accion 2018'!BO36</f>
        <v>0</v>
      </c>
      <c r="N141" s="342">
        <f>+'Plan de Accion 2018'!AP36</f>
        <v>0</v>
      </c>
      <c r="O141" s="356"/>
      <c r="P141" s="339">
        <f>+'Plan de Accion 2018'!AV36</f>
        <v>0</v>
      </c>
      <c r="Q141" s="340">
        <f>+'Plan de Accion 2018'!BQ36</f>
        <v>0</v>
      </c>
      <c r="R141" s="342">
        <f>+'Plan de Accion 2018'!AZ36</f>
        <v>0</v>
      </c>
      <c r="S141" s="356"/>
      <c r="T141" s="339">
        <f>+'Plan de Accion 2018'!BF36</f>
        <v>0</v>
      </c>
      <c r="U141" s="340">
        <f>+'Plan de Accion 2018'!BS36</f>
        <v>0</v>
      </c>
      <c r="V141" s="342">
        <f>+'Plan de Accion 2018'!BJ36</f>
        <v>0</v>
      </c>
      <c r="W141" s="425"/>
      <c r="X141" s="397"/>
      <c r="Y141" s="426"/>
      <c r="Z141" s="427"/>
      <c r="AA141" s="338"/>
      <c r="AB141" s="377"/>
      <c r="AC141" s="378"/>
      <c r="AD141" s="338"/>
      <c r="AE141" s="377"/>
      <c r="AF141" s="378"/>
      <c r="AG141" s="338"/>
      <c r="AH141" s="377"/>
      <c r="AI141" s="378"/>
      <c r="AJ141" s="346"/>
      <c r="AK141" s="422"/>
      <c r="AL141" s="391"/>
      <c r="AM141" s="377"/>
      <c r="AN141" s="378"/>
      <c r="AO141" s="338"/>
      <c r="AP141" s="377"/>
      <c r="AQ141" s="378"/>
      <c r="AR141" s="338"/>
      <c r="AS141" s="377"/>
      <c r="AT141" s="378"/>
      <c r="AU141" s="338"/>
      <c r="AV141" s="377"/>
      <c r="AW141" s="378"/>
      <c r="AX141" s="346"/>
      <c r="AY141" s="422"/>
      <c r="BA141" s="377"/>
      <c r="BB141" s="378"/>
      <c r="BC141" s="338"/>
      <c r="BD141" s="377"/>
      <c r="BE141" s="378"/>
      <c r="BF141" s="338"/>
      <c r="BG141" s="377"/>
      <c r="BH141" s="378"/>
      <c r="BI141" s="338"/>
      <c r="BJ141" s="377"/>
      <c r="BK141" s="378"/>
      <c r="BL141" s="346"/>
      <c r="BM141" s="422"/>
      <c r="BO141" s="377"/>
      <c r="BP141" s="378"/>
      <c r="BQ141" s="338"/>
      <c r="BR141" s="377"/>
      <c r="BS141" s="378"/>
      <c r="BT141" s="338"/>
      <c r="BU141" s="377"/>
      <c r="BV141" s="378"/>
      <c r="BW141" s="338"/>
      <c r="BX141" s="377"/>
      <c r="BY141" s="378"/>
      <c r="BZ141" s="346"/>
      <c r="CA141" s="422"/>
    </row>
    <row r="142" spans="2:79" ht="41.4" x14ac:dyDescent="0.3">
      <c r="B142" s="1328"/>
      <c r="C142" s="1269"/>
      <c r="D142" s="1266" t="str">
        <f>+'Plan de Accion 2018'!G37</f>
        <v>Gestión de Recaudo</v>
      </c>
      <c r="E142" s="1266"/>
      <c r="F142" s="379" t="str">
        <f>+'Plan de Accion 2018'!S37</f>
        <v># Recaudos Identificados / # Total de Recaudo Recibido en el Trimestre</v>
      </c>
      <c r="G142" s="354"/>
      <c r="H142" s="348">
        <f>+'Plan de Accion 2018'!AB37</f>
        <v>0</v>
      </c>
      <c r="I142" s="349">
        <f>+'Plan de Accion 2018'!BM37</f>
        <v>0</v>
      </c>
      <c r="J142" s="342">
        <f>+'Plan de Accion 2018'!AF37</f>
        <v>0</v>
      </c>
      <c r="K142" s="356"/>
      <c r="L142" s="348">
        <f>+'Plan de Accion 2018'!AL37</f>
        <v>0</v>
      </c>
      <c r="M142" s="349">
        <f>+'Plan de Accion 2018'!BO37</f>
        <v>0</v>
      </c>
      <c r="N142" s="350">
        <f>+'Plan de Accion 2018'!AP37</f>
        <v>0</v>
      </c>
      <c r="O142" s="356"/>
      <c r="P142" s="348">
        <f>+'Plan de Accion 2018'!AV37</f>
        <v>0</v>
      </c>
      <c r="Q142" s="349">
        <f>+'Plan de Accion 2018'!BQ37</f>
        <v>0</v>
      </c>
      <c r="R142" s="350">
        <f>+'Plan de Accion 2018'!AZ37</f>
        <v>0</v>
      </c>
      <c r="S142" s="356"/>
      <c r="T142" s="348">
        <f>+'Plan de Accion 2018'!BF37</f>
        <v>0</v>
      </c>
      <c r="U142" s="349">
        <f>+'Plan de Accion 2018'!BS37</f>
        <v>0</v>
      </c>
      <c r="V142" s="350">
        <f>+'Plan de Accion 2018'!BJ37</f>
        <v>0</v>
      </c>
      <c r="W142" s="425"/>
      <c r="X142" s="397"/>
      <c r="Y142" s="426"/>
      <c r="Z142" s="427"/>
      <c r="AA142" s="338"/>
      <c r="AB142" s="377"/>
      <c r="AC142" s="378"/>
      <c r="AD142" s="338"/>
      <c r="AE142" s="377"/>
      <c r="AF142" s="378"/>
      <c r="AG142" s="338"/>
      <c r="AH142" s="377"/>
      <c r="AI142" s="378"/>
      <c r="AJ142" s="346"/>
      <c r="AK142" s="422"/>
      <c r="AL142" s="391"/>
      <c r="AM142" s="377"/>
      <c r="AN142" s="378"/>
      <c r="AO142" s="338"/>
      <c r="AP142" s="377"/>
      <c r="AQ142" s="378"/>
      <c r="AR142" s="338"/>
      <c r="AS142" s="377"/>
      <c r="AT142" s="378"/>
      <c r="AU142" s="338"/>
      <c r="AV142" s="377"/>
      <c r="AW142" s="378"/>
      <c r="AX142" s="346"/>
      <c r="AY142" s="422"/>
      <c r="BA142" s="377"/>
      <c r="BB142" s="378"/>
      <c r="BC142" s="338"/>
      <c r="BD142" s="377"/>
      <c r="BE142" s="378"/>
      <c r="BF142" s="338"/>
      <c r="BG142" s="377"/>
      <c r="BH142" s="378"/>
      <c r="BI142" s="338"/>
      <c r="BJ142" s="377"/>
      <c r="BK142" s="378"/>
      <c r="BL142" s="346"/>
      <c r="BM142" s="422"/>
      <c r="BO142" s="377"/>
      <c r="BP142" s="378"/>
      <c r="BQ142" s="338"/>
      <c r="BR142" s="377"/>
      <c r="BS142" s="378"/>
      <c r="BT142" s="338"/>
      <c r="BU142" s="377"/>
      <c r="BV142" s="378"/>
      <c r="BW142" s="338"/>
      <c r="BX142" s="377"/>
      <c r="BY142" s="378"/>
      <c r="BZ142" s="346"/>
      <c r="CA142" s="422"/>
    </row>
    <row r="143" spans="2:79" ht="19.8" x14ac:dyDescent="0.3">
      <c r="B143" s="1328"/>
      <c r="C143" s="1269"/>
      <c r="D143" s="1266"/>
      <c r="E143" s="1266"/>
      <c r="F143" s="379" t="str">
        <f>+'Plan de Accion 2018'!S38</f>
        <v># Informes reportados</v>
      </c>
      <c r="G143" s="354"/>
      <c r="H143" s="348">
        <f>+'Plan de Accion 2018'!AB38</f>
        <v>0</v>
      </c>
      <c r="I143" s="349">
        <f>+'Plan de Accion 2018'!BM38</f>
        <v>0</v>
      </c>
      <c r="J143" s="342">
        <f>+'Plan de Accion 2018'!AF38</f>
        <v>0</v>
      </c>
      <c r="K143" s="356"/>
      <c r="L143" s="348">
        <f>+'Plan de Accion 2018'!AL38</f>
        <v>0</v>
      </c>
      <c r="M143" s="349">
        <f>+'Plan de Accion 2018'!BO38</f>
        <v>0</v>
      </c>
      <c r="N143" s="350">
        <f>+'Plan de Accion 2018'!AP38</f>
        <v>0</v>
      </c>
      <c r="O143" s="356"/>
      <c r="P143" s="348">
        <f>+'Plan de Accion 2018'!AV38</f>
        <v>0</v>
      </c>
      <c r="Q143" s="349">
        <f>+'Plan de Accion 2018'!BQ38</f>
        <v>0</v>
      </c>
      <c r="R143" s="350">
        <f>+'Plan de Accion 2018'!AZ38</f>
        <v>0</v>
      </c>
      <c r="S143" s="356"/>
      <c r="T143" s="348">
        <f>+'Plan de Accion 2018'!BF38</f>
        <v>0</v>
      </c>
      <c r="U143" s="349">
        <f>+'Plan de Accion 2018'!BS38</f>
        <v>0</v>
      </c>
      <c r="V143" s="350">
        <f>+'Plan de Accion 2018'!BJ38</f>
        <v>0</v>
      </c>
      <c r="W143" s="425"/>
      <c r="X143" s="397"/>
      <c r="Y143" s="426"/>
      <c r="Z143" s="427"/>
      <c r="AA143" s="338"/>
      <c r="AB143" s="377"/>
      <c r="AC143" s="378"/>
      <c r="AD143" s="338"/>
      <c r="AE143" s="377"/>
      <c r="AF143" s="378"/>
      <c r="AG143" s="338"/>
      <c r="AH143" s="377"/>
      <c r="AI143" s="378"/>
      <c r="AJ143" s="346"/>
      <c r="AK143" s="422"/>
      <c r="AL143" s="391"/>
      <c r="AM143" s="377"/>
      <c r="AN143" s="378"/>
      <c r="AO143" s="338"/>
      <c r="AP143" s="377"/>
      <c r="AQ143" s="378"/>
      <c r="AR143" s="338"/>
      <c r="AS143" s="377"/>
      <c r="AT143" s="378"/>
      <c r="AU143" s="338"/>
      <c r="AV143" s="377"/>
      <c r="AW143" s="378"/>
      <c r="AX143" s="346"/>
      <c r="AY143" s="422"/>
      <c r="BA143" s="377"/>
      <c r="BB143" s="378"/>
      <c r="BC143" s="338"/>
      <c r="BD143" s="377"/>
      <c r="BE143" s="378"/>
      <c r="BF143" s="338"/>
      <c r="BG143" s="377"/>
      <c r="BH143" s="378"/>
      <c r="BI143" s="338"/>
      <c r="BJ143" s="377"/>
      <c r="BK143" s="378"/>
      <c r="BL143" s="346"/>
      <c r="BM143" s="422"/>
      <c r="BO143" s="377"/>
      <c r="BP143" s="378"/>
      <c r="BQ143" s="338"/>
      <c r="BR143" s="377"/>
      <c r="BS143" s="378"/>
      <c r="BT143" s="338"/>
      <c r="BU143" s="377"/>
      <c r="BV143" s="378"/>
      <c r="BW143" s="338"/>
      <c r="BX143" s="377"/>
      <c r="BY143" s="378"/>
      <c r="BZ143" s="346"/>
      <c r="CA143" s="422"/>
    </row>
    <row r="144" spans="2:79" ht="54.9" customHeight="1" x14ac:dyDescent="0.3">
      <c r="B144" s="1328"/>
      <c r="C144" s="1269"/>
      <c r="D144" s="1266"/>
      <c r="E144" s="1266"/>
      <c r="F144" s="379" t="str">
        <f>+'Plan de Accion 2018'!S39</f>
        <v># Partidas Identificadas que no fueron identificadas en el mes anterior / # Partidas No identificadas en el mes anterior</v>
      </c>
      <c r="G144" s="354"/>
      <c r="H144" s="348">
        <f>+'Plan de Accion 2018'!AB39</f>
        <v>0</v>
      </c>
      <c r="I144" s="349">
        <f>+'Plan de Accion 2018'!BM39</f>
        <v>0</v>
      </c>
      <c r="J144" s="342">
        <f>+'Plan de Accion 2018'!AF39</f>
        <v>0</v>
      </c>
      <c r="K144" s="356"/>
      <c r="L144" s="348">
        <f>+'Plan de Accion 2018'!AL39</f>
        <v>0</v>
      </c>
      <c r="M144" s="349">
        <f>+'Plan de Accion 2018'!BO39</f>
        <v>0</v>
      </c>
      <c r="N144" s="350">
        <f>+'Plan de Accion 2018'!AP39</f>
        <v>0</v>
      </c>
      <c r="O144" s="356"/>
      <c r="P144" s="348">
        <f>+'Plan de Accion 2018'!AV39</f>
        <v>0</v>
      </c>
      <c r="Q144" s="349">
        <f>+'Plan de Accion 2018'!BQ39</f>
        <v>0</v>
      </c>
      <c r="R144" s="350">
        <f>+'Plan de Accion 2018'!AZ39</f>
        <v>0</v>
      </c>
      <c r="S144" s="356"/>
      <c r="T144" s="348">
        <f>+'Plan de Accion 2018'!BF39</f>
        <v>0</v>
      </c>
      <c r="U144" s="349">
        <f>+'Plan de Accion 2018'!BS39</f>
        <v>0</v>
      </c>
      <c r="V144" s="350">
        <f>+'Plan de Accion 2018'!BJ39</f>
        <v>0</v>
      </c>
      <c r="W144" s="425"/>
      <c r="X144" s="397"/>
      <c r="Y144" s="426"/>
      <c r="Z144" s="427"/>
      <c r="AA144" s="338"/>
      <c r="AB144" s="377"/>
      <c r="AC144" s="378"/>
      <c r="AD144" s="338"/>
      <c r="AE144" s="377"/>
      <c r="AF144" s="378"/>
      <c r="AG144" s="338"/>
      <c r="AH144" s="377"/>
      <c r="AI144" s="378"/>
      <c r="AJ144" s="346"/>
      <c r="AK144" s="422"/>
      <c r="AL144" s="391"/>
      <c r="AM144" s="377"/>
      <c r="AN144" s="378"/>
      <c r="AO144" s="338"/>
      <c r="AP144" s="377"/>
      <c r="AQ144" s="378"/>
      <c r="AR144" s="338"/>
      <c r="AS144" s="377"/>
      <c r="AT144" s="378"/>
      <c r="AU144" s="338"/>
      <c r="AV144" s="377"/>
      <c r="AW144" s="378"/>
      <c r="AX144" s="346"/>
      <c r="AY144" s="422"/>
      <c r="BA144" s="377"/>
      <c r="BB144" s="378"/>
      <c r="BC144" s="338"/>
      <c r="BD144" s="377"/>
      <c r="BE144" s="378"/>
      <c r="BF144" s="338"/>
      <c r="BG144" s="377"/>
      <c r="BH144" s="378"/>
      <c r="BI144" s="338"/>
      <c r="BJ144" s="377"/>
      <c r="BK144" s="378"/>
      <c r="BL144" s="346"/>
      <c r="BM144" s="422"/>
      <c r="BO144" s="377"/>
      <c r="BP144" s="378"/>
      <c r="BQ144" s="338"/>
      <c r="BR144" s="377"/>
      <c r="BS144" s="378"/>
      <c r="BT144" s="338"/>
      <c r="BU144" s="377"/>
      <c r="BV144" s="378"/>
      <c r="BW144" s="338"/>
      <c r="BX144" s="377"/>
      <c r="BY144" s="378"/>
      <c r="BZ144" s="346"/>
      <c r="CA144" s="422"/>
    </row>
    <row r="145" spans="2:79" ht="27.6" x14ac:dyDescent="0.3">
      <c r="B145" s="1328"/>
      <c r="C145" s="1269"/>
      <c r="D145" s="351" t="str">
        <f>+'Plan de Accion 2018'!G40</f>
        <v>Ordenes de Giros</v>
      </c>
      <c r="E145" s="1266"/>
      <c r="F145" s="379" t="str">
        <f>+'Plan de Accion 2018'!S40</f>
        <v># Ordenes Giradas / # Giradas Tramitadas</v>
      </c>
      <c r="G145" s="354"/>
      <c r="H145" s="348">
        <f>+'Plan de Accion 2018'!AB40</f>
        <v>0</v>
      </c>
      <c r="I145" s="349">
        <f>+'Plan de Accion 2018'!BM40</f>
        <v>0</v>
      </c>
      <c r="J145" s="342">
        <f>+'Plan de Accion 2018'!AF40</f>
        <v>0</v>
      </c>
      <c r="K145" s="356"/>
      <c r="L145" s="348">
        <f>+'Plan de Accion 2018'!AL40</f>
        <v>0</v>
      </c>
      <c r="M145" s="349">
        <f>+'Plan de Accion 2018'!BO40</f>
        <v>0</v>
      </c>
      <c r="N145" s="350">
        <f>+'Plan de Accion 2018'!AP40</f>
        <v>0</v>
      </c>
      <c r="O145" s="356"/>
      <c r="P145" s="348">
        <f>+'Plan de Accion 2018'!AV40</f>
        <v>0</v>
      </c>
      <c r="Q145" s="349">
        <f>+'Plan de Accion 2018'!BQ40</f>
        <v>0</v>
      </c>
      <c r="R145" s="350">
        <f>+'Plan de Accion 2018'!AZ40</f>
        <v>0</v>
      </c>
      <c r="S145" s="356"/>
      <c r="T145" s="348">
        <f>+'Plan de Accion 2018'!BF40</f>
        <v>0</v>
      </c>
      <c r="U145" s="349">
        <f>+'Plan de Accion 2018'!BS40</f>
        <v>0</v>
      </c>
      <c r="V145" s="350">
        <f>+'Plan de Accion 2018'!BJ40</f>
        <v>0</v>
      </c>
      <c r="W145" s="425"/>
      <c r="X145" s="397"/>
      <c r="Y145" s="426"/>
      <c r="Z145" s="427"/>
      <c r="AA145" s="338"/>
      <c r="AB145" s="377"/>
      <c r="AC145" s="378"/>
      <c r="AD145" s="338"/>
      <c r="AE145" s="377"/>
      <c r="AF145" s="378"/>
      <c r="AG145" s="338"/>
      <c r="AH145" s="377"/>
      <c r="AI145" s="378"/>
      <c r="AJ145" s="346"/>
      <c r="AK145" s="422"/>
      <c r="AL145" s="391"/>
      <c r="AM145" s="377"/>
      <c r="AN145" s="378"/>
      <c r="AO145" s="338"/>
      <c r="AP145" s="377"/>
      <c r="AQ145" s="378"/>
      <c r="AR145" s="338"/>
      <c r="AS145" s="377"/>
      <c r="AT145" s="378"/>
      <c r="AU145" s="338"/>
      <c r="AV145" s="377"/>
      <c r="AW145" s="378"/>
      <c r="AX145" s="346"/>
      <c r="AY145" s="422"/>
      <c r="BA145" s="377"/>
      <c r="BB145" s="378"/>
      <c r="BC145" s="338"/>
      <c r="BD145" s="377"/>
      <c r="BE145" s="378"/>
      <c r="BF145" s="338"/>
      <c r="BG145" s="377"/>
      <c r="BH145" s="378"/>
      <c r="BI145" s="338"/>
      <c r="BJ145" s="377"/>
      <c r="BK145" s="378"/>
      <c r="BL145" s="346"/>
      <c r="BM145" s="422"/>
      <c r="BO145" s="377"/>
      <c r="BP145" s="378"/>
      <c r="BQ145" s="338"/>
      <c r="BR145" s="377"/>
      <c r="BS145" s="378"/>
      <c r="BT145" s="338"/>
      <c r="BU145" s="377"/>
      <c r="BV145" s="378"/>
      <c r="BW145" s="338"/>
      <c r="BX145" s="377"/>
      <c r="BY145" s="378"/>
      <c r="BZ145" s="346"/>
      <c r="CA145" s="422"/>
    </row>
    <row r="146" spans="2:79" ht="54.9" customHeight="1" x14ac:dyDescent="0.3">
      <c r="B146" s="1328"/>
      <c r="C146" s="1269"/>
      <c r="D146" s="351" t="str">
        <f>+'Plan de Accion 2018'!G41</f>
        <v>Portafolio</v>
      </c>
      <c r="E146" s="1266"/>
      <c r="F146" s="379" t="str">
        <f>+'Plan de Accion 2018'!S41</f>
        <v># Boletines Realizados / # Boletines Proyectados del Periodo</v>
      </c>
      <c r="G146" s="354"/>
      <c r="H146" s="348">
        <f>+'Plan de Accion 2018'!AB41</f>
        <v>0</v>
      </c>
      <c r="I146" s="349">
        <f>+'Plan de Accion 2018'!BM41</f>
        <v>0</v>
      </c>
      <c r="J146" s="342">
        <f>+'Plan de Accion 2018'!AF41</f>
        <v>0</v>
      </c>
      <c r="K146" s="356"/>
      <c r="L146" s="348">
        <f>+'Plan de Accion 2018'!AL41</f>
        <v>0</v>
      </c>
      <c r="M146" s="349">
        <f>+'Plan de Accion 2018'!BO41</f>
        <v>0</v>
      </c>
      <c r="N146" s="350">
        <f>+'Plan de Accion 2018'!AP41</f>
        <v>0</v>
      </c>
      <c r="O146" s="356"/>
      <c r="P146" s="348">
        <f>+'Plan de Accion 2018'!AV41</f>
        <v>0</v>
      </c>
      <c r="Q146" s="349">
        <f>+'Plan de Accion 2018'!BQ41</f>
        <v>0</v>
      </c>
      <c r="R146" s="350">
        <f>+'Plan de Accion 2018'!AZ41</f>
        <v>0</v>
      </c>
      <c r="S146" s="356"/>
      <c r="T146" s="348">
        <f>+'Plan de Accion 2018'!BF41</f>
        <v>0</v>
      </c>
      <c r="U146" s="349">
        <f>+'Plan de Accion 2018'!BS41</f>
        <v>0</v>
      </c>
      <c r="V146" s="350">
        <f>+'Plan de Accion 2018'!BJ41</f>
        <v>0</v>
      </c>
      <c r="W146" s="425"/>
      <c r="X146" s="397"/>
      <c r="Y146" s="426"/>
      <c r="Z146" s="427"/>
      <c r="AA146" s="338"/>
      <c r="AB146" s="377"/>
      <c r="AC146" s="378"/>
      <c r="AD146" s="338"/>
      <c r="AE146" s="377"/>
      <c r="AF146" s="378"/>
      <c r="AG146" s="338"/>
      <c r="AH146" s="377"/>
      <c r="AI146" s="378"/>
      <c r="AJ146" s="346"/>
      <c r="AK146" s="422"/>
      <c r="AL146" s="391"/>
      <c r="AM146" s="377"/>
      <c r="AN146" s="378"/>
      <c r="AO146" s="338"/>
      <c r="AP146" s="377"/>
      <c r="AQ146" s="378"/>
      <c r="AR146" s="338"/>
      <c r="AS146" s="377"/>
      <c r="AT146" s="378"/>
      <c r="AU146" s="338"/>
      <c r="AV146" s="377"/>
      <c r="AW146" s="378"/>
      <c r="AX146" s="346"/>
      <c r="AY146" s="422"/>
      <c r="BA146" s="377"/>
      <c r="BB146" s="378"/>
      <c r="BC146" s="338"/>
      <c r="BD146" s="377"/>
      <c r="BE146" s="378"/>
      <c r="BF146" s="338"/>
      <c r="BG146" s="377"/>
      <c r="BH146" s="378"/>
      <c r="BI146" s="338"/>
      <c r="BJ146" s="377"/>
      <c r="BK146" s="378"/>
      <c r="BL146" s="346"/>
      <c r="BM146" s="422"/>
      <c r="BO146" s="377"/>
      <c r="BP146" s="378"/>
      <c r="BQ146" s="338"/>
      <c r="BR146" s="377"/>
      <c r="BS146" s="378"/>
      <c r="BT146" s="338"/>
      <c r="BU146" s="377"/>
      <c r="BV146" s="378"/>
      <c r="BW146" s="338"/>
      <c r="BX146" s="377"/>
      <c r="BY146" s="378"/>
      <c r="BZ146" s="346"/>
      <c r="CA146" s="422"/>
    </row>
    <row r="147" spans="2:79" ht="41.4" x14ac:dyDescent="0.3">
      <c r="B147" s="1328"/>
      <c r="C147" s="1269"/>
      <c r="D147" s="351" t="str">
        <f>+'Plan de Accion 2018'!G42</f>
        <v>Estados Financieros</v>
      </c>
      <c r="E147" s="1266"/>
      <c r="F147" s="379" t="str">
        <f>+'Plan de Accion 2018'!S42</f>
        <v># Estados Financieros Presentados / # Estados Financieros Programados</v>
      </c>
      <c r="G147" s="354"/>
      <c r="H147" s="348">
        <f>+'Plan de Accion 2018'!AB42</f>
        <v>0</v>
      </c>
      <c r="I147" s="349">
        <f>+'Plan de Accion 2018'!BM42</f>
        <v>0</v>
      </c>
      <c r="J147" s="342">
        <f>+'Plan de Accion 2018'!AF42</f>
        <v>0</v>
      </c>
      <c r="K147" s="356"/>
      <c r="L147" s="348">
        <f>+'Plan de Accion 2018'!AL42</f>
        <v>0</v>
      </c>
      <c r="M147" s="349">
        <f>+'Plan de Accion 2018'!BO42</f>
        <v>0</v>
      </c>
      <c r="N147" s="350">
        <f>+'Plan de Accion 2018'!AP42</f>
        <v>0</v>
      </c>
      <c r="O147" s="356"/>
      <c r="P147" s="348">
        <f>+'Plan de Accion 2018'!AV42</f>
        <v>0</v>
      </c>
      <c r="Q147" s="349">
        <f>+'Plan de Accion 2018'!BQ42</f>
        <v>0</v>
      </c>
      <c r="R147" s="350">
        <f>+'Plan de Accion 2018'!AZ42</f>
        <v>0</v>
      </c>
      <c r="S147" s="356"/>
      <c r="T147" s="348">
        <f>+'Plan de Accion 2018'!BF42</f>
        <v>0</v>
      </c>
      <c r="U147" s="349">
        <f>+'Plan de Accion 2018'!BS42</f>
        <v>0</v>
      </c>
      <c r="V147" s="350">
        <f>+'Plan de Accion 2018'!BJ42</f>
        <v>0</v>
      </c>
      <c r="W147" s="425"/>
      <c r="X147" s="397"/>
      <c r="Y147" s="426"/>
      <c r="Z147" s="427"/>
      <c r="AA147" s="338"/>
      <c r="AB147" s="377"/>
      <c r="AC147" s="378"/>
      <c r="AD147" s="338"/>
      <c r="AE147" s="377"/>
      <c r="AF147" s="378"/>
      <c r="AG147" s="338"/>
      <c r="AH147" s="377"/>
      <c r="AI147" s="378"/>
      <c r="AJ147" s="346"/>
      <c r="AK147" s="422"/>
      <c r="AL147" s="391"/>
      <c r="AM147" s="377"/>
      <c r="AN147" s="378"/>
      <c r="AO147" s="338"/>
      <c r="AP147" s="377"/>
      <c r="AQ147" s="378"/>
      <c r="AR147" s="338"/>
      <c r="AS147" s="377"/>
      <c r="AT147" s="378"/>
      <c r="AU147" s="338"/>
      <c r="AV147" s="377"/>
      <c r="AW147" s="378"/>
      <c r="AX147" s="346"/>
      <c r="AY147" s="422"/>
      <c r="BA147" s="377"/>
      <c r="BB147" s="378"/>
      <c r="BC147" s="338"/>
      <c r="BD147" s="377"/>
      <c r="BE147" s="378"/>
      <c r="BF147" s="338"/>
      <c r="BG147" s="377"/>
      <c r="BH147" s="378"/>
      <c r="BI147" s="338"/>
      <c r="BJ147" s="377"/>
      <c r="BK147" s="378"/>
      <c r="BL147" s="346"/>
      <c r="BM147" s="422"/>
      <c r="BO147" s="377"/>
      <c r="BP147" s="378"/>
      <c r="BQ147" s="338"/>
      <c r="BR147" s="377"/>
      <c r="BS147" s="378"/>
      <c r="BT147" s="338"/>
      <c r="BU147" s="377"/>
      <c r="BV147" s="378"/>
      <c r="BW147" s="338"/>
      <c r="BX147" s="377"/>
      <c r="BY147" s="378"/>
      <c r="BZ147" s="346"/>
      <c r="CA147" s="422"/>
    </row>
    <row r="148" spans="2:79" ht="28.2" thickBot="1" x14ac:dyDescent="0.35">
      <c r="B148" s="1328"/>
      <c r="C148" s="1270"/>
      <c r="D148" s="357" t="str">
        <f>+'Plan de Accion 2018'!G43</f>
        <v>Informe Operaciones Reciprocas CGN</v>
      </c>
      <c r="E148" s="1267"/>
      <c r="F148" s="424" t="str">
        <f>+'Plan de Accion 2018'!S43</f>
        <v># Informes Publicados / # Informes Proyectados a Publicar</v>
      </c>
      <c r="G148" s="354"/>
      <c r="H148" s="360">
        <f>+'Plan de Accion 2018'!AB43</f>
        <v>0</v>
      </c>
      <c r="I148" s="361">
        <f>+'Plan de Accion 2018'!BM43</f>
        <v>0</v>
      </c>
      <c r="J148" s="455">
        <f>+'Plan de Accion 2018'!AF43</f>
        <v>0</v>
      </c>
      <c r="K148" s="356"/>
      <c r="L148" s="360">
        <f>+'Plan de Accion 2018'!AL43</f>
        <v>0</v>
      </c>
      <c r="M148" s="361">
        <f>+'Plan de Accion 2018'!BO43</f>
        <v>0</v>
      </c>
      <c r="N148" s="362">
        <f>+'Plan de Accion 2018'!AP43</f>
        <v>0</v>
      </c>
      <c r="O148" s="356"/>
      <c r="P148" s="360">
        <f>+'Plan de Accion 2018'!AV43</f>
        <v>0</v>
      </c>
      <c r="Q148" s="361">
        <f>+'Plan de Accion 2018'!BQ43</f>
        <v>0</v>
      </c>
      <c r="R148" s="362">
        <f>+'Plan de Accion 2018'!AZ43</f>
        <v>0</v>
      </c>
      <c r="S148" s="356"/>
      <c r="T148" s="360">
        <f>+'Plan de Accion 2018'!BF43</f>
        <v>0</v>
      </c>
      <c r="U148" s="361">
        <f>+'Plan de Accion 2018'!BS43</f>
        <v>0</v>
      </c>
      <c r="V148" s="362">
        <f>+'Plan de Accion 2018'!BJ43</f>
        <v>0</v>
      </c>
      <c r="W148" s="425"/>
      <c r="X148" s="397"/>
      <c r="Y148" s="426"/>
      <c r="Z148" s="427"/>
      <c r="AA148" s="338"/>
      <c r="AB148" s="377"/>
      <c r="AC148" s="378"/>
      <c r="AD148" s="338"/>
      <c r="AE148" s="377"/>
      <c r="AF148" s="378"/>
      <c r="AG148" s="338"/>
      <c r="AH148" s="377"/>
      <c r="AI148" s="378"/>
      <c r="AJ148" s="346"/>
      <c r="AK148" s="422"/>
      <c r="AL148" s="391"/>
      <c r="AM148" s="377"/>
      <c r="AN148" s="378"/>
      <c r="AO148" s="338"/>
      <c r="AP148" s="377"/>
      <c r="AQ148" s="378"/>
      <c r="AR148" s="338"/>
      <c r="AS148" s="377"/>
      <c r="AT148" s="378"/>
      <c r="AU148" s="338"/>
      <c r="AV148" s="377"/>
      <c r="AW148" s="378"/>
      <c r="AX148" s="346"/>
      <c r="AY148" s="422"/>
      <c r="BA148" s="377"/>
      <c r="BB148" s="378"/>
      <c r="BC148" s="338"/>
      <c r="BD148" s="377"/>
      <c r="BE148" s="378"/>
      <c r="BF148" s="338"/>
      <c r="BG148" s="377"/>
      <c r="BH148" s="378"/>
      <c r="BI148" s="338"/>
      <c r="BJ148" s="377"/>
      <c r="BK148" s="378"/>
      <c r="BL148" s="346"/>
      <c r="BM148" s="422"/>
      <c r="BO148" s="377"/>
      <c r="BP148" s="378"/>
      <c r="BQ148" s="338"/>
      <c r="BR148" s="377"/>
      <c r="BS148" s="378"/>
      <c r="BT148" s="338"/>
      <c r="BU148" s="377"/>
      <c r="BV148" s="378"/>
      <c r="BW148" s="338"/>
      <c r="BX148" s="377"/>
      <c r="BY148" s="378"/>
      <c r="BZ148" s="346"/>
      <c r="CA148" s="422"/>
    </row>
    <row r="149" spans="2:79" ht="36.75" customHeight="1" thickBot="1" x14ac:dyDescent="0.35">
      <c r="B149" s="1333"/>
      <c r="C149" s="1312" t="s">
        <v>809</v>
      </c>
      <c r="D149" s="1313"/>
      <c r="E149" s="1313"/>
      <c r="F149" s="1314"/>
      <c r="G149" s="402"/>
      <c r="H149" s="382" t="s">
        <v>792</v>
      </c>
      <c r="I149" s="365">
        <f>SUM(I141:I148)/COUNT(I141:I148)</f>
        <v>0</v>
      </c>
      <c r="J149" s="367">
        <f>SUM(J141:J148)/COUNT(J141:J148)</f>
        <v>0</v>
      </c>
      <c r="K149" s="393"/>
      <c r="L149" s="382" t="s">
        <v>792</v>
      </c>
      <c r="M149" s="365">
        <f>SUM(M141:M148)/COUNT(M141:M148)</f>
        <v>0</v>
      </c>
      <c r="N149" s="367">
        <f>SUM(N141:N148)/COUNT(N141:N148)</f>
        <v>0</v>
      </c>
      <c r="O149" s="393"/>
      <c r="P149" s="382" t="s">
        <v>792</v>
      </c>
      <c r="Q149" s="365">
        <f>SUM(Q141:Q148)/COUNT(Q141:Q148)</f>
        <v>0</v>
      </c>
      <c r="R149" s="367">
        <f>SUM(R141:R148)/COUNT(R141:R148)</f>
        <v>0</v>
      </c>
      <c r="S149" s="393"/>
      <c r="T149" s="382" t="s">
        <v>792</v>
      </c>
      <c r="U149" s="365">
        <f>SUM(U141:U148)/COUNT(U141:U148)</f>
        <v>0</v>
      </c>
      <c r="V149" s="367">
        <f>SUM(V141:V148)/COUNT(V141:V148)</f>
        <v>0</v>
      </c>
      <c r="W149" s="422"/>
      <c r="X149" s="387"/>
      <c r="Y149" s="377"/>
      <c r="Z149" s="378"/>
      <c r="AA149" s="338"/>
      <c r="AB149" s="377"/>
      <c r="AC149" s="378"/>
      <c r="AD149" s="338"/>
      <c r="AE149" s="377"/>
      <c r="AF149" s="378"/>
      <c r="AG149" s="338"/>
      <c r="AH149" s="377"/>
      <c r="AI149" s="378"/>
      <c r="AJ149" s="346"/>
      <c r="AK149" s="422"/>
      <c r="AL149" s="391"/>
      <c r="AM149" s="377"/>
      <c r="AN149" s="378"/>
      <c r="AO149" s="338"/>
      <c r="AP149" s="377"/>
      <c r="AQ149" s="378"/>
      <c r="AR149" s="338"/>
      <c r="AS149" s="377"/>
      <c r="AT149" s="378"/>
      <c r="AU149" s="338"/>
      <c r="AV149" s="377"/>
      <c r="AW149" s="378"/>
      <c r="AX149" s="346"/>
      <c r="AY149" s="422"/>
      <c r="BA149" s="377"/>
      <c r="BB149" s="378"/>
      <c r="BC149" s="338"/>
      <c r="BD149" s="377"/>
      <c r="BE149" s="378"/>
      <c r="BF149" s="338"/>
      <c r="BG149" s="377"/>
      <c r="BH149" s="378"/>
      <c r="BI149" s="338"/>
      <c r="BJ149" s="377"/>
      <c r="BK149" s="378"/>
      <c r="BL149" s="346"/>
      <c r="BM149" s="422"/>
      <c r="BO149" s="377"/>
      <c r="BP149" s="378"/>
      <c r="BQ149" s="338"/>
      <c r="BR149" s="377"/>
      <c r="BS149" s="378"/>
      <c r="BT149" s="338"/>
      <c r="BU149" s="377"/>
      <c r="BV149" s="378"/>
      <c r="BW149" s="338"/>
      <c r="BX149" s="377"/>
      <c r="BY149" s="378"/>
      <c r="BZ149" s="346"/>
      <c r="CA149" s="422"/>
    </row>
    <row r="150" spans="2:79" s="314" customFormat="1" ht="55.2" x14ac:dyDescent="0.3">
      <c r="B150" s="1328"/>
      <c r="C150" s="1339" t="s">
        <v>146</v>
      </c>
      <c r="D150" s="384" t="str">
        <f>+'Plan de Accion 2018'!G160</f>
        <v xml:space="preserve">Informes de respuestas a las acciones constitucionales  y de  tutelas </v>
      </c>
      <c r="E150" s="1274" t="str">
        <f>+'Plan de Accion 2018'!B160</f>
        <v>Oficina Asesora Jurídica</v>
      </c>
      <c r="F150" s="385" t="str">
        <f>+'Plan de Accion 2018'!S160</f>
        <v># Tutela Tramitadas Oportunamente / # Tutelas Radicadas que Requieren Trámite</v>
      </c>
      <c r="G150" s="354"/>
      <c r="H150" s="339">
        <f>+'Plan de Accion 2018'!AB160</f>
        <v>0</v>
      </c>
      <c r="I150" s="340">
        <f>+'Plan de Accion 2018'!BM160</f>
        <v>0</v>
      </c>
      <c r="J150" s="342">
        <f>+'Plan de Accion 2018'!AF160</f>
        <v>0</v>
      </c>
      <c r="K150" s="356"/>
      <c r="L150" s="339">
        <f>+'Plan de Accion 2018'!AL160</f>
        <v>0</v>
      </c>
      <c r="M150" s="340">
        <f>+'Plan de Accion 2018'!BO160</f>
        <v>0</v>
      </c>
      <c r="N150" s="342">
        <f>+'Plan de Accion 2018'!AP160</f>
        <v>0</v>
      </c>
      <c r="O150" s="356"/>
      <c r="P150" s="339">
        <f>+'Plan de Accion 2018'!AV160</f>
        <v>0</v>
      </c>
      <c r="Q150" s="340">
        <f>+'Plan de Accion 2018'!BQ160</f>
        <v>0</v>
      </c>
      <c r="R150" s="342">
        <f>+'Plan de Accion 2018'!AZ160</f>
        <v>0</v>
      </c>
      <c r="S150" s="356"/>
      <c r="T150" s="339">
        <f>+'Plan de Accion 2018'!BF160</f>
        <v>0</v>
      </c>
      <c r="U150" s="340">
        <f>+'Plan de Accion 2018'!BS160</f>
        <v>0</v>
      </c>
      <c r="V150" s="342">
        <f>+'Plan de Accion 2018'!BJ160</f>
        <v>0</v>
      </c>
      <c r="W150" s="425"/>
      <c r="X150" s="397"/>
      <c r="Y150" s="426"/>
      <c r="Z150" s="427"/>
      <c r="AA150" s="338"/>
      <c r="AB150" s="426"/>
      <c r="AC150" s="427"/>
      <c r="AD150" s="338"/>
      <c r="AE150" s="426"/>
      <c r="AF150" s="427"/>
      <c r="AG150" s="338"/>
      <c r="AH150" s="426"/>
      <c r="AI150" s="427"/>
      <c r="AJ150" s="428"/>
      <c r="AK150" s="425"/>
      <c r="AL150" s="400"/>
      <c r="AM150" s="426"/>
      <c r="AN150" s="427"/>
      <c r="AO150" s="338"/>
      <c r="AP150" s="426"/>
      <c r="AQ150" s="427"/>
      <c r="AR150" s="338"/>
      <c r="AS150" s="426"/>
      <c r="AT150" s="427"/>
      <c r="AU150" s="338"/>
      <c r="AV150" s="426"/>
      <c r="AW150" s="427"/>
      <c r="AX150" s="428"/>
      <c r="AY150" s="425"/>
      <c r="BA150" s="426"/>
      <c r="BB150" s="427"/>
      <c r="BC150" s="338"/>
      <c r="BD150" s="426"/>
      <c r="BE150" s="427"/>
      <c r="BF150" s="338"/>
      <c r="BG150" s="426"/>
      <c r="BH150" s="427"/>
      <c r="BI150" s="338"/>
      <c r="BJ150" s="426"/>
      <c r="BK150" s="427"/>
      <c r="BL150" s="428"/>
      <c r="BM150" s="425"/>
      <c r="BO150" s="426"/>
      <c r="BP150" s="427"/>
      <c r="BQ150" s="338"/>
      <c r="BR150" s="426"/>
      <c r="BS150" s="427"/>
      <c r="BT150" s="338"/>
      <c r="BU150" s="426"/>
      <c r="BV150" s="427"/>
      <c r="BW150" s="338"/>
      <c r="BX150" s="426"/>
      <c r="BY150" s="427"/>
      <c r="BZ150" s="428"/>
      <c r="CA150" s="425"/>
    </row>
    <row r="151" spans="2:79" s="314" customFormat="1" ht="55.2" x14ac:dyDescent="0.3">
      <c r="B151" s="1328"/>
      <c r="C151" s="1339"/>
      <c r="D151" s="351" t="str">
        <f>+'Plan de Accion 2018'!G161</f>
        <v>Representación  judicial - Demandas Laborales</v>
      </c>
      <c r="E151" s="1274"/>
      <c r="F151" s="379" t="str">
        <f>+'Plan de Accion 2018'!S161</f>
        <v># Demandas Laborales Contestadas Oportunamente / # Demandas Laborales Notificadas a la Entidad</v>
      </c>
      <c r="G151" s="354"/>
      <c r="H151" s="348">
        <f>+'Plan de Accion 2018'!AB161</f>
        <v>0</v>
      </c>
      <c r="I151" s="349">
        <f>+'Plan de Accion 2018'!BM161</f>
        <v>0</v>
      </c>
      <c r="J151" s="342">
        <f>+'Plan de Accion 2018'!AF161</f>
        <v>0</v>
      </c>
      <c r="K151" s="356"/>
      <c r="L151" s="348">
        <f>+'Plan de Accion 2018'!AL161</f>
        <v>0</v>
      </c>
      <c r="M151" s="349">
        <f>+'Plan de Accion 2018'!BO161</f>
        <v>0</v>
      </c>
      <c r="N151" s="350">
        <f>+'Plan de Accion 2018'!AP161</f>
        <v>0</v>
      </c>
      <c r="O151" s="356"/>
      <c r="P151" s="348">
        <f>+'Plan de Accion 2018'!AV161</f>
        <v>0</v>
      </c>
      <c r="Q151" s="349">
        <f>+'Plan de Accion 2018'!BQ161</f>
        <v>0</v>
      </c>
      <c r="R151" s="350">
        <f>+'Plan de Accion 2018'!AZ161</f>
        <v>0</v>
      </c>
      <c r="S151" s="356"/>
      <c r="T151" s="348">
        <f>+'Plan de Accion 2018'!BF161</f>
        <v>0</v>
      </c>
      <c r="U151" s="349">
        <f>+'Plan de Accion 2018'!BS161</f>
        <v>0</v>
      </c>
      <c r="V151" s="350">
        <f>+'Plan de Accion 2018'!BJ161</f>
        <v>0</v>
      </c>
      <c r="W151" s="425"/>
      <c r="X151" s="397"/>
      <c r="Y151" s="426"/>
      <c r="Z151" s="427"/>
      <c r="AA151" s="338"/>
      <c r="AB151" s="426"/>
      <c r="AC151" s="427"/>
      <c r="AD151" s="338"/>
      <c r="AE151" s="426"/>
      <c r="AF151" s="427"/>
      <c r="AG151" s="338"/>
      <c r="AH151" s="426"/>
      <c r="AI151" s="427"/>
      <c r="AJ151" s="428"/>
      <c r="AK151" s="425"/>
      <c r="AL151" s="400"/>
      <c r="AM151" s="426"/>
      <c r="AN151" s="427"/>
      <c r="AO151" s="338"/>
      <c r="AP151" s="426"/>
      <c r="AQ151" s="427"/>
      <c r="AR151" s="338"/>
      <c r="AS151" s="426"/>
      <c r="AT151" s="427"/>
      <c r="AU151" s="338"/>
      <c r="AV151" s="426"/>
      <c r="AW151" s="427"/>
      <c r="AX151" s="428"/>
      <c r="AY151" s="425"/>
      <c r="BA151" s="426"/>
      <c r="BB151" s="427"/>
      <c r="BC151" s="338"/>
      <c r="BD151" s="426"/>
      <c r="BE151" s="427"/>
      <c r="BF151" s="338"/>
      <c r="BG151" s="426"/>
      <c r="BH151" s="427"/>
      <c r="BI151" s="338"/>
      <c r="BJ151" s="426"/>
      <c r="BK151" s="427"/>
      <c r="BL151" s="428"/>
      <c r="BM151" s="425"/>
      <c r="BO151" s="426"/>
      <c r="BP151" s="427"/>
      <c r="BQ151" s="338"/>
      <c r="BR151" s="426"/>
      <c r="BS151" s="427"/>
      <c r="BT151" s="338"/>
      <c r="BU151" s="426"/>
      <c r="BV151" s="427"/>
      <c r="BW151" s="338"/>
      <c r="BX151" s="426"/>
      <c r="BY151" s="427"/>
      <c r="BZ151" s="428"/>
      <c r="CA151" s="425"/>
    </row>
    <row r="152" spans="2:79" s="314" customFormat="1" ht="69" x14ac:dyDescent="0.3">
      <c r="B152" s="1328"/>
      <c r="C152" s="1339"/>
      <c r="D152" s="351" t="str">
        <f>+'Plan de Accion 2018'!G162</f>
        <v>Representación  judicial - Procesos Administrativos</v>
      </c>
      <c r="E152" s="1274"/>
      <c r="F152" s="379" t="str">
        <f>+'Plan de Accion 2018'!S162</f>
        <v># Procesos contenciosos administrativos contestados oportunamente / # Procesos contenciosos administrativos notificados a la Entidad</v>
      </c>
      <c r="G152" s="354"/>
      <c r="H152" s="348">
        <f>+'Plan de Accion 2018'!AB162</f>
        <v>0</v>
      </c>
      <c r="I152" s="349">
        <f>+'Plan de Accion 2018'!BM162</f>
        <v>0</v>
      </c>
      <c r="J152" s="342">
        <f>+'Plan de Accion 2018'!AF162</f>
        <v>0</v>
      </c>
      <c r="K152" s="356"/>
      <c r="L152" s="348">
        <f>+'Plan de Accion 2018'!AL162</f>
        <v>0</v>
      </c>
      <c r="M152" s="349">
        <f>+'Plan de Accion 2018'!BO162</f>
        <v>0</v>
      </c>
      <c r="N152" s="350">
        <f>+'Plan de Accion 2018'!AP162</f>
        <v>0</v>
      </c>
      <c r="O152" s="356"/>
      <c r="P152" s="348">
        <f>+'Plan de Accion 2018'!AV162</f>
        <v>0</v>
      </c>
      <c r="Q152" s="349">
        <f>+'Plan de Accion 2018'!BQ162</f>
        <v>0</v>
      </c>
      <c r="R152" s="350">
        <f>+'Plan de Accion 2018'!AZ162</f>
        <v>0</v>
      </c>
      <c r="S152" s="356"/>
      <c r="T152" s="348">
        <f>+'Plan de Accion 2018'!BF162</f>
        <v>0</v>
      </c>
      <c r="U152" s="349">
        <f>+'Plan de Accion 2018'!BS162</f>
        <v>0</v>
      </c>
      <c r="V152" s="350">
        <f>+'Plan de Accion 2018'!BJ162</f>
        <v>0</v>
      </c>
      <c r="W152" s="425"/>
      <c r="X152" s="397"/>
      <c r="Y152" s="426"/>
      <c r="Z152" s="427"/>
      <c r="AA152" s="338"/>
      <c r="AB152" s="426"/>
      <c r="AC152" s="427"/>
      <c r="AD152" s="338"/>
      <c r="AE152" s="426"/>
      <c r="AF152" s="427"/>
      <c r="AG152" s="338"/>
      <c r="AH152" s="426"/>
      <c r="AI152" s="427"/>
      <c r="AJ152" s="428"/>
      <c r="AK152" s="425"/>
      <c r="AL152" s="400"/>
      <c r="AM152" s="426"/>
      <c r="AN152" s="427"/>
      <c r="AO152" s="338"/>
      <c r="AP152" s="426"/>
      <c r="AQ152" s="427"/>
      <c r="AR152" s="338"/>
      <c r="AS152" s="426"/>
      <c r="AT152" s="427"/>
      <c r="AU152" s="338"/>
      <c r="AV152" s="426"/>
      <c r="AW152" s="427"/>
      <c r="AX152" s="428"/>
      <c r="AY152" s="425"/>
      <c r="BA152" s="426"/>
      <c r="BB152" s="427"/>
      <c r="BC152" s="338"/>
      <c r="BD152" s="426"/>
      <c r="BE152" s="427"/>
      <c r="BF152" s="338"/>
      <c r="BG152" s="426"/>
      <c r="BH152" s="427"/>
      <c r="BI152" s="338"/>
      <c r="BJ152" s="426"/>
      <c r="BK152" s="427"/>
      <c r="BL152" s="428"/>
      <c r="BM152" s="425"/>
      <c r="BO152" s="426"/>
      <c r="BP152" s="427"/>
      <c r="BQ152" s="338"/>
      <c r="BR152" s="426"/>
      <c r="BS152" s="427"/>
      <c r="BT152" s="338"/>
      <c r="BU152" s="426"/>
      <c r="BV152" s="427"/>
      <c r="BW152" s="338"/>
      <c r="BX152" s="426"/>
      <c r="BY152" s="427"/>
      <c r="BZ152" s="428"/>
      <c r="CA152" s="425"/>
    </row>
    <row r="153" spans="2:79" s="314" customFormat="1" ht="41.4" x14ac:dyDescent="0.3">
      <c r="B153" s="1328"/>
      <c r="C153" s="1339"/>
      <c r="D153" s="351" t="str">
        <f>+'Plan de Accion 2018'!G163</f>
        <v>Respuesta y trámite de pruebas atendidas</v>
      </c>
      <c r="E153" s="1274"/>
      <c r="F153" s="379" t="str">
        <f>+'Plan de Accion 2018'!S163</f>
        <v># Solicitudes de pruebas atendidas / # Solicitudes de pruebas radicadas en la Entidad</v>
      </c>
      <c r="G153" s="354"/>
      <c r="H153" s="348">
        <f>+'Plan de Accion 2018'!AB163</f>
        <v>0</v>
      </c>
      <c r="I153" s="349">
        <f>+'Plan de Accion 2018'!BM163</f>
        <v>0</v>
      </c>
      <c r="J153" s="342">
        <f>+'Plan de Accion 2018'!AF163</f>
        <v>0</v>
      </c>
      <c r="K153" s="356"/>
      <c r="L153" s="348">
        <f>+'Plan de Accion 2018'!AL163</f>
        <v>0</v>
      </c>
      <c r="M153" s="349">
        <f>+'Plan de Accion 2018'!BO163</f>
        <v>0</v>
      </c>
      <c r="N153" s="350">
        <f>+'Plan de Accion 2018'!AP163</f>
        <v>0</v>
      </c>
      <c r="O153" s="356"/>
      <c r="P153" s="348">
        <f>+'Plan de Accion 2018'!AV163</f>
        <v>0</v>
      </c>
      <c r="Q153" s="349">
        <f>+'Plan de Accion 2018'!BQ163</f>
        <v>0</v>
      </c>
      <c r="R153" s="350">
        <f>+'Plan de Accion 2018'!AZ163</f>
        <v>0</v>
      </c>
      <c r="S153" s="356"/>
      <c r="T153" s="348">
        <f>+'Plan de Accion 2018'!BF163</f>
        <v>0</v>
      </c>
      <c r="U153" s="349">
        <f>+'Plan de Accion 2018'!BS163</f>
        <v>0</v>
      </c>
      <c r="V153" s="350">
        <f>+'Plan de Accion 2018'!BJ163</f>
        <v>0</v>
      </c>
      <c r="W153" s="425"/>
      <c r="X153" s="397"/>
      <c r="Y153" s="426"/>
      <c r="Z153" s="427"/>
      <c r="AA153" s="338"/>
      <c r="AB153" s="426"/>
      <c r="AC153" s="427"/>
      <c r="AD153" s="338"/>
      <c r="AE153" s="426"/>
      <c r="AF153" s="427"/>
      <c r="AG153" s="338"/>
      <c r="AH153" s="426"/>
      <c r="AI153" s="427"/>
      <c r="AJ153" s="428"/>
      <c r="AK153" s="425"/>
      <c r="AL153" s="400"/>
      <c r="AM153" s="426"/>
      <c r="AN153" s="427"/>
      <c r="AO153" s="338"/>
      <c r="AP153" s="426"/>
      <c r="AQ153" s="427"/>
      <c r="AR153" s="338"/>
      <c r="AS153" s="426"/>
      <c r="AT153" s="427"/>
      <c r="AU153" s="338"/>
      <c r="AV153" s="426"/>
      <c r="AW153" s="427"/>
      <c r="AX153" s="428"/>
      <c r="AY153" s="425"/>
      <c r="BA153" s="426"/>
      <c r="BB153" s="427"/>
      <c r="BC153" s="338"/>
      <c r="BD153" s="426"/>
      <c r="BE153" s="427"/>
      <c r="BF153" s="338"/>
      <c r="BG153" s="426"/>
      <c r="BH153" s="427"/>
      <c r="BI153" s="338"/>
      <c r="BJ153" s="426"/>
      <c r="BK153" s="427"/>
      <c r="BL153" s="428"/>
      <c r="BM153" s="425"/>
      <c r="BO153" s="426"/>
      <c r="BP153" s="427"/>
      <c r="BQ153" s="338"/>
      <c r="BR153" s="426"/>
      <c r="BS153" s="427"/>
      <c r="BT153" s="338"/>
      <c r="BU153" s="426"/>
      <c r="BV153" s="427"/>
      <c r="BW153" s="338"/>
      <c r="BX153" s="426"/>
      <c r="BY153" s="427"/>
      <c r="BZ153" s="428"/>
      <c r="CA153" s="425"/>
    </row>
    <row r="154" spans="2:79" s="314" customFormat="1" ht="110.4" x14ac:dyDescent="0.3">
      <c r="B154" s="1328"/>
      <c r="C154" s="1339"/>
      <c r="D154" s="351" t="str">
        <f>+'Plan de Accion 2018'!G167</f>
        <v xml:space="preserve">Atender las reclamaciones administrativas </v>
      </c>
      <c r="E154" s="1274"/>
      <c r="F154" s="379" t="str">
        <f>+'Plan de Accion 2018'!S167</f>
        <v># Reclamaciones administrativas atendidas en el periodo de acuerdo con los plazos establecidos (1 mes) / # Reclamaciones administrativas radicadas en la Entidad con una antelación de un mes a la finalización del periodo</v>
      </c>
      <c r="G154" s="354"/>
      <c r="H154" s="348">
        <f>+'Plan de Accion 2018'!AB167</f>
        <v>0</v>
      </c>
      <c r="I154" s="349">
        <f>+'Plan de Accion 2018'!BM167</f>
        <v>0</v>
      </c>
      <c r="J154" s="342">
        <f>+'Plan de Accion 2018'!AF167</f>
        <v>0</v>
      </c>
      <c r="K154" s="356"/>
      <c r="L154" s="348">
        <f>+'Plan de Accion 2018'!AL167</f>
        <v>0</v>
      </c>
      <c r="M154" s="349">
        <f>+'Plan de Accion 2018'!BO167</f>
        <v>0</v>
      </c>
      <c r="N154" s="350">
        <f>+'Plan de Accion 2018'!AP167</f>
        <v>0</v>
      </c>
      <c r="O154" s="356"/>
      <c r="P154" s="348">
        <f>+'Plan de Accion 2018'!AV167</f>
        <v>0</v>
      </c>
      <c r="Q154" s="349">
        <f>+'Plan de Accion 2018'!BQ167</f>
        <v>0</v>
      </c>
      <c r="R154" s="350">
        <f>+'Plan de Accion 2018'!AZ167</f>
        <v>0</v>
      </c>
      <c r="S154" s="356"/>
      <c r="T154" s="348">
        <f>+'Plan de Accion 2018'!BF167</f>
        <v>0</v>
      </c>
      <c r="U154" s="349">
        <f>+'Plan de Accion 2018'!BS167</f>
        <v>0</v>
      </c>
      <c r="V154" s="350">
        <f>+'Plan de Accion 2018'!BJ167</f>
        <v>0</v>
      </c>
      <c r="W154" s="425"/>
      <c r="X154" s="397"/>
      <c r="Y154" s="426"/>
      <c r="Z154" s="427"/>
      <c r="AA154" s="338"/>
      <c r="AB154" s="426"/>
      <c r="AC154" s="427"/>
      <c r="AD154" s="338"/>
      <c r="AE154" s="426"/>
      <c r="AF154" s="427"/>
      <c r="AG154" s="338"/>
      <c r="AH154" s="426"/>
      <c r="AI154" s="427"/>
      <c r="AJ154" s="428"/>
      <c r="AK154" s="425"/>
      <c r="AL154" s="400"/>
      <c r="AM154" s="426"/>
      <c r="AN154" s="427"/>
      <c r="AO154" s="338"/>
      <c r="AP154" s="426"/>
      <c r="AQ154" s="427"/>
      <c r="AR154" s="338"/>
      <c r="AS154" s="426"/>
      <c r="AT154" s="427"/>
      <c r="AU154" s="338"/>
      <c r="AV154" s="426"/>
      <c r="AW154" s="427"/>
      <c r="AX154" s="428"/>
      <c r="AY154" s="425"/>
      <c r="BA154" s="426"/>
      <c r="BB154" s="427"/>
      <c r="BC154" s="338"/>
      <c r="BD154" s="426"/>
      <c r="BE154" s="427"/>
      <c r="BF154" s="338"/>
      <c r="BG154" s="426"/>
      <c r="BH154" s="427"/>
      <c r="BI154" s="338"/>
      <c r="BJ154" s="426"/>
      <c r="BK154" s="427"/>
      <c r="BL154" s="428"/>
      <c r="BM154" s="425"/>
      <c r="BO154" s="426"/>
      <c r="BP154" s="427"/>
      <c r="BQ154" s="338"/>
      <c r="BR154" s="426"/>
      <c r="BS154" s="427"/>
      <c r="BT154" s="338"/>
      <c r="BU154" s="426"/>
      <c r="BV154" s="427"/>
      <c r="BW154" s="338"/>
      <c r="BX154" s="426"/>
      <c r="BY154" s="427"/>
      <c r="BZ154" s="428"/>
      <c r="CA154" s="425"/>
    </row>
    <row r="155" spans="2:79" s="314" customFormat="1" ht="96.6" x14ac:dyDescent="0.3">
      <c r="B155" s="1328"/>
      <c r="C155" s="1339"/>
      <c r="D155" s="351" t="str">
        <f>+'Plan de Accion 2018'!G168</f>
        <v>Recurrir los Actos Administrativos interpuestos por COLPENSIONES</v>
      </c>
      <c r="E155" s="1274"/>
      <c r="F155" s="379" t="str">
        <f>+'Plan de Accion 2018'!S168</f>
        <v># Recursos interpuestos oportunamente contra actos administrativos expedidos por Colpensiones / # Actos administrativos expedidos por Colpensiones notificados por aviso a la Entidad</v>
      </c>
      <c r="G155" s="354"/>
      <c r="H155" s="348">
        <f>+'Plan de Accion 2018'!AB168</f>
        <v>0</v>
      </c>
      <c r="I155" s="349">
        <f>+'Plan de Accion 2018'!BM168</f>
        <v>0</v>
      </c>
      <c r="J155" s="342">
        <f>+'Plan de Accion 2018'!AF168</f>
        <v>0</v>
      </c>
      <c r="K155" s="356"/>
      <c r="L155" s="348">
        <f>+'Plan de Accion 2018'!AL168</f>
        <v>0</v>
      </c>
      <c r="M155" s="349">
        <f>+'Plan de Accion 2018'!BO168</f>
        <v>0</v>
      </c>
      <c r="N155" s="350">
        <f>+'Plan de Accion 2018'!AP168</f>
        <v>0</v>
      </c>
      <c r="O155" s="356"/>
      <c r="P155" s="348">
        <f>+'Plan de Accion 2018'!AV168</f>
        <v>0</v>
      </c>
      <c r="Q155" s="349">
        <f>+'Plan de Accion 2018'!BQ168</f>
        <v>0</v>
      </c>
      <c r="R155" s="350">
        <f>+'Plan de Accion 2018'!AZ168</f>
        <v>0</v>
      </c>
      <c r="S155" s="356"/>
      <c r="T155" s="348">
        <f>+'Plan de Accion 2018'!BF168</f>
        <v>0</v>
      </c>
      <c r="U155" s="349">
        <f>+'Plan de Accion 2018'!BS168</f>
        <v>0</v>
      </c>
      <c r="V155" s="350">
        <f>+'Plan de Accion 2018'!BJ168</f>
        <v>0</v>
      </c>
      <c r="W155" s="425"/>
      <c r="X155" s="397"/>
      <c r="Y155" s="426"/>
      <c r="Z155" s="427"/>
      <c r="AA155" s="338"/>
      <c r="AB155" s="426"/>
      <c r="AC155" s="427"/>
      <c r="AD155" s="338"/>
      <c r="AE155" s="426"/>
      <c r="AF155" s="427"/>
      <c r="AG155" s="338"/>
      <c r="AH155" s="426"/>
      <c r="AI155" s="427"/>
      <c r="AJ155" s="428"/>
      <c r="AK155" s="425"/>
      <c r="AL155" s="400"/>
      <c r="AM155" s="426"/>
      <c r="AN155" s="427"/>
      <c r="AO155" s="338"/>
      <c r="AP155" s="426"/>
      <c r="AQ155" s="427"/>
      <c r="AR155" s="338"/>
      <c r="AS155" s="426"/>
      <c r="AT155" s="427"/>
      <c r="AU155" s="338"/>
      <c r="AV155" s="426"/>
      <c r="AW155" s="427"/>
      <c r="AX155" s="428"/>
      <c r="AY155" s="425"/>
      <c r="BA155" s="426"/>
      <c r="BB155" s="427"/>
      <c r="BC155" s="338"/>
      <c r="BD155" s="426"/>
      <c r="BE155" s="427"/>
      <c r="BF155" s="338"/>
      <c r="BG155" s="426"/>
      <c r="BH155" s="427"/>
      <c r="BI155" s="338"/>
      <c r="BJ155" s="426"/>
      <c r="BK155" s="427"/>
      <c r="BL155" s="428"/>
      <c r="BM155" s="425"/>
      <c r="BO155" s="426"/>
      <c r="BP155" s="427"/>
      <c r="BQ155" s="338"/>
      <c r="BR155" s="426"/>
      <c r="BS155" s="427"/>
      <c r="BT155" s="338"/>
      <c r="BU155" s="426"/>
      <c r="BV155" s="427"/>
      <c r="BW155" s="338"/>
      <c r="BX155" s="426"/>
      <c r="BY155" s="427"/>
      <c r="BZ155" s="428"/>
      <c r="CA155" s="425"/>
    </row>
    <row r="156" spans="2:79" s="314" customFormat="1" ht="69" x14ac:dyDescent="0.3">
      <c r="B156" s="1328"/>
      <c r="C156" s="1339"/>
      <c r="D156" s="351" t="str">
        <f>+'Plan de Accion 2018'!G169</f>
        <v>Trámites de Embargos</v>
      </c>
      <c r="E156" s="1274"/>
      <c r="F156" s="379" t="str">
        <f>+'Plan de Accion 2018'!S169</f>
        <v># Solicitudes de embargo tramitadas oportunamente / # Solicitudes de embargo radicadas en la Entidad dentro del periodo</v>
      </c>
      <c r="G156" s="354"/>
      <c r="H156" s="348">
        <f>+'Plan de Accion 2018'!AB169</f>
        <v>0</v>
      </c>
      <c r="I156" s="349">
        <f>+'Plan de Accion 2018'!BM169</f>
        <v>0</v>
      </c>
      <c r="J156" s="342">
        <f>+'Plan de Accion 2018'!AF169</f>
        <v>0</v>
      </c>
      <c r="K156" s="356"/>
      <c r="L156" s="348">
        <f>+'Plan de Accion 2018'!AL169</f>
        <v>0</v>
      </c>
      <c r="M156" s="349">
        <f>+'Plan de Accion 2018'!BO169</f>
        <v>0</v>
      </c>
      <c r="N156" s="350">
        <f>+'Plan de Accion 2018'!AP169</f>
        <v>0</v>
      </c>
      <c r="O156" s="356"/>
      <c r="P156" s="348">
        <f>+'Plan de Accion 2018'!AV169</f>
        <v>0</v>
      </c>
      <c r="Q156" s="349">
        <f>+'Plan de Accion 2018'!BQ169</f>
        <v>0</v>
      </c>
      <c r="R156" s="350">
        <f>+'Plan de Accion 2018'!AZ169</f>
        <v>0</v>
      </c>
      <c r="S156" s="356"/>
      <c r="T156" s="348">
        <f>+'Plan de Accion 2018'!BF169</f>
        <v>0</v>
      </c>
      <c r="U156" s="349">
        <f>+'Plan de Accion 2018'!BS169</f>
        <v>0</v>
      </c>
      <c r="V156" s="350">
        <f>+'Plan de Accion 2018'!BJ169</f>
        <v>0</v>
      </c>
      <c r="W156" s="425"/>
      <c r="X156" s="397"/>
      <c r="Y156" s="426"/>
      <c r="Z156" s="427"/>
      <c r="AA156" s="338"/>
      <c r="AB156" s="426"/>
      <c r="AC156" s="427"/>
      <c r="AD156" s="338"/>
      <c r="AE156" s="426"/>
      <c r="AF156" s="427"/>
      <c r="AG156" s="338"/>
      <c r="AH156" s="426"/>
      <c r="AI156" s="427"/>
      <c r="AJ156" s="428"/>
      <c r="AK156" s="425"/>
      <c r="AL156" s="400"/>
      <c r="AM156" s="426"/>
      <c r="AN156" s="427"/>
      <c r="AO156" s="338"/>
      <c r="AP156" s="426"/>
      <c r="AQ156" s="427"/>
      <c r="AR156" s="338"/>
      <c r="AS156" s="426"/>
      <c r="AT156" s="427"/>
      <c r="AU156" s="338"/>
      <c r="AV156" s="426"/>
      <c r="AW156" s="427"/>
      <c r="AX156" s="428"/>
      <c r="AY156" s="425"/>
      <c r="BA156" s="426"/>
      <c r="BB156" s="427"/>
      <c r="BC156" s="338"/>
      <c r="BD156" s="426"/>
      <c r="BE156" s="427"/>
      <c r="BF156" s="338"/>
      <c r="BG156" s="426"/>
      <c r="BH156" s="427"/>
      <c r="BI156" s="338"/>
      <c r="BJ156" s="426"/>
      <c r="BK156" s="427"/>
      <c r="BL156" s="428"/>
      <c r="BM156" s="425"/>
      <c r="BO156" s="426"/>
      <c r="BP156" s="427"/>
      <c r="BQ156" s="338"/>
      <c r="BR156" s="426"/>
      <c r="BS156" s="427"/>
      <c r="BT156" s="338"/>
      <c r="BU156" s="426"/>
      <c r="BV156" s="427"/>
      <c r="BW156" s="338"/>
      <c r="BX156" s="426"/>
      <c r="BY156" s="427"/>
      <c r="BZ156" s="428"/>
      <c r="CA156" s="425"/>
    </row>
    <row r="157" spans="2:79" s="314" customFormat="1" ht="69" x14ac:dyDescent="0.3">
      <c r="B157" s="1328"/>
      <c r="C157" s="1339"/>
      <c r="D157" s="1340" t="str">
        <f>+'Plan de Accion 2018'!G172</f>
        <v>Depuración de Cartera FOSYGA y/o ADRES</v>
      </c>
      <c r="E157" s="1274"/>
      <c r="F157" s="379" t="str">
        <f>+'Plan de Accion 2018'!S172</f>
        <v xml:space="preserve"># Reclamaciones Vendidas con mora mayor a 180 días / Reclamaciones contenidas actos administrativos ejecutoriados con mora mayor a 180 días </v>
      </c>
      <c r="G157" s="354"/>
      <c r="H157" s="348">
        <f>+'Plan de Accion 2018'!AB172</f>
        <v>0</v>
      </c>
      <c r="I157" s="349">
        <f>+'Plan de Accion 2018'!BM172</f>
        <v>0</v>
      </c>
      <c r="J157" s="342">
        <f>+'Plan de Accion 2018'!AF172</f>
        <v>0</v>
      </c>
      <c r="K157" s="356"/>
      <c r="L157" s="348">
        <f>+'Plan de Accion 2018'!AL172</f>
        <v>0</v>
      </c>
      <c r="M157" s="349">
        <f>+'Plan de Accion 2018'!BO172</f>
        <v>0</v>
      </c>
      <c r="N157" s="350">
        <f>+'Plan de Accion 2018'!AP172</f>
        <v>0</v>
      </c>
      <c r="O157" s="356"/>
      <c r="P157" s="348">
        <f>+'Plan de Accion 2018'!AV172</f>
        <v>0</v>
      </c>
      <c r="Q157" s="349" t="str">
        <f>+'Plan de Accion 2018'!BQ172</f>
        <v>No Prog ni Ejec</v>
      </c>
      <c r="R157" s="350">
        <f>+'Plan de Accion 2018'!AZ172</f>
        <v>0</v>
      </c>
      <c r="S157" s="356"/>
      <c r="T157" s="348">
        <f>+'Plan de Accion 2018'!BF172</f>
        <v>0</v>
      </c>
      <c r="U157" s="349" t="str">
        <f>+'Plan de Accion 2018'!BS172</f>
        <v>No Prog ni Ejec</v>
      </c>
      <c r="V157" s="350">
        <f>+'Plan de Accion 2018'!BJ172</f>
        <v>0</v>
      </c>
      <c r="W157" s="425"/>
      <c r="X157" s="397"/>
      <c r="Y157" s="426"/>
      <c r="Z157" s="427"/>
      <c r="AA157" s="338"/>
      <c r="AB157" s="426"/>
      <c r="AC157" s="427"/>
      <c r="AD157" s="338"/>
      <c r="AE157" s="426"/>
      <c r="AF157" s="427"/>
      <c r="AG157" s="338"/>
      <c r="AH157" s="426"/>
      <c r="AI157" s="427"/>
      <c r="AJ157" s="428"/>
      <c r="AK157" s="425"/>
      <c r="AL157" s="400"/>
      <c r="AM157" s="426"/>
      <c r="AN157" s="427"/>
      <c r="AO157" s="338"/>
      <c r="AP157" s="426"/>
      <c r="AQ157" s="427"/>
      <c r="AR157" s="338"/>
      <c r="AS157" s="426"/>
      <c r="AT157" s="427"/>
      <c r="AU157" s="338"/>
      <c r="AV157" s="426"/>
      <c r="AW157" s="427"/>
      <c r="AX157" s="428"/>
      <c r="AY157" s="425"/>
      <c r="BA157" s="426"/>
      <c r="BB157" s="427"/>
      <c r="BC157" s="338"/>
      <c r="BD157" s="426"/>
      <c r="BE157" s="427"/>
      <c r="BF157" s="338"/>
      <c r="BG157" s="426"/>
      <c r="BH157" s="427"/>
      <c r="BI157" s="338"/>
      <c r="BJ157" s="426"/>
      <c r="BK157" s="427"/>
      <c r="BL157" s="428"/>
      <c r="BM157" s="425"/>
      <c r="BO157" s="426"/>
      <c r="BP157" s="427"/>
      <c r="BQ157" s="338"/>
      <c r="BR157" s="426"/>
      <c r="BS157" s="427"/>
      <c r="BT157" s="338"/>
      <c r="BU157" s="426"/>
      <c r="BV157" s="427"/>
      <c r="BW157" s="338"/>
      <c r="BX157" s="426"/>
      <c r="BY157" s="427"/>
      <c r="BZ157" s="428"/>
      <c r="CA157" s="425"/>
    </row>
    <row r="158" spans="2:79" s="314" customFormat="1" ht="69" x14ac:dyDescent="0.25">
      <c r="B158" s="1328"/>
      <c r="C158" s="1339"/>
      <c r="D158" s="1276"/>
      <c r="E158" s="1274"/>
      <c r="F158" s="379" t="str">
        <f>+'Plan de Accion 2018'!S174</f>
        <v># de actos administrativos proferidos / # fallecidos, incobrables, cancelados y revocados resultado del proceso de depuración</v>
      </c>
      <c r="G158" s="313"/>
      <c r="H158" s="348">
        <f>+'Plan de Accion 2018'!AB174</f>
        <v>0</v>
      </c>
      <c r="I158" s="349">
        <f>+'Plan de Accion 2018'!BM174</f>
        <v>0</v>
      </c>
      <c r="J158" s="342">
        <f>+'Plan de Accion 2018'!AF174</f>
        <v>0</v>
      </c>
      <c r="K158" s="356"/>
      <c r="L158" s="348">
        <f>+'Plan de Accion 2018'!AL174</f>
        <v>0</v>
      </c>
      <c r="M158" s="349">
        <f>+'Plan de Accion 2018'!BO174</f>
        <v>0</v>
      </c>
      <c r="N158" s="350">
        <f>+'Plan de Accion 2018'!AP174</f>
        <v>0</v>
      </c>
      <c r="O158" s="356"/>
      <c r="P158" s="348">
        <f>+'Plan de Accion 2018'!AV174</f>
        <v>0</v>
      </c>
      <c r="Q158" s="349">
        <f>+'Plan de Accion 2018'!BQ174</f>
        <v>0</v>
      </c>
      <c r="R158" s="350">
        <f>+'Plan de Accion 2018'!AZ174</f>
        <v>0</v>
      </c>
      <c r="S158" s="356"/>
      <c r="T158" s="348">
        <f>+'Plan de Accion 2018'!BF174</f>
        <v>0</v>
      </c>
      <c r="U158" s="349">
        <f>+'Plan de Accion 2018'!BS174</f>
        <v>0</v>
      </c>
      <c r="V158" s="350">
        <f>+'Plan de Accion 2018'!BJ174</f>
        <v>0</v>
      </c>
      <c r="W158" s="425"/>
      <c r="X158" s="397"/>
      <c r="Y158" s="426"/>
      <c r="Z158" s="427"/>
      <c r="AA158" s="338"/>
      <c r="AB158" s="426"/>
      <c r="AC158" s="427"/>
      <c r="AD158" s="338"/>
      <c r="AE158" s="426"/>
      <c r="AF158" s="427"/>
      <c r="AG158" s="338"/>
      <c r="AH158" s="426"/>
      <c r="AI158" s="427"/>
      <c r="AJ158" s="428"/>
      <c r="AK158" s="425"/>
      <c r="AL158" s="400"/>
      <c r="AM158" s="426"/>
      <c r="AN158" s="427"/>
      <c r="AO158" s="338"/>
      <c r="AP158" s="426"/>
      <c r="AQ158" s="427"/>
      <c r="AR158" s="338"/>
      <c r="AS158" s="426"/>
      <c r="AT158" s="427"/>
      <c r="AU158" s="338"/>
      <c r="AV158" s="426"/>
      <c r="AW158" s="427"/>
      <c r="AX158" s="428"/>
      <c r="AY158" s="425"/>
      <c r="BA158" s="426"/>
      <c r="BB158" s="427"/>
      <c r="BC158" s="338"/>
      <c r="BD158" s="426"/>
      <c r="BE158" s="427"/>
      <c r="BF158" s="338"/>
      <c r="BG158" s="426"/>
      <c r="BH158" s="427"/>
      <c r="BI158" s="338"/>
      <c r="BJ158" s="426"/>
      <c r="BK158" s="427"/>
      <c r="BL158" s="428"/>
      <c r="BM158" s="425"/>
      <c r="BO158" s="426"/>
      <c r="BP158" s="427"/>
      <c r="BQ158" s="338"/>
      <c r="BR158" s="426"/>
      <c r="BS158" s="427"/>
      <c r="BT158" s="338"/>
      <c r="BU158" s="426"/>
      <c r="BV158" s="427"/>
      <c r="BW158" s="338"/>
      <c r="BX158" s="426"/>
      <c r="BY158" s="427"/>
      <c r="BZ158" s="428"/>
      <c r="CA158" s="425"/>
    </row>
    <row r="159" spans="2:79" s="314" customFormat="1" ht="55.2" x14ac:dyDescent="0.25">
      <c r="B159" s="1328"/>
      <c r="C159" s="1339"/>
      <c r="D159" s="1276"/>
      <c r="E159" s="1274"/>
      <c r="F159" s="379" t="str">
        <f>+'Plan de Accion 2018'!S180</f>
        <v># Actos Administrativos Expedidos / # Reclamaciones Pagadas por concepto de accidentes de transito sin SOAT</v>
      </c>
      <c r="G159" s="313"/>
      <c r="H159" s="348">
        <f>+'Plan de Accion 2018'!AB180</f>
        <v>0</v>
      </c>
      <c r="I159" s="349">
        <f>+'Plan de Accion 2018'!BM180</f>
        <v>0</v>
      </c>
      <c r="J159" s="342">
        <f>+'Plan de Accion 2018'!AF180</f>
        <v>0</v>
      </c>
      <c r="K159" s="356"/>
      <c r="L159" s="348">
        <f>+'Plan de Accion 2018'!AL180</f>
        <v>0</v>
      </c>
      <c r="M159" s="349">
        <f>+'Plan de Accion 2018'!BO180</f>
        <v>0</v>
      </c>
      <c r="N159" s="350">
        <f>+'Plan de Accion 2018'!AP180</f>
        <v>0</v>
      </c>
      <c r="O159" s="356"/>
      <c r="P159" s="348">
        <f>+'Plan de Accion 2018'!AV180</f>
        <v>0</v>
      </c>
      <c r="Q159" s="349">
        <f>+'Plan de Accion 2018'!BQ180</f>
        <v>0</v>
      </c>
      <c r="R159" s="350">
        <f>+'Plan de Accion 2018'!AZ180</f>
        <v>0</v>
      </c>
      <c r="S159" s="356"/>
      <c r="T159" s="348">
        <f>+'Plan de Accion 2018'!BF180</f>
        <v>0</v>
      </c>
      <c r="U159" s="349">
        <f>+'Plan de Accion 2018'!BS180</f>
        <v>0</v>
      </c>
      <c r="V159" s="350">
        <f>+'Plan de Accion 2018'!BJ180</f>
        <v>0</v>
      </c>
      <c r="W159" s="425"/>
      <c r="X159" s="397"/>
      <c r="Y159" s="426"/>
      <c r="Z159" s="427"/>
      <c r="AA159" s="338"/>
      <c r="AB159" s="426"/>
      <c r="AC159" s="427"/>
      <c r="AD159" s="338"/>
      <c r="AE159" s="426"/>
      <c r="AF159" s="427"/>
      <c r="AG159" s="338"/>
      <c r="AH159" s="426"/>
      <c r="AI159" s="427"/>
      <c r="AJ159" s="428"/>
      <c r="AK159" s="425"/>
      <c r="AL159" s="400"/>
      <c r="AM159" s="426"/>
      <c r="AN159" s="427"/>
      <c r="AO159" s="338"/>
      <c r="AP159" s="426"/>
      <c r="AQ159" s="427"/>
      <c r="AR159" s="338"/>
      <c r="AS159" s="426"/>
      <c r="AT159" s="427"/>
      <c r="AU159" s="338"/>
      <c r="AV159" s="426"/>
      <c r="AW159" s="427"/>
      <c r="AX159" s="428"/>
      <c r="AY159" s="425"/>
      <c r="BA159" s="426"/>
      <c r="BB159" s="427"/>
      <c r="BC159" s="338"/>
      <c r="BD159" s="426"/>
      <c r="BE159" s="427"/>
      <c r="BF159" s="338"/>
      <c r="BG159" s="426"/>
      <c r="BH159" s="427"/>
      <c r="BI159" s="338"/>
      <c r="BJ159" s="426"/>
      <c r="BK159" s="427"/>
      <c r="BL159" s="428"/>
      <c r="BM159" s="425"/>
      <c r="BO159" s="426"/>
      <c r="BP159" s="427"/>
      <c r="BQ159" s="338"/>
      <c r="BR159" s="426"/>
      <c r="BS159" s="427"/>
      <c r="BT159" s="338"/>
      <c r="BU159" s="426"/>
      <c r="BV159" s="427"/>
      <c r="BW159" s="338"/>
      <c r="BX159" s="426"/>
      <c r="BY159" s="427"/>
      <c r="BZ159" s="428"/>
      <c r="CA159" s="425"/>
    </row>
    <row r="160" spans="2:79" s="314" customFormat="1" ht="42" thickBot="1" x14ac:dyDescent="0.3">
      <c r="B160" s="1328"/>
      <c r="C160" s="1339"/>
      <c r="D160" s="1341"/>
      <c r="E160" s="1274"/>
      <c r="F160" s="429" t="str">
        <f>+'Plan de Accion 2018'!S182</f>
        <v># Mandamientos de Pago / # de Actos Administrativos Ejecutoriados</v>
      </c>
      <c r="H160" s="360">
        <f>+'Plan de Accion 2018'!AB182</f>
        <v>0</v>
      </c>
      <c r="I160" s="361" t="str">
        <f>+'Plan de Accion 2018'!BM182</f>
        <v>No Prog ni Ejec</v>
      </c>
      <c r="J160" s="455">
        <f>+'Plan de Accion 2018'!AF182</f>
        <v>0</v>
      </c>
      <c r="K160" s="356"/>
      <c r="L160" s="360">
        <f>+'Plan de Accion 2018'!AL182</f>
        <v>0</v>
      </c>
      <c r="M160" s="361" t="str">
        <f>+'Plan de Accion 2018'!BO182</f>
        <v>No Prog ni Ejec</v>
      </c>
      <c r="N160" s="362">
        <f>+'Plan de Accion 2018'!AP182</f>
        <v>0</v>
      </c>
      <c r="O160" s="356"/>
      <c r="P160" s="360">
        <f>+'Plan de Accion 2018'!AV182</f>
        <v>0</v>
      </c>
      <c r="Q160" s="361">
        <f>+'Plan de Accion 2018'!BQ182</f>
        <v>0</v>
      </c>
      <c r="R160" s="362">
        <f>+'Plan de Accion 2018'!AZ182</f>
        <v>0</v>
      </c>
      <c r="S160" s="356"/>
      <c r="T160" s="360">
        <f>+'Plan de Accion 2018'!BF182</f>
        <v>0</v>
      </c>
      <c r="U160" s="361">
        <f>+'Plan de Accion 2018'!BS182</f>
        <v>0</v>
      </c>
      <c r="V160" s="362">
        <f>+'Plan de Accion 2018'!BJ182</f>
        <v>0</v>
      </c>
      <c r="W160" s="425"/>
      <c r="X160" s="397"/>
      <c r="Y160" s="426"/>
      <c r="Z160" s="427"/>
      <c r="AA160" s="338"/>
      <c r="AB160" s="426"/>
      <c r="AC160" s="427"/>
      <c r="AD160" s="338"/>
      <c r="AE160" s="426"/>
      <c r="AF160" s="427"/>
      <c r="AG160" s="338"/>
      <c r="AH160" s="426"/>
      <c r="AI160" s="427"/>
      <c r="AJ160" s="428"/>
      <c r="AK160" s="425"/>
      <c r="AL160" s="400"/>
      <c r="AM160" s="426"/>
      <c r="AN160" s="427"/>
      <c r="AO160" s="338"/>
      <c r="AP160" s="426"/>
      <c r="AQ160" s="427"/>
      <c r="AR160" s="338"/>
      <c r="AS160" s="426"/>
      <c r="AT160" s="427"/>
      <c r="AU160" s="338"/>
      <c r="AV160" s="426"/>
      <c r="AW160" s="427"/>
      <c r="AX160" s="428"/>
      <c r="AY160" s="425"/>
      <c r="BA160" s="426"/>
      <c r="BB160" s="427"/>
      <c r="BC160" s="338"/>
      <c r="BD160" s="426"/>
      <c r="BE160" s="427"/>
      <c r="BF160" s="338"/>
      <c r="BG160" s="426"/>
      <c r="BH160" s="427"/>
      <c r="BI160" s="338"/>
      <c r="BJ160" s="426"/>
      <c r="BK160" s="427"/>
      <c r="BL160" s="428"/>
      <c r="BM160" s="425"/>
      <c r="BO160" s="426"/>
      <c r="BP160" s="427"/>
      <c r="BQ160" s="338"/>
      <c r="BR160" s="426"/>
      <c r="BS160" s="427"/>
      <c r="BT160" s="338"/>
      <c r="BU160" s="426"/>
      <c r="BV160" s="427"/>
      <c r="BW160" s="338"/>
      <c r="BX160" s="426"/>
      <c r="BY160" s="427"/>
      <c r="BZ160" s="428"/>
      <c r="CA160" s="425"/>
    </row>
    <row r="161" spans="2:79" s="314" customFormat="1" ht="33" customHeight="1" thickBot="1" x14ac:dyDescent="0.3">
      <c r="B161" s="1333"/>
      <c r="C161" s="1349" t="s">
        <v>817</v>
      </c>
      <c r="D161" s="1350"/>
      <c r="E161" s="1350"/>
      <c r="F161" s="1351"/>
      <c r="H161" s="382" t="s">
        <v>792</v>
      </c>
      <c r="I161" s="365">
        <f>SUM(I150:I160)/COUNT(I150:I160)</f>
        <v>0</v>
      </c>
      <c r="J161" s="367">
        <f>SUM(J150:J160)/COUNT(J150:J160)</f>
        <v>0</v>
      </c>
      <c r="K161" s="430"/>
      <c r="L161" s="382" t="s">
        <v>792</v>
      </c>
      <c r="M161" s="365">
        <f ca="1">SUM(M150:M208)/COUNT(M150:M208)</f>
        <v>0</v>
      </c>
      <c r="N161" s="367">
        <f ca="1">SUM(N150:N208)/COUNT(N150:N208)</f>
        <v>0</v>
      </c>
      <c r="O161" s="430"/>
      <c r="P161" s="382" t="s">
        <v>792</v>
      </c>
      <c r="Q161" s="365">
        <f ca="1">SUM(Q150:Q208)/COUNT(Q150:Q208)</f>
        <v>0</v>
      </c>
      <c r="R161" s="367">
        <f ca="1">SUM(R150:R208)/COUNT(R150:R208)</f>
        <v>0</v>
      </c>
      <c r="S161" s="430"/>
      <c r="T161" s="382" t="s">
        <v>792</v>
      </c>
      <c r="U161" s="365">
        <f ca="1">SUM(U150:U208)/COUNT(U150:U208)</f>
        <v>0</v>
      </c>
      <c r="V161" s="367">
        <f ca="1">SUM(V150:V208)/COUNT(V150:V208)</f>
        <v>0</v>
      </c>
      <c r="W161" s="425"/>
      <c r="X161" s="397"/>
      <c r="Y161" s="426"/>
      <c r="Z161" s="427"/>
      <c r="AA161" s="338"/>
      <c r="AB161" s="426"/>
      <c r="AC161" s="427"/>
      <c r="AD161" s="338"/>
      <c r="AE161" s="426"/>
      <c r="AF161" s="427"/>
      <c r="AG161" s="338"/>
      <c r="AH161" s="426"/>
      <c r="AI161" s="427"/>
      <c r="AJ161" s="428"/>
      <c r="AK161" s="425"/>
      <c r="AL161" s="400"/>
      <c r="AM161" s="426"/>
      <c r="AN161" s="427"/>
      <c r="AO161" s="338"/>
      <c r="AP161" s="426"/>
      <c r="AQ161" s="427"/>
      <c r="AR161" s="338"/>
      <c r="AS161" s="426"/>
      <c r="AT161" s="427"/>
      <c r="AU161" s="338"/>
      <c r="AV161" s="426"/>
      <c r="AW161" s="427"/>
      <c r="AX161" s="428"/>
      <c r="AY161" s="425"/>
      <c r="BA161" s="426"/>
      <c r="BB161" s="427"/>
      <c r="BC161" s="338"/>
      <c r="BD161" s="426"/>
      <c r="BE161" s="427"/>
      <c r="BF161" s="338"/>
      <c r="BG161" s="426"/>
      <c r="BH161" s="427"/>
      <c r="BI161" s="338"/>
      <c r="BJ161" s="426"/>
      <c r="BK161" s="427"/>
      <c r="BL161" s="428"/>
      <c r="BM161" s="425"/>
      <c r="BO161" s="426"/>
      <c r="BP161" s="427"/>
      <c r="BQ161" s="338"/>
      <c r="BR161" s="426"/>
      <c r="BS161" s="427"/>
      <c r="BT161" s="338"/>
      <c r="BU161" s="426"/>
      <c r="BV161" s="427"/>
      <c r="BW161" s="338"/>
      <c r="BX161" s="426"/>
      <c r="BY161" s="427"/>
      <c r="BZ161" s="428"/>
      <c r="CA161" s="425"/>
    </row>
    <row r="162" spans="2:79" s="314" customFormat="1" ht="19.8" x14ac:dyDescent="0.3">
      <c r="B162" s="1328"/>
      <c r="C162" s="1339" t="s">
        <v>153</v>
      </c>
      <c r="D162" s="1274" t="str">
        <f>+'Plan de Accion 2018'!G8</f>
        <v>Reporte Trimestral del Avance del PA</v>
      </c>
      <c r="E162" s="384" t="str">
        <f>+'Plan de Accion 2018'!B8</f>
        <v>Dirección General</v>
      </c>
      <c r="F162" s="431" t="str">
        <f>+'Plan de Accion 2018'!S8</f>
        <v># Informes reportados</v>
      </c>
      <c r="G162" s="354"/>
      <c r="H162" s="339">
        <f>+'Plan de Accion 2018'!AB8</f>
        <v>0</v>
      </c>
      <c r="I162" s="340">
        <f>+'Plan de Accion 2018'!BM8</f>
        <v>0</v>
      </c>
      <c r="J162" s="342">
        <f>+'Plan de Accion 2018'!AF8</f>
        <v>0</v>
      </c>
      <c r="K162" s="356"/>
      <c r="L162" s="339">
        <f>+'Plan de Accion 2018'!AL8</f>
        <v>0</v>
      </c>
      <c r="M162" s="340">
        <f>+'Plan de Accion 2018'!BO8</f>
        <v>0</v>
      </c>
      <c r="N162" s="342">
        <f>+'Plan de Accion 2018'!AP8</f>
        <v>0</v>
      </c>
      <c r="O162" s="356"/>
      <c r="P162" s="339">
        <f>+'Plan de Accion 2018'!AV8</f>
        <v>0</v>
      </c>
      <c r="Q162" s="340">
        <f>+'Plan de Accion 2018'!BQ8</f>
        <v>0</v>
      </c>
      <c r="R162" s="342">
        <f>+'Plan de Accion 2018'!AZ8</f>
        <v>0</v>
      </c>
      <c r="S162" s="356"/>
      <c r="T162" s="339">
        <f>+'Plan de Accion 2018'!BF8</f>
        <v>0</v>
      </c>
      <c r="U162" s="340">
        <f>+'Plan de Accion 2018'!BS8</f>
        <v>0</v>
      </c>
      <c r="V162" s="342">
        <f>+'Plan de Accion 2018'!BJ8</f>
        <v>0</v>
      </c>
      <c r="W162" s="425"/>
      <c r="X162" s="397"/>
      <c r="Y162" s="426"/>
      <c r="Z162" s="427"/>
      <c r="AA162" s="338"/>
      <c r="AB162" s="426"/>
      <c r="AC162" s="427"/>
      <c r="AD162" s="338"/>
      <c r="AE162" s="426"/>
      <c r="AF162" s="427"/>
      <c r="AG162" s="338"/>
      <c r="AH162" s="426"/>
      <c r="AI162" s="427"/>
      <c r="AJ162" s="428"/>
      <c r="AK162" s="425"/>
      <c r="AL162" s="400"/>
      <c r="AM162" s="426"/>
      <c r="AN162" s="427"/>
      <c r="AO162" s="338"/>
      <c r="AP162" s="426"/>
      <c r="AQ162" s="427"/>
      <c r="AR162" s="338"/>
      <c r="AS162" s="426"/>
      <c r="AT162" s="427"/>
      <c r="AU162" s="338"/>
      <c r="AV162" s="426"/>
      <c r="AW162" s="427"/>
      <c r="AX162" s="428"/>
      <c r="AY162" s="425"/>
      <c r="BA162" s="426"/>
      <c r="BB162" s="427"/>
      <c r="BC162" s="338"/>
      <c r="BD162" s="426"/>
      <c r="BE162" s="427"/>
      <c r="BF162" s="338"/>
      <c r="BG162" s="426"/>
      <c r="BH162" s="427"/>
      <c r="BI162" s="338"/>
      <c r="BJ162" s="426"/>
      <c r="BK162" s="427"/>
      <c r="BL162" s="428"/>
      <c r="BM162" s="425"/>
      <c r="BO162" s="426"/>
      <c r="BP162" s="427"/>
      <c r="BQ162" s="338"/>
      <c r="BR162" s="426"/>
      <c r="BS162" s="427"/>
      <c r="BT162" s="338"/>
      <c r="BU162" s="426"/>
      <c r="BV162" s="427"/>
      <c r="BW162" s="338"/>
      <c r="BX162" s="426"/>
      <c r="BY162" s="427"/>
      <c r="BZ162" s="428"/>
      <c r="CA162" s="425"/>
    </row>
    <row r="163" spans="2:79" s="314" customFormat="1" ht="27.6" x14ac:dyDescent="0.3">
      <c r="B163" s="1328"/>
      <c r="C163" s="1339"/>
      <c r="D163" s="1274"/>
      <c r="E163" s="351" t="str">
        <f>+'Plan de Accion 2018'!B12</f>
        <v>Dirección de Gestión de Recursos Financieros de Salud</v>
      </c>
      <c r="F163" s="352" t="str">
        <f>+'Plan de Accion 2018'!S12</f>
        <v># Informes reportados</v>
      </c>
      <c r="G163" s="354"/>
      <c r="H163" s="348">
        <f>+'Plan de Accion 2018'!AB12</f>
        <v>0</v>
      </c>
      <c r="I163" s="349">
        <f>+'Plan de Accion 2018'!BM12</f>
        <v>0</v>
      </c>
      <c r="J163" s="342">
        <f>+'Plan de Accion 2018'!AF12</f>
        <v>0</v>
      </c>
      <c r="K163" s="356"/>
      <c r="L163" s="348">
        <f>+'Plan de Accion 2018'!AL12</f>
        <v>0</v>
      </c>
      <c r="M163" s="349">
        <f>+'Plan de Accion 2018'!BO12</f>
        <v>0</v>
      </c>
      <c r="N163" s="350">
        <f>+'Plan de Accion 2018'!AP12</f>
        <v>0</v>
      </c>
      <c r="O163" s="356"/>
      <c r="P163" s="348">
        <f>+'Plan de Accion 2018'!AV12</f>
        <v>0</v>
      </c>
      <c r="Q163" s="349">
        <f>+'Plan de Accion 2018'!BQ12</f>
        <v>0</v>
      </c>
      <c r="R163" s="350">
        <f>+'Plan de Accion 2018'!AZ12</f>
        <v>0</v>
      </c>
      <c r="S163" s="356"/>
      <c r="T163" s="348">
        <f>+'Plan de Accion 2018'!BF12</f>
        <v>0</v>
      </c>
      <c r="U163" s="349">
        <f>+'Plan de Accion 2018'!BS12</f>
        <v>0</v>
      </c>
      <c r="V163" s="350">
        <f>+'Plan de Accion 2018'!BJ12</f>
        <v>0</v>
      </c>
      <c r="W163" s="425"/>
      <c r="X163" s="397"/>
      <c r="Y163" s="426"/>
      <c r="Z163" s="427"/>
      <c r="AA163" s="338"/>
      <c r="AB163" s="426"/>
      <c r="AC163" s="427"/>
      <c r="AD163" s="338"/>
      <c r="AE163" s="426"/>
      <c r="AF163" s="427"/>
      <c r="AG163" s="338"/>
      <c r="AH163" s="426"/>
      <c r="AI163" s="427"/>
      <c r="AJ163" s="428"/>
      <c r="AK163" s="425"/>
      <c r="AL163" s="400"/>
      <c r="AM163" s="426"/>
      <c r="AN163" s="427"/>
      <c r="AO163" s="338"/>
      <c r="AP163" s="426"/>
      <c r="AQ163" s="427"/>
      <c r="AR163" s="338"/>
      <c r="AS163" s="426"/>
      <c r="AT163" s="427"/>
      <c r="AU163" s="338"/>
      <c r="AV163" s="426"/>
      <c r="AW163" s="427"/>
      <c r="AX163" s="428"/>
      <c r="AY163" s="425"/>
      <c r="BA163" s="426"/>
      <c r="BB163" s="427"/>
      <c r="BC163" s="338"/>
      <c r="BD163" s="426"/>
      <c r="BE163" s="427"/>
      <c r="BF163" s="338"/>
      <c r="BG163" s="426"/>
      <c r="BH163" s="427"/>
      <c r="BI163" s="338"/>
      <c r="BJ163" s="426"/>
      <c r="BK163" s="427"/>
      <c r="BL163" s="428"/>
      <c r="BM163" s="425"/>
      <c r="BO163" s="426"/>
      <c r="BP163" s="427"/>
      <c r="BQ163" s="338"/>
      <c r="BR163" s="426"/>
      <c r="BS163" s="427"/>
      <c r="BT163" s="338"/>
      <c r="BU163" s="426"/>
      <c r="BV163" s="427"/>
      <c r="BW163" s="338"/>
      <c r="BX163" s="426"/>
      <c r="BY163" s="427"/>
      <c r="BZ163" s="428"/>
      <c r="CA163" s="425"/>
    </row>
    <row r="164" spans="2:79" s="314" customFormat="1" ht="27.6" x14ac:dyDescent="0.3">
      <c r="B164" s="1328"/>
      <c r="C164" s="1339"/>
      <c r="D164" s="1274"/>
      <c r="E164" s="351" t="str">
        <f>+'Plan de Accion 2018'!B45</f>
        <v>Dirección de Liquidaciones y Garantías</v>
      </c>
      <c r="F164" s="352" t="str">
        <f>+'Plan de Accion 2018'!S45</f>
        <v># Informes reportados</v>
      </c>
      <c r="G164" s="354"/>
      <c r="H164" s="348">
        <f>+'Plan de Accion 2018'!AB45</f>
        <v>0</v>
      </c>
      <c r="I164" s="349">
        <f>+'Plan de Accion 2018'!BM45</f>
        <v>0</v>
      </c>
      <c r="J164" s="342">
        <f>+'Plan de Accion 2018'!AF45</f>
        <v>0</v>
      </c>
      <c r="K164" s="356"/>
      <c r="L164" s="348">
        <f>+'Plan de Accion 2018'!AL45</f>
        <v>0</v>
      </c>
      <c r="M164" s="349">
        <f>+'Plan de Accion 2018'!BO45</f>
        <v>0</v>
      </c>
      <c r="N164" s="350">
        <f>+'Plan de Accion 2018'!AP45</f>
        <v>0</v>
      </c>
      <c r="O164" s="356"/>
      <c r="P164" s="348">
        <f>+'Plan de Accion 2018'!AV45</f>
        <v>0</v>
      </c>
      <c r="Q164" s="349">
        <f>+'Plan de Accion 2018'!BQ45</f>
        <v>0</v>
      </c>
      <c r="R164" s="350">
        <f>+'Plan de Accion 2018'!AZ45</f>
        <v>0</v>
      </c>
      <c r="S164" s="356"/>
      <c r="T164" s="348">
        <f>+'Plan de Accion 2018'!BF45</f>
        <v>0</v>
      </c>
      <c r="U164" s="349">
        <f>+'Plan de Accion 2018'!BS45</f>
        <v>0</v>
      </c>
      <c r="V164" s="350">
        <f>+'Plan de Accion 2018'!BJ45</f>
        <v>0</v>
      </c>
      <c r="W164" s="425"/>
      <c r="X164" s="397"/>
      <c r="Y164" s="426"/>
      <c r="Z164" s="427"/>
      <c r="AA164" s="338"/>
      <c r="AB164" s="426"/>
      <c r="AC164" s="427"/>
      <c r="AD164" s="338"/>
      <c r="AE164" s="426"/>
      <c r="AF164" s="427"/>
      <c r="AG164" s="338"/>
      <c r="AH164" s="426"/>
      <c r="AI164" s="427"/>
      <c r="AJ164" s="428"/>
      <c r="AK164" s="425"/>
      <c r="AL164" s="400"/>
      <c r="AM164" s="426"/>
      <c r="AN164" s="427"/>
      <c r="AO164" s="338"/>
      <c r="AP164" s="426"/>
      <c r="AQ164" s="427"/>
      <c r="AR164" s="338"/>
      <c r="AS164" s="426"/>
      <c r="AT164" s="427"/>
      <c r="AU164" s="338"/>
      <c r="AV164" s="426"/>
      <c r="AW164" s="427"/>
      <c r="AX164" s="428"/>
      <c r="AY164" s="425"/>
      <c r="BA164" s="426"/>
      <c r="BB164" s="427"/>
      <c r="BC164" s="338"/>
      <c r="BD164" s="426"/>
      <c r="BE164" s="427"/>
      <c r="BF164" s="338"/>
      <c r="BG164" s="426"/>
      <c r="BH164" s="427"/>
      <c r="BI164" s="338"/>
      <c r="BJ164" s="426"/>
      <c r="BK164" s="427"/>
      <c r="BL164" s="428"/>
      <c r="BM164" s="425"/>
      <c r="BO164" s="426"/>
      <c r="BP164" s="427"/>
      <c r="BQ164" s="338"/>
      <c r="BR164" s="426"/>
      <c r="BS164" s="427"/>
      <c r="BT164" s="338"/>
      <c r="BU164" s="426"/>
      <c r="BV164" s="427"/>
      <c r="BW164" s="338"/>
      <c r="BX164" s="426"/>
      <c r="BY164" s="427"/>
      <c r="BZ164" s="428"/>
      <c r="CA164" s="425"/>
    </row>
    <row r="165" spans="2:79" s="314" customFormat="1" ht="27.6" x14ac:dyDescent="0.3">
      <c r="B165" s="1328"/>
      <c r="C165" s="1339"/>
      <c r="D165" s="1274"/>
      <c r="E165" s="351" t="str">
        <f>+'Plan de Accion 2018'!B64</f>
        <v xml:space="preserve">Dirección de Otras Prestaciones  </v>
      </c>
      <c r="F165" s="352" t="str">
        <f>+'Plan de Accion 2018'!S64</f>
        <v># Informes reportados</v>
      </c>
      <c r="G165" s="354"/>
      <c r="H165" s="348">
        <f>+'Plan de Accion 2018'!AB64</f>
        <v>0</v>
      </c>
      <c r="I165" s="349">
        <f>+'Plan de Accion 2018'!BM64</f>
        <v>0</v>
      </c>
      <c r="J165" s="342">
        <f>+'Plan de Accion 2018'!AF64</f>
        <v>0</v>
      </c>
      <c r="K165" s="356"/>
      <c r="L165" s="348">
        <f>+'Plan de Accion 2018'!AL64</f>
        <v>0</v>
      </c>
      <c r="M165" s="349">
        <f>+'Plan de Accion 2018'!BO64</f>
        <v>0</v>
      </c>
      <c r="N165" s="350">
        <f>+'Plan de Accion 2018'!AP64</f>
        <v>0</v>
      </c>
      <c r="O165" s="356"/>
      <c r="P165" s="348">
        <f>+'Plan de Accion 2018'!AV64</f>
        <v>0</v>
      </c>
      <c r="Q165" s="349">
        <f>+'Plan de Accion 2018'!BQ64</f>
        <v>0</v>
      </c>
      <c r="R165" s="350">
        <f>+'Plan de Accion 2018'!AZ64</f>
        <v>0</v>
      </c>
      <c r="S165" s="356"/>
      <c r="T165" s="348">
        <f>+'Plan de Accion 2018'!BF64</f>
        <v>0</v>
      </c>
      <c r="U165" s="349">
        <f>+'Plan de Accion 2018'!BS64</f>
        <v>0</v>
      </c>
      <c r="V165" s="350">
        <f>+'Plan de Accion 2018'!BJ64</f>
        <v>0</v>
      </c>
      <c r="W165" s="425"/>
      <c r="X165" s="397"/>
      <c r="Y165" s="426"/>
      <c r="Z165" s="427"/>
      <c r="AA165" s="338"/>
      <c r="AB165" s="426"/>
      <c r="AC165" s="427"/>
      <c r="AD165" s="338"/>
      <c r="AE165" s="426"/>
      <c r="AF165" s="427"/>
      <c r="AG165" s="338"/>
      <c r="AH165" s="426"/>
      <c r="AI165" s="427"/>
      <c r="AJ165" s="428"/>
      <c r="AK165" s="425"/>
      <c r="AL165" s="400"/>
      <c r="AM165" s="426"/>
      <c r="AN165" s="427"/>
      <c r="AO165" s="338"/>
      <c r="AP165" s="426"/>
      <c r="AQ165" s="427"/>
      <c r="AR165" s="338"/>
      <c r="AS165" s="426"/>
      <c r="AT165" s="427"/>
      <c r="AU165" s="338"/>
      <c r="AV165" s="426"/>
      <c r="AW165" s="427"/>
      <c r="AX165" s="428"/>
      <c r="AY165" s="425"/>
      <c r="BA165" s="426"/>
      <c r="BB165" s="427"/>
      <c r="BC165" s="338"/>
      <c r="BD165" s="426"/>
      <c r="BE165" s="427"/>
      <c r="BF165" s="338"/>
      <c r="BG165" s="426"/>
      <c r="BH165" s="427"/>
      <c r="BI165" s="338"/>
      <c r="BJ165" s="426"/>
      <c r="BK165" s="427"/>
      <c r="BL165" s="428"/>
      <c r="BM165" s="425"/>
      <c r="BO165" s="426"/>
      <c r="BP165" s="427"/>
      <c r="BQ165" s="338"/>
      <c r="BR165" s="426"/>
      <c r="BS165" s="427"/>
      <c r="BT165" s="338"/>
      <c r="BU165" s="426"/>
      <c r="BV165" s="427"/>
      <c r="BW165" s="338"/>
      <c r="BX165" s="426"/>
      <c r="BY165" s="427"/>
      <c r="BZ165" s="428"/>
      <c r="CA165" s="425"/>
    </row>
    <row r="166" spans="2:79" s="314" customFormat="1" ht="41.4" x14ac:dyDescent="0.3">
      <c r="B166" s="1328"/>
      <c r="C166" s="1339"/>
      <c r="D166" s="1274"/>
      <c r="E166" s="351" t="str">
        <f>+'Plan de Accion 2018'!B76</f>
        <v>Dirección de Gestión de Tecnología de la Información y la Comunicación</v>
      </c>
      <c r="F166" s="352" t="str">
        <f>+'Plan de Accion 2018'!S76</f>
        <v># Informes reportados</v>
      </c>
      <c r="G166" s="354"/>
      <c r="H166" s="348">
        <f>+'Plan de Accion 2018'!AB76</f>
        <v>0</v>
      </c>
      <c r="I166" s="349">
        <f>+'Plan de Accion 2018'!BM76</f>
        <v>0</v>
      </c>
      <c r="J166" s="342">
        <f>+'Plan de Accion 2018'!AF76</f>
        <v>0</v>
      </c>
      <c r="K166" s="356"/>
      <c r="L166" s="348">
        <f>+'Plan de Accion 2018'!AL76</f>
        <v>0</v>
      </c>
      <c r="M166" s="349">
        <f>+'Plan de Accion 2018'!BO76</f>
        <v>0</v>
      </c>
      <c r="N166" s="350">
        <f>+'Plan de Accion 2018'!AP76</f>
        <v>0</v>
      </c>
      <c r="O166" s="356"/>
      <c r="P166" s="348">
        <f>+'Plan de Accion 2018'!AV76</f>
        <v>0</v>
      </c>
      <c r="Q166" s="349">
        <f>+'Plan de Accion 2018'!BQ76</f>
        <v>0</v>
      </c>
      <c r="R166" s="350">
        <f>+'Plan de Accion 2018'!AZ76</f>
        <v>0</v>
      </c>
      <c r="S166" s="356"/>
      <c r="T166" s="348">
        <f>+'Plan de Accion 2018'!BF76</f>
        <v>0</v>
      </c>
      <c r="U166" s="349">
        <f>+'Plan de Accion 2018'!BS76</f>
        <v>0</v>
      </c>
      <c r="V166" s="350">
        <f>+'Plan de Accion 2018'!BJ76</f>
        <v>0</v>
      </c>
      <c r="W166" s="425"/>
      <c r="X166" s="397"/>
      <c r="Y166" s="426"/>
      <c r="Z166" s="427"/>
      <c r="AA166" s="338"/>
      <c r="AB166" s="426"/>
      <c r="AC166" s="427"/>
      <c r="AD166" s="338"/>
      <c r="AE166" s="426"/>
      <c r="AF166" s="427"/>
      <c r="AG166" s="338"/>
      <c r="AH166" s="426"/>
      <c r="AI166" s="427"/>
      <c r="AJ166" s="428"/>
      <c r="AK166" s="425"/>
      <c r="AL166" s="400"/>
      <c r="AM166" s="426"/>
      <c r="AN166" s="427"/>
      <c r="AO166" s="338"/>
      <c r="AP166" s="426"/>
      <c r="AQ166" s="427"/>
      <c r="AR166" s="338"/>
      <c r="AS166" s="426"/>
      <c r="AT166" s="427"/>
      <c r="AU166" s="338"/>
      <c r="AV166" s="426"/>
      <c r="AW166" s="427"/>
      <c r="AX166" s="428"/>
      <c r="AY166" s="425"/>
      <c r="BA166" s="426"/>
      <c r="BB166" s="427"/>
      <c r="BC166" s="338"/>
      <c r="BD166" s="426"/>
      <c r="BE166" s="427"/>
      <c r="BF166" s="338"/>
      <c r="BG166" s="426"/>
      <c r="BH166" s="427"/>
      <c r="BI166" s="338"/>
      <c r="BJ166" s="426"/>
      <c r="BK166" s="427"/>
      <c r="BL166" s="428"/>
      <c r="BM166" s="425"/>
      <c r="BO166" s="426"/>
      <c r="BP166" s="427"/>
      <c r="BQ166" s="338"/>
      <c r="BR166" s="426"/>
      <c r="BS166" s="427"/>
      <c r="BT166" s="338"/>
      <c r="BU166" s="426"/>
      <c r="BV166" s="427"/>
      <c r="BW166" s="338"/>
      <c r="BX166" s="426"/>
      <c r="BY166" s="427"/>
      <c r="BZ166" s="428"/>
      <c r="CA166" s="425"/>
    </row>
    <row r="167" spans="2:79" s="314" customFormat="1" ht="27.6" x14ac:dyDescent="0.3">
      <c r="B167" s="1328"/>
      <c r="C167" s="1339"/>
      <c r="D167" s="1274"/>
      <c r="E167" s="351" t="str">
        <f>+'Plan de Accion 2018'!B100</f>
        <v>Dirección Administrativa y Financiera</v>
      </c>
      <c r="F167" s="352" t="str">
        <f>+'Plan de Accion 2018'!S100</f>
        <v># Informes reportados</v>
      </c>
      <c r="G167" s="354"/>
      <c r="H167" s="348">
        <f>+'Plan de Accion 2018'!AB100</f>
        <v>0</v>
      </c>
      <c r="I167" s="349">
        <f>+'Plan de Accion 2018'!BM100</f>
        <v>0</v>
      </c>
      <c r="J167" s="342">
        <f>+'Plan de Accion 2018'!AF100</f>
        <v>0</v>
      </c>
      <c r="K167" s="356"/>
      <c r="L167" s="348">
        <f>+'Plan de Accion 2018'!AL100</f>
        <v>0</v>
      </c>
      <c r="M167" s="349">
        <f>+'Plan de Accion 2018'!BO100</f>
        <v>0</v>
      </c>
      <c r="N167" s="350">
        <f>+'Plan de Accion 2018'!AP100</f>
        <v>0</v>
      </c>
      <c r="O167" s="356"/>
      <c r="P167" s="348">
        <f>+'Plan de Accion 2018'!AV100</f>
        <v>0</v>
      </c>
      <c r="Q167" s="349">
        <f>+'Plan de Accion 2018'!BQ100</f>
        <v>0</v>
      </c>
      <c r="R167" s="350">
        <f>+'Plan de Accion 2018'!AZ100</f>
        <v>0</v>
      </c>
      <c r="S167" s="356"/>
      <c r="T167" s="348">
        <f>+'Plan de Accion 2018'!BF100</f>
        <v>0</v>
      </c>
      <c r="U167" s="349">
        <f>+'Plan de Accion 2018'!BS100</f>
        <v>0</v>
      </c>
      <c r="V167" s="350">
        <f>+'Plan de Accion 2018'!BJ100</f>
        <v>0</v>
      </c>
      <c r="W167" s="425"/>
      <c r="X167" s="397"/>
      <c r="Y167" s="426"/>
      <c r="Z167" s="427"/>
      <c r="AA167" s="338"/>
      <c r="AB167" s="426"/>
      <c r="AC167" s="427"/>
      <c r="AD167" s="338"/>
      <c r="AE167" s="426"/>
      <c r="AF167" s="427"/>
      <c r="AG167" s="338"/>
      <c r="AH167" s="426"/>
      <c r="AI167" s="427"/>
      <c r="AJ167" s="428"/>
      <c r="AK167" s="425"/>
      <c r="AL167" s="400"/>
      <c r="AM167" s="426"/>
      <c r="AN167" s="427"/>
      <c r="AO167" s="338"/>
      <c r="AP167" s="426"/>
      <c r="AQ167" s="427"/>
      <c r="AR167" s="338"/>
      <c r="AS167" s="426"/>
      <c r="AT167" s="427"/>
      <c r="AU167" s="338"/>
      <c r="AV167" s="426"/>
      <c r="AW167" s="427"/>
      <c r="AX167" s="428"/>
      <c r="AY167" s="425"/>
      <c r="BA167" s="426"/>
      <c r="BB167" s="427"/>
      <c r="BC167" s="338"/>
      <c r="BD167" s="426"/>
      <c r="BE167" s="427"/>
      <c r="BF167" s="338"/>
      <c r="BG167" s="426"/>
      <c r="BH167" s="427"/>
      <c r="BI167" s="338"/>
      <c r="BJ167" s="426"/>
      <c r="BK167" s="427"/>
      <c r="BL167" s="428"/>
      <c r="BM167" s="425"/>
      <c r="BO167" s="426"/>
      <c r="BP167" s="427"/>
      <c r="BQ167" s="338"/>
      <c r="BR167" s="426"/>
      <c r="BS167" s="427"/>
      <c r="BT167" s="338"/>
      <c r="BU167" s="426"/>
      <c r="BV167" s="427"/>
      <c r="BW167" s="338"/>
      <c r="BX167" s="426"/>
      <c r="BY167" s="427"/>
      <c r="BZ167" s="428"/>
      <c r="CA167" s="425"/>
    </row>
    <row r="168" spans="2:79" s="314" customFormat="1" ht="19.8" x14ac:dyDescent="0.3">
      <c r="B168" s="1328"/>
      <c r="C168" s="1339"/>
      <c r="D168" s="1274"/>
      <c r="E168" s="351" t="str">
        <f>+'Plan de Accion 2018'!B149</f>
        <v>Oficina de Control Interno</v>
      </c>
      <c r="F168" s="352" t="str">
        <f>+'Plan de Accion 2018'!S149</f>
        <v># Informes reportados</v>
      </c>
      <c r="G168" s="354"/>
      <c r="H168" s="355">
        <f>+'Plan de Accion 2018'!AB149</f>
        <v>0</v>
      </c>
      <c r="I168" s="349">
        <f>+'Plan de Accion 2018'!BM149</f>
        <v>0</v>
      </c>
      <c r="J168" s="342">
        <f>+'Plan de Accion 2018'!AF149</f>
        <v>0</v>
      </c>
      <c r="K168" s="356"/>
      <c r="L168" s="348">
        <f>+'Plan de Accion 2018'!AL149</f>
        <v>0</v>
      </c>
      <c r="M168" s="349">
        <f>+'Plan de Accion 2018'!BO149</f>
        <v>0</v>
      </c>
      <c r="N168" s="350">
        <f>+'Plan de Accion 2018'!AP149</f>
        <v>0</v>
      </c>
      <c r="O168" s="356"/>
      <c r="P168" s="348">
        <f>+'Plan de Accion 2018'!AV149</f>
        <v>0</v>
      </c>
      <c r="Q168" s="349">
        <f>+'Plan de Accion 2018'!BQ149</f>
        <v>0</v>
      </c>
      <c r="R168" s="350">
        <f>+'Plan de Accion 2018'!AZ149</f>
        <v>0</v>
      </c>
      <c r="S168" s="356"/>
      <c r="T168" s="348">
        <f>+'Plan de Accion 2018'!BF149</f>
        <v>0</v>
      </c>
      <c r="U168" s="349">
        <f>+'Plan de Accion 2018'!BS149</f>
        <v>0</v>
      </c>
      <c r="V168" s="350">
        <f>+'Plan de Accion 2018'!BJ149</f>
        <v>0</v>
      </c>
      <c r="W168" s="425"/>
      <c r="X168" s="397"/>
      <c r="Y168" s="426"/>
      <c r="Z168" s="427"/>
      <c r="AA168" s="338"/>
      <c r="AB168" s="426"/>
      <c r="AC168" s="427"/>
      <c r="AD168" s="338"/>
      <c r="AE168" s="426"/>
      <c r="AF168" s="427"/>
      <c r="AG168" s="338"/>
      <c r="AH168" s="426"/>
      <c r="AI168" s="427"/>
      <c r="AJ168" s="428"/>
      <c r="AK168" s="425"/>
      <c r="AL168" s="400"/>
      <c r="AM168" s="426"/>
      <c r="AN168" s="427"/>
      <c r="AO168" s="338"/>
      <c r="AP168" s="426"/>
      <c r="AQ168" s="427"/>
      <c r="AR168" s="338"/>
      <c r="AS168" s="426"/>
      <c r="AT168" s="427"/>
      <c r="AU168" s="338"/>
      <c r="AV168" s="426"/>
      <c r="AW168" s="427"/>
      <c r="AX168" s="428"/>
      <c r="AY168" s="425"/>
      <c r="BA168" s="426"/>
      <c r="BB168" s="427"/>
      <c r="BC168" s="338"/>
      <c r="BD168" s="426"/>
      <c r="BE168" s="427"/>
      <c r="BF168" s="338"/>
      <c r="BG168" s="426"/>
      <c r="BH168" s="427"/>
      <c r="BI168" s="338"/>
      <c r="BJ168" s="426"/>
      <c r="BK168" s="427"/>
      <c r="BL168" s="428"/>
      <c r="BM168" s="425"/>
      <c r="BO168" s="426"/>
      <c r="BP168" s="427"/>
      <c r="BQ168" s="338"/>
      <c r="BR168" s="426"/>
      <c r="BS168" s="427"/>
      <c r="BT168" s="338"/>
      <c r="BU168" s="426"/>
      <c r="BV168" s="427"/>
      <c r="BW168" s="338"/>
      <c r="BX168" s="426"/>
      <c r="BY168" s="427"/>
      <c r="BZ168" s="428"/>
      <c r="CA168" s="425"/>
    </row>
    <row r="169" spans="2:79" s="314" customFormat="1" ht="19.8" x14ac:dyDescent="0.3">
      <c r="B169" s="1328"/>
      <c r="C169" s="1339"/>
      <c r="D169" s="1274"/>
      <c r="E169" s="351" t="str">
        <f>+'Plan de Accion 2018'!B157</f>
        <v>Oficina Asesora Jurídica</v>
      </c>
      <c r="F169" s="352" t="str">
        <f>+'Plan de Accion 2018'!S157</f>
        <v># Informes reportados</v>
      </c>
      <c r="G169" s="354"/>
      <c r="H169" s="348">
        <f>+'Plan de Accion 2018'!AB157</f>
        <v>0</v>
      </c>
      <c r="I169" s="349">
        <f>+'Plan de Accion 2018'!BM157</f>
        <v>0</v>
      </c>
      <c r="J169" s="342">
        <f>+'Plan de Accion 2018'!AF157</f>
        <v>0</v>
      </c>
      <c r="K169" s="356"/>
      <c r="L169" s="348">
        <f>+'Plan de Accion 2018'!AL157</f>
        <v>0</v>
      </c>
      <c r="M169" s="349">
        <f>+'Plan de Accion 2018'!BO157</f>
        <v>0</v>
      </c>
      <c r="N169" s="350">
        <f>+'Plan de Accion 2018'!AP157</f>
        <v>0</v>
      </c>
      <c r="O169" s="356"/>
      <c r="P169" s="348">
        <f>+'Plan de Accion 2018'!AV157</f>
        <v>0</v>
      </c>
      <c r="Q169" s="349">
        <f>+'Plan de Accion 2018'!BQ157</f>
        <v>0</v>
      </c>
      <c r="R169" s="350">
        <f>+'Plan de Accion 2018'!AZ157</f>
        <v>0</v>
      </c>
      <c r="S169" s="356"/>
      <c r="T169" s="348">
        <f>+'Plan de Accion 2018'!BF157</f>
        <v>0</v>
      </c>
      <c r="U169" s="349">
        <f>+'Plan de Accion 2018'!BS157</f>
        <v>0</v>
      </c>
      <c r="V169" s="350">
        <f>+'Plan de Accion 2018'!BJ157</f>
        <v>0</v>
      </c>
      <c r="W169" s="425"/>
      <c r="X169" s="397"/>
      <c r="Y169" s="426"/>
      <c r="Z169" s="427"/>
      <c r="AA169" s="338"/>
      <c r="AB169" s="426"/>
      <c r="AC169" s="427"/>
      <c r="AD169" s="338"/>
      <c r="AE169" s="426"/>
      <c r="AF169" s="427"/>
      <c r="AG169" s="338"/>
      <c r="AH169" s="426"/>
      <c r="AI169" s="427"/>
      <c r="AJ169" s="428"/>
      <c r="AK169" s="425"/>
      <c r="AL169" s="400"/>
      <c r="AM169" s="426"/>
      <c r="AN169" s="427"/>
      <c r="AO169" s="338"/>
      <c r="AP169" s="426"/>
      <c r="AQ169" s="427"/>
      <c r="AR169" s="338"/>
      <c r="AS169" s="426"/>
      <c r="AT169" s="427"/>
      <c r="AU169" s="338"/>
      <c r="AV169" s="426"/>
      <c r="AW169" s="427"/>
      <c r="AX169" s="428"/>
      <c r="AY169" s="425"/>
      <c r="BA169" s="426"/>
      <c r="BB169" s="427"/>
      <c r="BC169" s="338"/>
      <c r="BD169" s="426"/>
      <c r="BE169" s="427"/>
      <c r="BF169" s="338"/>
      <c r="BG169" s="426"/>
      <c r="BH169" s="427"/>
      <c r="BI169" s="338"/>
      <c r="BJ169" s="426"/>
      <c r="BK169" s="427"/>
      <c r="BL169" s="428"/>
      <c r="BM169" s="425"/>
      <c r="BO169" s="426"/>
      <c r="BP169" s="427"/>
      <c r="BQ169" s="338"/>
      <c r="BR169" s="426"/>
      <c r="BS169" s="427"/>
      <c r="BT169" s="338"/>
      <c r="BU169" s="426"/>
      <c r="BV169" s="427"/>
      <c r="BW169" s="338"/>
      <c r="BX169" s="426"/>
      <c r="BY169" s="427"/>
      <c r="BZ169" s="428"/>
      <c r="CA169" s="425"/>
    </row>
    <row r="170" spans="2:79" s="314" customFormat="1" ht="28.2" thickBot="1" x14ac:dyDescent="0.35">
      <c r="B170" s="1328"/>
      <c r="C170" s="1339"/>
      <c r="D170" s="1274"/>
      <c r="E170" s="357" t="str">
        <f>+'Plan de Accion 2018'!B175</f>
        <v>Oficina Asesora de Planeación y Control de Riesgos</v>
      </c>
      <c r="F170" s="359" t="str">
        <f>+'Plan de Accion 2018'!S175</f>
        <v># Informes reportados</v>
      </c>
      <c r="G170" s="354"/>
      <c r="H170" s="417">
        <f>+'Plan de Accion 2018'!AB175</f>
        <v>0</v>
      </c>
      <c r="I170" s="361">
        <f>+'Plan de Accion 2018'!BM175</f>
        <v>0</v>
      </c>
      <c r="J170" s="455">
        <f>+'Plan de Accion 2018'!AF175</f>
        <v>0</v>
      </c>
      <c r="K170" s="356"/>
      <c r="L170" s="360">
        <f>+'Plan de Accion 2018'!AL175</f>
        <v>0</v>
      </c>
      <c r="M170" s="361">
        <f>+'Plan de Accion 2018'!BO175</f>
        <v>0</v>
      </c>
      <c r="N170" s="362">
        <f>+'Plan de Accion 2018'!AP175</f>
        <v>0</v>
      </c>
      <c r="O170" s="356"/>
      <c r="P170" s="360">
        <f>+'Plan de Accion 2018'!AV175</f>
        <v>0</v>
      </c>
      <c r="Q170" s="361">
        <f>+'Plan de Accion 2018'!BQ175</f>
        <v>0</v>
      </c>
      <c r="R170" s="362">
        <f>+'Plan de Accion 2018'!AZ175</f>
        <v>0</v>
      </c>
      <c r="S170" s="356"/>
      <c r="T170" s="360">
        <f>+'Plan de Accion 2018'!BF175</f>
        <v>0</v>
      </c>
      <c r="U170" s="361">
        <f>+'Plan de Accion 2018'!BS175</f>
        <v>0</v>
      </c>
      <c r="V170" s="362">
        <f>+'Plan de Accion 2018'!BJ175</f>
        <v>0</v>
      </c>
      <c r="W170" s="425"/>
      <c r="X170" s="397"/>
      <c r="Y170" s="426"/>
      <c r="Z170" s="427"/>
      <c r="AA170" s="338"/>
      <c r="AB170" s="426"/>
      <c r="AC170" s="427"/>
      <c r="AD170" s="338"/>
      <c r="AE170" s="426"/>
      <c r="AF170" s="427"/>
      <c r="AG170" s="338"/>
      <c r="AH170" s="426"/>
      <c r="AI170" s="427"/>
      <c r="AJ170" s="428"/>
      <c r="AK170" s="425"/>
      <c r="AL170" s="400"/>
      <c r="AM170" s="426"/>
      <c r="AN170" s="427"/>
      <c r="AO170" s="338"/>
      <c r="AP170" s="426"/>
      <c r="AQ170" s="427"/>
      <c r="AR170" s="338"/>
      <c r="AS170" s="426"/>
      <c r="AT170" s="427"/>
      <c r="AU170" s="338"/>
      <c r="AV170" s="426"/>
      <c r="AW170" s="427"/>
      <c r="AX170" s="428"/>
      <c r="AY170" s="425"/>
      <c r="BA170" s="426"/>
      <c r="BB170" s="427"/>
      <c r="BC170" s="338"/>
      <c r="BD170" s="426"/>
      <c r="BE170" s="427"/>
      <c r="BF170" s="338"/>
      <c r="BG170" s="426"/>
      <c r="BH170" s="427"/>
      <c r="BI170" s="338"/>
      <c r="BJ170" s="426"/>
      <c r="BK170" s="427"/>
      <c r="BL170" s="428"/>
      <c r="BM170" s="425"/>
      <c r="BO170" s="426"/>
      <c r="BP170" s="427"/>
      <c r="BQ170" s="338"/>
      <c r="BR170" s="426"/>
      <c r="BS170" s="427"/>
      <c r="BT170" s="338"/>
      <c r="BU170" s="426"/>
      <c r="BV170" s="427"/>
      <c r="BW170" s="338"/>
      <c r="BX170" s="426"/>
      <c r="BY170" s="427"/>
      <c r="BZ170" s="428"/>
      <c r="CA170" s="425"/>
    </row>
    <row r="171" spans="2:79" s="314" customFormat="1" ht="34.5" customHeight="1" thickBot="1" x14ac:dyDescent="0.35">
      <c r="B171" s="1329"/>
      <c r="C171" s="1330" t="s">
        <v>817</v>
      </c>
      <c r="D171" s="1331"/>
      <c r="E171" s="1331"/>
      <c r="F171" s="1332"/>
      <c r="G171" s="354"/>
      <c r="H171" s="382" t="s">
        <v>792</v>
      </c>
      <c r="I171" s="365">
        <f>SUM(I162:I170)/COUNT(I162:I170)</f>
        <v>0</v>
      </c>
      <c r="J171" s="367">
        <f>SUM(J162:J170)/COUNT(J162:J170)</f>
        <v>0</v>
      </c>
      <c r="K171" s="393"/>
      <c r="L171" s="382" t="s">
        <v>792</v>
      </c>
      <c r="M171" s="365">
        <f>SUM(M162:M170)/COUNT(M162:M170)</f>
        <v>0</v>
      </c>
      <c r="N171" s="367">
        <f>SUM(N162:N170)/COUNT(N162:N170)</f>
        <v>0</v>
      </c>
      <c r="O171" s="393"/>
      <c r="P171" s="382" t="s">
        <v>792</v>
      </c>
      <c r="Q171" s="365">
        <f>SUM(Q162:Q170)/COUNT(Q162:Q170)</f>
        <v>0</v>
      </c>
      <c r="R171" s="367">
        <f>SUM(R162:R170)/COUNT(R162:R170)</f>
        <v>0</v>
      </c>
      <c r="S171" s="393"/>
      <c r="T171" s="382" t="s">
        <v>792</v>
      </c>
      <c r="U171" s="365">
        <f>SUM(U162:U170)/COUNT(U162:U170)</f>
        <v>0</v>
      </c>
      <c r="V171" s="367">
        <f>SUM(V162:V170)/COUNT(V162:V170)</f>
        <v>0</v>
      </c>
      <c r="W171" s="425"/>
      <c r="X171" s="397"/>
      <c r="Y171" s="426"/>
      <c r="Z171" s="427"/>
      <c r="AA171" s="338"/>
      <c r="AB171" s="426"/>
      <c r="AC171" s="427"/>
      <c r="AD171" s="338"/>
      <c r="AE171" s="426"/>
      <c r="AF171" s="427"/>
      <c r="AG171" s="338"/>
      <c r="AH171" s="426"/>
      <c r="AI171" s="427"/>
      <c r="AJ171" s="428"/>
      <c r="AK171" s="425"/>
      <c r="AL171" s="400"/>
      <c r="AM171" s="426"/>
      <c r="AN171" s="427"/>
      <c r="AO171" s="338"/>
      <c r="AP171" s="426"/>
      <c r="AQ171" s="427"/>
      <c r="AR171" s="338"/>
      <c r="AS171" s="426"/>
      <c r="AT171" s="427"/>
      <c r="AU171" s="338"/>
      <c r="AV171" s="426"/>
      <c r="AW171" s="427"/>
      <c r="AX171" s="428"/>
      <c r="AY171" s="425"/>
      <c r="BA171" s="426"/>
      <c r="BB171" s="427"/>
      <c r="BC171" s="338"/>
      <c r="BD171" s="426"/>
      <c r="BE171" s="427"/>
      <c r="BF171" s="338"/>
      <c r="BG171" s="426"/>
      <c r="BH171" s="427"/>
      <c r="BI171" s="338"/>
      <c r="BJ171" s="426"/>
      <c r="BK171" s="427"/>
      <c r="BL171" s="428"/>
      <c r="BM171" s="425"/>
      <c r="BO171" s="426"/>
      <c r="BP171" s="427"/>
      <c r="BQ171" s="338"/>
      <c r="BR171" s="426"/>
      <c r="BS171" s="427"/>
      <c r="BT171" s="338"/>
      <c r="BU171" s="426"/>
      <c r="BV171" s="427"/>
      <c r="BW171" s="338"/>
      <c r="BX171" s="426"/>
      <c r="BY171" s="427"/>
      <c r="BZ171" s="428"/>
      <c r="CA171" s="425"/>
    </row>
    <row r="172" spans="2:79" ht="20.399999999999999" thickBot="1" x14ac:dyDescent="0.35">
      <c r="B172" s="1324" t="s">
        <v>810</v>
      </c>
      <c r="C172" s="1325"/>
      <c r="D172" s="1325"/>
      <c r="E172" s="1325"/>
      <c r="F172" s="1326"/>
      <c r="H172" s="406" t="s">
        <v>792</v>
      </c>
      <c r="I172" s="407">
        <f>+(I117+I140+I149+I161+I171)/5</f>
        <v>0</v>
      </c>
      <c r="J172" s="408">
        <f>+(J117+J140+J149+J161+J171)/5</f>
        <v>0</v>
      </c>
      <c r="K172" s="405"/>
      <c r="L172" s="406" t="s">
        <v>792</v>
      </c>
      <c r="M172" s="407">
        <f ca="1">+(M117+M140+M149+M161+M171)/5</f>
        <v>0</v>
      </c>
      <c r="N172" s="408">
        <f ca="1">+(N117+N140+N149+N161+N171)/5</f>
        <v>0</v>
      </c>
      <c r="O172" s="405"/>
      <c r="P172" s="406" t="s">
        <v>792</v>
      </c>
      <c r="Q172" s="407">
        <f ca="1">+(Q117+Q140+Q149+Q161+Q171)/5</f>
        <v>0</v>
      </c>
      <c r="R172" s="408">
        <f ca="1">+(R117+R140+R149+R161+R171)/5</f>
        <v>0</v>
      </c>
      <c r="S172" s="405"/>
      <c r="T172" s="406" t="s">
        <v>792</v>
      </c>
      <c r="U172" s="407">
        <f ca="1">+(U117+U140+U149+U161+U171)/5</f>
        <v>0</v>
      </c>
      <c r="V172" s="408">
        <f ca="1">+(V117+V140+V149+V161+V171)/5</f>
        <v>0</v>
      </c>
      <c r="Y172" s="432"/>
      <c r="Z172" s="433" t="e">
        <f>SUM(Z105:Z129)/COUNT(Z105:Z129)</f>
        <v>#REF!</v>
      </c>
      <c r="AA172" s="434"/>
      <c r="AB172" s="432"/>
      <c r="AC172" s="433" t="e">
        <f>SUM(AC105:AC129)/COUNT(AC105:AC129)</f>
        <v>#REF!</v>
      </c>
      <c r="AD172" s="434"/>
      <c r="AE172" s="432"/>
      <c r="AF172" s="433" t="e">
        <f>SUM(AF105:AF129)/COUNT(AF105:AF129)</f>
        <v>#REF!</v>
      </c>
      <c r="AG172" s="434"/>
      <c r="AH172" s="432"/>
      <c r="AI172" s="433" t="e">
        <f>SUM(AI105:AI129)/COUNT(AI105:AI129)</f>
        <v>#REF!</v>
      </c>
      <c r="AM172" s="432"/>
      <c r="AN172" s="433" t="e">
        <f>SUM(AN105:AN129)/COUNT(AN105:AN129)</f>
        <v>#REF!</v>
      </c>
      <c r="AO172" s="434"/>
      <c r="AP172" s="432"/>
      <c r="AQ172" s="433" t="e">
        <f>SUM(AQ105:AQ129)/COUNT(AQ105:AQ129)</f>
        <v>#REF!</v>
      </c>
      <c r="AR172" s="434"/>
      <c r="AS172" s="432"/>
      <c r="AT172" s="433" t="e">
        <f>SUM(AT105:AT129)/COUNT(AT105:AT129)</f>
        <v>#REF!</v>
      </c>
      <c r="AU172" s="434"/>
      <c r="AV172" s="432"/>
      <c r="AW172" s="433" t="e">
        <f>SUM(AW105:AW129)/COUNT(AW105:AW129)</f>
        <v>#REF!</v>
      </c>
      <c r="BA172" s="432"/>
      <c r="BB172" s="433" t="e">
        <f>SUM(BB105:BB129)/COUNT(BB105:BB129)</f>
        <v>#REF!</v>
      </c>
      <c r="BC172" s="434"/>
      <c r="BD172" s="432"/>
      <c r="BE172" s="433" t="e">
        <f>SUM(BE105:BE129)/COUNT(BE105:BE129)</f>
        <v>#REF!</v>
      </c>
      <c r="BF172" s="434"/>
      <c r="BG172" s="432"/>
      <c r="BH172" s="433" t="e">
        <f>SUM(BH105:BH129)/COUNT(BH105:BH129)</f>
        <v>#REF!</v>
      </c>
      <c r="BI172" s="434"/>
      <c r="BJ172" s="432"/>
      <c r="BK172" s="433" t="e">
        <f>SUM(BK105:BK129)/COUNT(BK105:BK129)</f>
        <v>#REF!</v>
      </c>
      <c r="BO172" s="432"/>
      <c r="BP172" s="433" t="e">
        <f>SUM(BP105:BP129)/COUNT(BP105:BP129)</f>
        <v>#REF!</v>
      </c>
      <c r="BQ172" s="434"/>
      <c r="BR172" s="432"/>
      <c r="BS172" s="433" t="e">
        <f>SUM(BS105:BS129)/COUNT(BS105:BS129)</f>
        <v>#REF!</v>
      </c>
      <c r="BT172" s="434"/>
      <c r="BU172" s="432"/>
      <c r="BV172" s="433" t="e">
        <f>SUM(BV105:BV129)/COUNT(BV105:BV129)</f>
        <v>#REF!</v>
      </c>
      <c r="BW172" s="434"/>
      <c r="BX172" s="432"/>
      <c r="BY172" s="433" t="e">
        <f>SUM(BY105:BY129)/COUNT(BY105:BY129)</f>
        <v>#REF!</v>
      </c>
    </row>
    <row r="173" spans="2:79" ht="27.6" x14ac:dyDescent="0.25">
      <c r="B173" s="1327" t="s">
        <v>793</v>
      </c>
      <c r="C173" s="1343" t="s">
        <v>256</v>
      </c>
      <c r="D173" s="435" t="str">
        <f>+'Plan de Accion 2018'!G13</f>
        <v>Procesos y Procedimientos</v>
      </c>
      <c r="E173" s="1348" t="str">
        <f>+'Plan de Accion 2018'!B13</f>
        <v>Dirección de Gestión de Recursos Financieros de Salud</v>
      </c>
      <c r="F173" s="431" t="str">
        <f>+'Plan de Accion 2018'!S13</f>
        <v># procedimientos Aprobados / # Procedimientos identificados</v>
      </c>
      <c r="H173" s="339">
        <f>+'Plan de Accion 2018'!AB13</f>
        <v>0</v>
      </c>
      <c r="I173" s="340">
        <f>+'Plan de Accion 2018'!BM13</f>
        <v>0</v>
      </c>
      <c r="J173" s="342">
        <f>+'Plan de Accion 2018'!AF13</f>
        <v>0</v>
      </c>
      <c r="K173" s="356"/>
      <c r="L173" s="339">
        <f>+'Plan de Accion 2018'!AL13</f>
        <v>0</v>
      </c>
      <c r="M173" s="340">
        <f>+'Plan de Accion 2018'!BO13</f>
        <v>0</v>
      </c>
      <c r="N173" s="342">
        <f>+'Plan de Accion 2018'!AP13</f>
        <v>0</v>
      </c>
      <c r="O173" s="356"/>
      <c r="P173" s="339">
        <f>+'Plan de Accion 2018'!AV13</f>
        <v>0</v>
      </c>
      <c r="Q173" s="340">
        <f>+'Plan de Accion 2018'!BQ13</f>
        <v>0</v>
      </c>
      <c r="R173" s="342">
        <f>+'Plan de Accion 2018'!AZ13</f>
        <v>0</v>
      </c>
      <c r="S173" s="356"/>
      <c r="T173" s="339">
        <f>+'Plan de Accion 2018'!BF13</f>
        <v>0</v>
      </c>
      <c r="U173" s="340">
        <f>+'Plan de Accion 2018'!BS13</f>
        <v>0</v>
      </c>
      <c r="V173" s="342">
        <f>+'Plan de Accion 2018'!BJ13</f>
        <v>0</v>
      </c>
      <c r="W173" s="1290"/>
      <c r="Y173" s="1281"/>
      <c r="Z173" s="1278" t="e">
        <f>+Y173/#REF!</f>
        <v>#REF!</v>
      </c>
      <c r="AA173" s="338"/>
      <c r="AB173" s="1284"/>
      <c r="AC173" s="1278" t="e">
        <f>+AB173/#REF!</f>
        <v>#REF!</v>
      </c>
      <c r="AD173" s="338"/>
      <c r="AE173" s="1278"/>
      <c r="AF173" s="1278" t="e">
        <f>+AE173/#REF!</f>
        <v>#REF!</v>
      </c>
      <c r="AG173" s="338"/>
      <c r="AH173" s="1278"/>
      <c r="AI173" s="1278" t="e">
        <f>+AH173/#REF!</f>
        <v>#REF!</v>
      </c>
      <c r="AJ173" s="346"/>
      <c r="AK173" s="1287"/>
      <c r="AM173" s="1281"/>
      <c r="AN173" s="1278" t="e">
        <f>+AM173/#REF!</f>
        <v>#REF!</v>
      </c>
      <c r="AO173" s="338"/>
      <c r="AP173" s="1284"/>
      <c r="AQ173" s="1278" t="e">
        <f>+AP173/#REF!</f>
        <v>#REF!</v>
      </c>
      <c r="AR173" s="338"/>
      <c r="AS173" s="1278"/>
      <c r="AT173" s="1278" t="e">
        <f>+AS173/#REF!</f>
        <v>#REF!</v>
      </c>
      <c r="AU173" s="338"/>
      <c r="AV173" s="1278"/>
      <c r="AW173" s="1278" t="e">
        <f>+AV173/#REF!</f>
        <v>#REF!</v>
      </c>
      <c r="AX173" s="346"/>
      <c r="AY173" s="1287"/>
      <c r="BA173" s="1281"/>
      <c r="BB173" s="1278" t="e">
        <f>+BA173/#REF!</f>
        <v>#REF!</v>
      </c>
      <c r="BC173" s="338"/>
      <c r="BD173" s="1284"/>
      <c r="BE173" s="1278" t="e">
        <f>+BD173/#REF!</f>
        <v>#REF!</v>
      </c>
      <c r="BF173" s="338"/>
      <c r="BG173" s="1278"/>
      <c r="BH173" s="1278" t="e">
        <f>+BG173/#REF!</f>
        <v>#REF!</v>
      </c>
      <c r="BI173" s="338"/>
      <c r="BJ173" s="1278"/>
      <c r="BK173" s="1278" t="e">
        <f>+BJ173/#REF!</f>
        <v>#REF!</v>
      </c>
      <c r="BL173" s="346"/>
      <c r="BM173" s="1287"/>
      <c r="BO173" s="1281"/>
      <c r="BP173" s="1278" t="e">
        <f>+BO173/#REF!</f>
        <v>#REF!</v>
      </c>
      <c r="BQ173" s="338"/>
      <c r="BR173" s="1284"/>
      <c r="BS173" s="1278" t="e">
        <f>+BR173/#REF!</f>
        <v>#REF!</v>
      </c>
      <c r="BT173" s="338"/>
      <c r="BU173" s="1278"/>
      <c r="BV173" s="1278" t="e">
        <f>+BU173/#REF!</f>
        <v>#REF!</v>
      </c>
      <c r="BW173" s="338"/>
      <c r="BX173" s="1278"/>
      <c r="BY173" s="1278" t="e">
        <f>+BX173/#REF!</f>
        <v>#REF!</v>
      </c>
      <c r="BZ173" s="346"/>
      <c r="CA173" s="1287"/>
    </row>
    <row r="174" spans="2:79" ht="41.4" x14ac:dyDescent="0.25">
      <c r="B174" s="1328"/>
      <c r="C174" s="1310"/>
      <c r="D174" s="351" t="str">
        <f>+'Plan de Accion 2018'!G14</f>
        <v>Evaluar la gestión y resultados de los procesos de calidad de la Dependencia</v>
      </c>
      <c r="E174" s="1316"/>
      <c r="F174" s="352" t="str">
        <f>+'Plan de Accion 2018'!S14</f>
        <v># Indicadores Medidos / # Indicadores Sujetos de Medición</v>
      </c>
      <c r="H174" s="348">
        <f>+'Plan de Accion 2018'!AB14</f>
        <v>0</v>
      </c>
      <c r="I174" s="349" t="str">
        <f>+'Plan de Accion 2018'!BM14</f>
        <v>No Prog ni Ejec</v>
      </c>
      <c r="J174" s="342">
        <f>+'Plan de Accion 2018'!AF14</f>
        <v>0</v>
      </c>
      <c r="K174" s="356"/>
      <c r="L174" s="348">
        <f>+'Plan de Accion 2018'!AL14</f>
        <v>0</v>
      </c>
      <c r="M174" s="349" t="str">
        <f>+'Plan de Accion 2018'!BO14</f>
        <v>No Prog ni Ejec</v>
      </c>
      <c r="N174" s="350">
        <f>+'Plan de Accion 2018'!AP14</f>
        <v>0</v>
      </c>
      <c r="O174" s="356"/>
      <c r="P174" s="348">
        <f>+'Plan de Accion 2018'!AV14</f>
        <v>0</v>
      </c>
      <c r="Q174" s="349" t="str">
        <f>+'Plan de Accion 2018'!BQ14</f>
        <v>No Prog ni Ejec</v>
      </c>
      <c r="R174" s="350">
        <f>+'Plan de Accion 2018'!AZ14</f>
        <v>0</v>
      </c>
      <c r="S174" s="356"/>
      <c r="T174" s="348">
        <f>+'Plan de Accion 2018'!BF14</f>
        <v>0</v>
      </c>
      <c r="U174" s="349">
        <f>+'Plan de Accion 2018'!BS14</f>
        <v>0</v>
      </c>
      <c r="V174" s="350">
        <f>+'Plan de Accion 2018'!BJ14</f>
        <v>0</v>
      </c>
      <c r="W174" s="1291"/>
      <c r="Y174" s="1282"/>
      <c r="Z174" s="1279"/>
      <c r="AA174" s="338"/>
      <c r="AB174" s="1285"/>
      <c r="AC174" s="1279"/>
      <c r="AD174" s="338"/>
      <c r="AE174" s="1279"/>
      <c r="AF174" s="1279"/>
      <c r="AG174" s="338"/>
      <c r="AH174" s="1279"/>
      <c r="AI174" s="1279"/>
      <c r="AJ174" s="346"/>
      <c r="AK174" s="1288"/>
      <c r="AM174" s="1282"/>
      <c r="AN174" s="1279"/>
      <c r="AO174" s="338"/>
      <c r="AP174" s="1285"/>
      <c r="AQ174" s="1279"/>
      <c r="AR174" s="338"/>
      <c r="AS174" s="1279"/>
      <c r="AT174" s="1279"/>
      <c r="AU174" s="338"/>
      <c r="AV174" s="1279"/>
      <c r="AW174" s="1279"/>
      <c r="AX174" s="346"/>
      <c r="AY174" s="1288"/>
      <c r="BA174" s="1282"/>
      <c r="BB174" s="1279"/>
      <c r="BC174" s="338"/>
      <c r="BD174" s="1285"/>
      <c r="BE174" s="1279"/>
      <c r="BF174" s="338"/>
      <c r="BG174" s="1279"/>
      <c r="BH174" s="1279"/>
      <c r="BI174" s="338"/>
      <c r="BJ174" s="1279"/>
      <c r="BK174" s="1279"/>
      <c r="BL174" s="346"/>
      <c r="BM174" s="1288"/>
      <c r="BO174" s="1282"/>
      <c r="BP174" s="1279"/>
      <c r="BQ174" s="338"/>
      <c r="BR174" s="1285"/>
      <c r="BS174" s="1279"/>
      <c r="BT174" s="338"/>
      <c r="BU174" s="1279"/>
      <c r="BV174" s="1279"/>
      <c r="BW174" s="338"/>
      <c r="BX174" s="1279"/>
      <c r="BY174" s="1279"/>
      <c r="BZ174" s="346"/>
      <c r="CA174" s="1288"/>
    </row>
    <row r="175" spans="2:79" ht="27.6" x14ac:dyDescent="0.25">
      <c r="B175" s="1328"/>
      <c r="C175" s="1310"/>
      <c r="D175" s="353" t="str">
        <f>+'Plan de Accion 2018'!G46</f>
        <v>Procesos y Procedimientos</v>
      </c>
      <c r="E175" s="1316" t="str">
        <f>+'Plan de Accion 2018'!B46</f>
        <v>Dirección de Liquidaciones y Garantías</v>
      </c>
      <c r="F175" s="352" t="str">
        <f>+'Plan de Accion 2018'!S46</f>
        <v># procedimientos Aprobados / # Procedimientos identificados</v>
      </c>
      <c r="H175" s="348">
        <f>+'Plan de Accion 2018'!AB46</f>
        <v>0</v>
      </c>
      <c r="I175" s="349">
        <f>+'Plan de Accion 2018'!BM46</f>
        <v>0</v>
      </c>
      <c r="J175" s="342">
        <f>+'Plan de Accion 2018'!AF46</f>
        <v>0</v>
      </c>
      <c r="K175" s="356"/>
      <c r="L175" s="348">
        <f>+'Plan de Accion 2018'!AL46</f>
        <v>0</v>
      </c>
      <c r="M175" s="349">
        <f>+'Plan de Accion 2018'!BO46</f>
        <v>0</v>
      </c>
      <c r="N175" s="350">
        <f>+'Plan de Accion 2018'!AP46</f>
        <v>0</v>
      </c>
      <c r="O175" s="356"/>
      <c r="P175" s="348">
        <f>+'Plan de Accion 2018'!AV46</f>
        <v>0</v>
      </c>
      <c r="Q175" s="349">
        <f>+'Plan de Accion 2018'!BQ46</f>
        <v>0</v>
      </c>
      <c r="R175" s="350">
        <f>+'Plan de Accion 2018'!AZ46</f>
        <v>0</v>
      </c>
      <c r="S175" s="356"/>
      <c r="T175" s="348">
        <f>+'Plan de Accion 2018'!BF46</f>
        <v>0</v>
      </c>
      <c r="U175" s="349">
        <f>+'Plan de Accion 2018'!BS46</f>
        <v>0</v>
      </c>
      <c r="V175" s="350">
        <f>+'Plan de Accion 2018'!BJ46</f>
        <v>0</v>
      </c>
      <c r="W175" s="1291"/>
      <c r="Y175" s="1282"/>
      <c r="Z175" s="1279"/>
      <c r="AA175" s="338"/>
      <c r="AB175" s="1285"/>
      <c r="AC175" s="1279"/>
      <c r="AD175" s="338"/>
      <c r="AE175" s="1279"/>
      <c r="AF175" s="1279"/>
      <c r="AG175" s="338"/>
      <c r="AH175" s="1279"/>
      <c r="AI175" s="1279"/>
      <c r="AJ175" s="346"/>
      <c r="AK175" s="1288"/>
      <c r="AM175" s="1282"/>
      <c r="AN175" s="1279"/>
      <c r="AO175" s="338"/>
      <c r="AP175" s="1285"/>
      <c r="AQ175" s="1279"/>
      <c r="AR175" s="338"/>
      <c r="AS175" s="1279"/>
      <c r="AT175" s="1279"/>
      <c r="AU175" s="338"/>
      <c r="AV175" s="1279"/>
      <c r="AW175" s="1279"/>
      <c r="AX175" s="346"/>
      <c r="AY175" s="1288"/>
      <c r="BA175" s="1282"/>
      <c r="BB175" s="1279"/>
      <c r="BC175" s="338"/>
      <c r="BD175" s="1285"/>
      <c r="BE175" s="1279"/>
      <c r="BF175" s="338"/>
      <c r="BG175" s="1279"/>
      <c r="BH175" s="1279"/>
      <c r="BI175" s="338"/>
      <c r="BJ175" s="1279"/>
      <c r="BK175" s="1279"/>
      <c r="BL175" s="346"/>
      <c r="BM175" s="1288"/>
      <c r="BO175" s="1282"/>
      <c r="BP175" s="1279"/>
      <c r="BQ175" s="338"/>
      <c r="BR175" s="1285"/>
      <c r="BS175" s="1279"/>
      <c r="BT175" s="338"/>
      <c r="BU175" s="1279"/>
      <c r="BV175" s="1279"/>
      <c r="BW175" s="338"/>
      <c r="BX175" s="1279"/>
      <c r="BY175" s="1279"/>
      <c r="BZ175" s="346"/>
      <c r="CA175" s="1288"/>
    </row>
    <row r="176" spans="2:79" ht="41.4" x14ac:dyDescent="0.25">
      <c r="B176" s="1328"/>
      <c r="C176" s="1310"/>
      <c r="D176" s="351" t="str">
        <f>+'Plan de Accion 2018'!G47</f>
        <v>Evaluar la gestión y resultados de los procesos de calidad de la Dependencia</v>
      </c>
      <c r="E176" s="1316"/>
      <c r="F176" s="352" t="str">
        <f>+'Plan de Accion 2018'!S47</f>
        <v># Indicadores Medidos / # Indicadores Sujetos de Medición</v>
      </c>
      <c r="H176" s="348">
        <f>+'Plan de Accion 2018'!AB47</f>
        <v>0</v>
      </c>
      <c r="I176" s="349" t="str">
        <f>+'Plan de Accion 2018'!BM47</f>
        <v>No Prog ni Ejec</v>
      </c>
      <c r="J176" s="342">
        <f>+'Plan de Accion 2018'!AF47</f>
        <v>0</v>
      </c>
      <c r="K176" s="356"/>
      <c r="L176" s="348">
        <f>+'Plan de Accion 2018'!AL47</f>
        <v>0</v>
      </c>
      <c r="M176" s="349" t="str">
        <f>+'Plan de Accion 2018'!BO47</f>
        <v>No Prog ni Ejec</v>
      </c>
      <c r="N176" s="350">
        <f>+'Plan de Accion 2018'!AP47</f>
        <v>0</v>
      </c>
      <c r="O176" s="356"/>
      <c r="P176" s="348">
        <f>+'Plan de Accion 2018'!AV47</f>
        <v>0</v>
      </c>
      <c r="Q176" s="349" t="str">
        <f>+'Plan de Accion 2018'!BQ47</f>
        <v>No Prog ni Ejec</v>
      </c>
      <c r="R176" s="350">
        <f>+'Plan de Accion 2018'!AZ47</f>
        <v>0</v>
      </c>
      <c r="S176" s="356"/>
      <c r="T176" s="348">
        <f>+'Plan de Accion 2018'!BF47</f>
        <v>0</v>
      </c>
      <c r="U176" s="349">
        <f>+'Plan de Accion 2018'!BS47</f>
        <v>0</v>
      </c>
      <c r="V176" s="350">
        <f>+'Plan de Accion 2018'!BJ47</f>
        <v>0</v>
      </c>
      <c r="W176" s="1291"/>
      <c r="Y176" s="1282"/>
      <c r="Z176" s="1279"/>
      <c r="AA176" s="338"/>
      <c r="AB176" s="1285"/>
      <c r="AC176" s="1279"/>
      <c r="AD176" s="338"/>
      <c r="AE176" s="1279"/>
      <c r="AF176" s="1279"/>
      <c r="AG176" s="338"/>
      <c r="AH176" s="1279"/>
      <c r="AI176" s="1279"/>
      <c r="AJ176" s="346"/>
      <c r="AK176" s="1288"/>
      <c r="AM176" s="1282"/>
      <c r="AN176" s="1279"/>
      <c r="AO176" s="338"/>
      <c r="AP176" s="1285"/>
      <c r="AQ176" s="1279"/>
      <c r="AR176" s="338"/>
      <c r="AS176" s="1279"/>
      <c r="AT176" s="1279"/>
      <c r="AU176" s="338"/>
      <c r="AV176" s="1279"/>
      <c r="AW176" s="1279"/>
      <c r="AX176" s="346"/>
      <c r="AY176" s="1288"/>
      <c r="BA176" s="1282"/>
      <c r="BB176" s="1279"/>
      <c r="BC176" s="338"/>
      <c r="BD176" s="1285"/>
      <c r="BE176" s="1279"/>
      <c r="BF176" s="338"/>
      <c r="BG176" s="1279"/>
      <c r="BH176" s="1279"/>
      <c r="BI176" s="338"/>
      <c r="BJ176" s="1279"/>
      <c r="BK176" s="1279"/>
      <c r="BL176" s="346"/>
      <c r="BM176" s="1288"/>
      <c r="BO176" s="1282"/>
      <c r="BP176" s="1279"/>
      <c r="BQ176" s="338"/>
      <c r="BR176" s="1285"/>
      <c r="BS176" s="1279"/>
      <c r="BT176" s="338"/>
      <c r="BU176" s="1279"/>
      <c r="BV176" s="1279"/>
      <c r="BW176" s="338"/>
      <c r="BX176" s="1279"/>
      <c r="BY176" s="1279"/>
      <c r="BZ176" s="346"/>
      <c r="CA176" s="1288"/>
    </row>
    <row r="177" spans="2:79" ht="28.2" thickBot="1" x14ac:dyDescent="0.3">
      <c r="B177" s="1328"/>
      <c r="C177" s="1310"/>
      <c r="D177" s="353" t="str">
        <f>+'Plan de Accion 2018'!G65</f>
        <v>Procesos y Procedimientos</v>
      </c>
      <c r="E177" s="1316" t="str">
        <f>+'Plan de Accion 2018'!B65</f>
        <v xml:space="preserve">Dirección de Otras Prestaciones  </v>
      </c>
      <c r="F177" s="352" t="str">
        <f>+'Plan de Accion 2018'!S65</f>
        <v># procedimientos Aprobados / # Procedimientos identificados</v>
      </c>
      <c r="H177" s="348">
        <f>+'Plan de Accion 2018'!AB65</f>
        <v>0</v>
      </c>
      <c r="I177" s="349">
        <f>+'Plan de Accion 2018'!BM65</f>
        <v>0</v>
      </c>
      <c r="J177" s="342">
        <f>+'Plan de Accion 2018'!AF65</f>
        <v>0</v>
      </c>
      <c r="K177" s="356"/>
      <c r="L177" s="348">
        <f>+'Plan de Accion 2018'!AL65</f>
        <v>0</v>
      </c>
      <c r="M177" s="349">
        <f>+'Plan de Accion 2018'!BO65</f>
        <v>0</v>
      </c>
      <c r="N177" s="350">
        <f>+'Plan de Accion 2018'!AP65</f>
        <v>0</v>
      </c>
      <c r="O177" s="356"/>
      <c r="P177" s="348">
        <f>+'Plan de Accion 2018'!AV65</f>
        <v>0</v>
      </c>
      <c r="Q177" s="349">
        <f>+'Plan de Accion 2018'!BQ65</f>
        <v>0</v>
      </c>
      <c r="R177" s="350">
        <f>+'Plan de Accion 2018'!AZ65</f>
        <v>0</v>
      </c>
      <c r="S177" s="356"/>
      <c r="T177" s="348">
        <f>+'Plan de Accion 2018'!BF65</f>
        <v>0</v>
      </c>
      <c r="U177" s="349">
        <f>+'Plan de Accion 2018'!BS65</f>
        <v>0</v>
      </c>
      <c r="V177" s="350">
        <f>+'Plan de Accion 2018'!BJ65</f>
        <v>0</v>
      </c>
      <c r="W177" s="1292"/>
      <c r="Y177" s="1283"/>
      <c r="Z177" s="1280"/>
      <c r="AA177" s="338"/>
      <c r="AB177" s="1286"/>
      <c r="AC177" s="1280"/>
      <c r="AD177" s="338"/>
      <c r="AE177" s="1280"/>
      <c r="AF177" s="1280"/>
      <c r="AG177" s="338"/>
      <c r="AH177" s="1280"/>
      <c r="AI177" s="1280"/>
      <c r="AJ177" s="346"/>
      <c r="AK177" s="1289"/>
      <c r="AM177" s="1283"/>
      <c r="AN177" s="1280"/>
      <c r="AO177" s="338"/>
      <c r="AP177" s="1286"/>
      <c r="AQ177" s="1280"/>
      <c r="AR177" s="338"/>
      <c r="AS177" s="1280"/>
      <c r="AT177" s="1280"/>
      <c r="AU177" s="338"/>
      <c r="AV177" s="1280"/>
      <c r="AW177" s="1280"/>
      <c r="AX177" s="346"/>
      <c r="AY177" s="1289"/>
      <c r="BA177" s="1283"/>
      <c r="BB177" s="1280"/>
      <c r="BC177" s="338"/>
      <c r="BD177" s="1286"/>
      <c r="BE177" s="1280"/>
      <c r="BF177" s="338"/>
      <c r="BG177" s="1280"/>
      <c r="BH177" s="1280"/>
      <c r="BI177" s="338"/>
      <c r="BJ177" s="1280"/>
      <c r="BK177" s="1280"/>
      <c r="BL177" s="346"/>
      <c r="BM177" s="1289"/>
      <c r="BO177" s="1283"/>
      <c r="BP177" s="1280"/>
      <c r="BQ177" s="338"/>
      <c r="BR177" s="1286"/>
      <c r="BS177" s="1280"/>
      <c r="BT177" s="338"/>
      <c r="BU177" s="1280"/>
      <c r="BV177" s="1280"/>
      <c r="BW177" s="338"/>
      <c r="BX177" s="1280"/>
      <c r="BY177" s="1280"/>
      <c r="BZ177" s="346"/>
      <c r="CA177" s="1289"/>
    </row>
    <row r="178" spans="2:79" ht="41.4" x14ac:dyDescent="0.25">
      <c r="B178" s="1328"/>
      <c r="C178" s="1310"/>
      <c r="D178" s="351" t="str">
        <f>+'Plan de Accion 2018'!G66</f>
        <v>Evaluar la gestión y resultados de los procesos de calidad de la Dependencia</v>
      </c>
      <c r="E178" s="1316"/>
      <c r="F178" s="352" t="str">
        <f>+'Plan de Accion 2018'!S66</f>
        <v># Indicadores Medidos / # Indicadores Sujetos de Medición</v>
      </c>
      <c r="H178" s="348">
        <f>+'Plan de Accion 2018'!AB66</f>
        <v>0</v>
      </c>
      <c r="I178" s="349" t="str">
        <f>+'Plan de Accion 2018'!BM66</f>
        <v>No Prog ni Ejec</v>
      </c>
      <c r="J178" s="342">
        <f>+'Plan de Accion 2018'!AF66</f>
        <v>0</v>
      </c>
      <c r="K178" s="356"/>
      <c r="L178" s="348">
        <f>+'Plan de Accion 2018'!AL66</f>
        <v>0</v>
      </c>
      <c r="M178" s="349" t="str">
        <f>+'Plan de Accion 2018'!BO66</f>
        <v>No Prog ni Ejec</v>
      </c>
      <c r="N178" s="350">
        <f>+'Plan de Accion 2018'!AP66</f>
        <v>0</v>
      </c>
      <c r="O178" s="356"/>
      <c r="P178" s="348">
        <f>+'Plan de Accion 2018'!AV66</f>
        <v>0</v>
      </c>
      <c r="Q178" s="349" t="str">
        <f>+'Plan de Accion 2018'!BQ66</f>
        <v>No Prog ni Ejec</v>
      </c>
      <c r="R178" s="350">
        <f>+'Plan de Accion 2018'!AZ66</f>
        <v>0</v>
      </c>
      <c r="S178" s="356"/>
      <c r="T178" s="348">
        <f>+'Plan de Accion 2018'!BF66</f>
        <v>0</v>
      </c>
      <c r="U178" s="349">
        <f>+'Plan de Accion 2018'!BS66</f>
        <v>0</v>
      </c>
      <c r="V178" s="350">
        <f>+'Plan de Accion 2018'!BJ66</f>
        <v>0</v>
      </c>
      <c r="W178" s="1290"/>
      <c r="Y178" s="1278"/>
      <c r="Z178" s="1278"/>
      <c r="AA178" s="338"/>
      <c r="AB178" s="1284"/>
      <c r="AC178" s="1278"/>
      <c r="AD178" s="338"/>
      <c r="AE178" s="1278"/>
      <c r="AF178" s="1278"/>
      <c r="AG178" s="338"/>
      <c r="AH178" s="1278"/>
      <c r="AI178" s="1278"/>
      <c r="AJ178" s="346"/>
      <c r="AK178" s="1287"/>
      <c r="AM178" s="1278"/>
      <c r="AN178" s="1278"/>
      <c r="AO178" s="338"/>
      <c r="AP178" s="1284"/>
      <c r="AQ178" s="1278"/>
      <c r="AR178" s="338"/>
      <c r="AS178" s="1278"/>
      <c r="AT178" s="1278"/>
      <c r="AU178" s="338"/>
      <c r="AV178" s="1278"/>
      <c r="AW178" s="1278"/>
      <c r="AX178" s="346"/>
      <c r="AY178" s="1287"/>
      <c r="BA178" s="1278"/>
      <c r="BB178" s="1278"/>
      <c r="BC178" s="338"/>
      <c r="BD178" s="1284"/>
      <c r="BE178" s="1278"/>
      <c r="BF178" s="338"/>
      <c r="BG178" s="1278"/>
      <c r="BH178" s="1278"/>
      <c r="BI178" s="338"/>
      <c r="BJ178" s="1278"/>
      <c r="BK178" s="1278"/>
      <c r="BL178" s="346"/>
      <c r="BM178" s="1287"/>
      <c r="BO178" s="1278"/>
      <c r="BP178" s="1278"/>
      <c r="BQ178" s="338"/>
      <c r="BR178" s="1284"/>
      <c r="BS178" s="1278"/>
      <c r="BT178" s="338"/>
      <c r="BU178" s="1278"/>
      <c r="BV178" s="1278"/>
      <c r="BW178" s="338"/>
      <c r="BX178" s="1278"/>
      <c r="BY178" s="1278"/>
      <c r="BZ178" s="346"/>
      <c r="CA178" s="1287"/>
    </row>
    <row r="179" spans="2:79" ht="27.6" x14ac:dyDescent="0.25">
      <c r="B179" s="1328"/>
      <c r="C179" s="1310"/>
      <c r="D179" s="351" t="str">
        <f>+'Plan de Accion 2018'!G77</f>
        <v>Procesos y Procedimientos</v>
      </c>
      <c r="E179" s="1316" t="str">
        <f>+'Plan de Accion 2018'!B77</f>
        <v>Dirección de Gestión de Tecnología de la Información y la Comunicación</v>
      </c>
      <c r="F179" s="352" t="str">
        <f>+'Plan de Accion 2018'!S77</f>
        <v># Procedimientos Aprobados / # Procedimientos identificados</v>
      </c>
      <c r="H179" s="348">
        <f>+'Plan de Accion 2018'!AB77</f>
        <v>0</v>
      </c>
      <c r="I179" s="349">
        <f>+'Plan de Accion 2018'!BM77</f>
        <v>0</v>
      </c>
      <c r="J179" s="342">
        <f>+'Plan de Accion 2018'!AF77</f>
        <v>0</v>
      </c>
      <c r="K179" s="356"/>
      <c r="L179" s="348">
        <f>+'Plan de Accion 2018'!AL77</f>
        <v>0</v>
      </c>
      <c r="M179" s="349">
        <f>+'Plan de Accion 2018'!BO77</f>
        <v>0</v>
      </c>
      <c r="N179" s="350">
        <f>+'Plan de Accion 2018'!AP77</f>
        <v>0</v>
      </c>
      <c r="O179" s="356"/>
      <c r="P179" s="348">
        <f>+'Plan de Accion 2018'!AV77</f>
        <v>0</v>
      </c>
      <c r="Q179" s="349">
        <f>+'Plan de Accion 2018'!BQ77</f>
        <v>0</v>
      </c>
      <c r="R179" s="350">
        <f>+'Plan de Accion 2018'!AZ77</f>
        <v>0</v>
      </c>
      <c r="S179" s="356"/>
      <c r="T179" s="348">
        <f>+'Plan de Accion 2018'!BF77</f>
        <v>0</v>
      </c>
      <c r="U179" s="349">
        <f>+'Plan de Accion 2018'!BS77</f>
        <v>0</v>
      </c>
      <c r="V179" s="350">
        <f>+'Plan de Accion 2018'!BJ77</f>
        <v>0</v>
      </c>
      <c r="W179" s="1291"/>
      <c r="Y179" s="1279"/>
      <c r="Z179" s="1279"/>
      <c r="AA179" s="338"/>
      <c r="AB179" s="1285"/>
      <c r="AC179" s="1279"/>
      <c r="AD179" s="338"/>
      <c r="AE179" s="1279"/>
      <c r="AF179" s="1279"/>
      <c r="AG179" s="338"/>
      <c r="AH179" s="1279"/>
      <c r="AI179" s="1279"/>
      <c r="AJ179" s="346"/>
      <c r="AK179" s="1288"/>
      <c r="AM179" s="1279"/>
      <c r="AN179" s="1279"/>
      <c r="AO179" s="338"/>
      <c r="AP179" s="1285"/>
      <c r="AQ179" s="1279"/>
      <c r="AR179" s="338"/>
      <c r="AS179" s="1279"/>
      <c r="AT179" s="1279"/>
      <c r="AU179" s="338"/>
      <c r="AV179" s="1279"/>
      <c r="AW179" s="1279"/>
      <c r="AX179" s="346"/>
      <c r="AY179" s="1288"/>
      <c r="BA179" s="1279"/>
      <c r="BB179" s="1279"/>
      <c r="BC179" s="338"/>
      <c r="BD179" s="1285"/>
      <c r="BE179" s="1279"/>
      <c r="BF179" s="338"/>
      <c r="BG179" s="1279"/>
      <c r="BH179" s="1279"/>
      <c r="BI179" s="338"/>
      <c r="BJ179" s="1279"/>
      <c r="BK179" s="1279"/>
      <c r="BL179" s="346"/>
      <c r="BM179" s="1288"/>
      <c r="BO179" s="1279"/>
      <c r="BP179" s="1279"/>
      <c r="BQ179" s="338"/>
      <c r="BR179" s="1285"/>
      <c r="BS179" s="1279"/>
      <c r="BT179" s="338"/>
      <c r="BU179" s="1279"/>
      <c r="BV179" s="1279"/>
      <c r="BW179" s="338"/>
      <c r="BX179" s="1279"/>
      <c r="BY179" s="1279"/>
      <c r="BZ179" s="346"/>
      <c r="CA179" s="1288"/>
    </row>
    <row r="180" spans="2:79" ht="42" thickBot="1" x14ac:dyDescent="0.3">
      <c r="B180" s="1328"/>
      <c r="C180" s="1310"/>
      <c r="D180" s="351" t="str">
        <f>+'Plan de Accion 2018'!G78</f>
        <v>Evaluar la gestión y resultados de los procesos de calidad de la Dependencia</v>
      </c>
      <c r="E180" s="1316"/>
      <c r="F180" s="352" t="str">
        <f>+'Plan de Accion 2018'!S78</f>
        <v># Informes Publicados / # Informes Proyectados a Publicar</v>
      </c>
      <c r="H180" s="348">
        <f>+'Plan de Accion 2018'!AB78</f>
        <v>0</v>
      </c>
      <c r="I180" s="349" t="str">
        <f>+'Plan de Accion 2018'!BM78</f>
        <v>No Prog ni Ejec</v>
      </c>
      <c r="J180" s="342">
        <f>+'Plan de Accion 2018'!AF78</f>
        <v>0</v>
      </c>
      <c r="K180" s="356"/>
      <c r="L180" s="348">
        <f>+'Plan de Accion 2018'!AL78</f>
        <v>0</v>
      </c>
      <c r="M180" s="349">
        <f>+'Plan de Accion 2018'!BO78</f>
        <v>0</v>
      </c>
      <c r="N180" s="350">
        <f>+'Plan de Accion 2018'!AP78</f>
        <v>0</v>
      </c>
      <c r="O180" s="356"/>
      <c r="P180" s="348">
        <f>+'Plan de Accion 2018'!AV78</f>
        <v>0</v>
      </c>
      <c r="Q180" s="349">
        <f>+'Plan de Accion 2018'!BQ78</f>
        <v>0</v>
      </c>
      <c r="R180" s="350">
        <f>+'Plan de Accion 2018'!AZ78</f>
        <v>0</v>
      </c>
      <c r="S180" s="356"/>
      <c r="T180" s="348">
        <f>+'Plan de Accion 2018'!BF78</f>
        <v>0</v>
      </c>
      <c r="U180" s="349">
        <f>+'Plan de Accion 2018'!BS78</f>
        <v>0</v>
      </c>
      <c r="V180" s="350">
        <f>+'Plan de Accion 2018'!BJ78</f>
        <v>0</v>
      </c>
      <c r="W180" s="1292"/>
      <c r="Y180" s="1280"/>
      <c r="Z180" s="1280"/>
      <c r="AA180" s="338"/>
      <c r="AB180" s="1286"/>
      <c r="AC180" s="1280"/>
      <c r="AD180" s="338"/>
      <c r="AE180" s="1280"/>
      <c r="AF180" s="1280"/>
      <c r="AG180" s="338"/>
      <c r="AH180" s="1280"/>
      <c r="AI180" s="1280"/>
      <c r="AJ180" s="346"/>
      <c r="AK180" s="1289"/>
      <c r="AM180" s="1280"/>
      <c r="AN180" s="1280"/>
      <c r="AO180" s="338"/>
      <c r="AP180" s="1286"/>
      <c r="AQ180" s="1280"/>
      <c r="AR180" s="338"/>
      <c r="AS180" s="1280"/>
      <c r="AT180" s="1280"/>
      <c r="AU180" s="338"/>
      <c r="AV180" s="1280"/>
      <c r="AW180" s="1280"/>
      <c r="AX180" s="346"/>
      <c r="AY180" s="1289"/>
      <c r="BA180" s="1280"/>
      <c r="BB180" s="1280"/>
      <c r="BC180" s="338"/>
      <c r="BD180" s="1286"/>
      <c r="BE180" s="1280"/>
      <c r="BF180" s="338"/>
      <c r="BG180" s="1280"/>
      <c r="BH180" s="1280"/>
      <c r="BI180" s="338"/>
      <c r="BJ180" s="1280"/>
      <c r="BK180" s="1280"/>
      <c r="BL180" s="346"/>
      <c r="BM180" s="1289"/>
      <c r="BO180" s="1280"/>
      <c r="BP180" s="1280"/>
      <c r="BQ180" s="338"/>
      <c r="BR180" s="1286"/>
      <c r="BS180" s="1280"/>
      <c r="BT180" s="338"/>
      <c r="BU180" s="1280"/>
      <c r="BV180" s="1280"/>
      <c r="BW180" s="338"/>
      <c r="BX180" s="1280"/>
      <c r="BY180" s="1280"/>
      <c r="BZ180" s="346"/>
      <c r="CA180" s="1289"/>
    </row>
    <row r="181" spans="2:79" ht="27.6" x14ac:dyDescent="0.25">
      <c r="B181" s="1328"/>
      <c r="C181" s="1310"/>
      <c r="D181" s="353" t="str">
        <f>+'Plan de Accion 2018'!G101</f>
        <v>Procesos y Procedimientos</v>
      </c>
      <c r="E181" s="1316" t="str">
        <f>+'Plan de Accion 2018'!B101</f>
        <v>Dirección Administrativa y Financiera</v>
      </c>
      <c r="F181" s="352" t="str">
        <f>+'Plan de Accion 2018'!S101</f>
        <v># procedimientos Aprobados / # Procedimientos identificados</v>
      </c>
      <c r="H181" s="348">
        <f>+'Plan de Accion 2018'!AB101</f>
        <v>0</v>
      </c>
      <c r="I181" s="349">
        <f>+'Plan de Accion 2018'!BM101</f>
        <v>0</v>
      </c>
      <c r="J181" s="342">
        <f>+'Plan de Accion 2018'!AF101</f>
        <v>0</v>
      </c>
      <c r="K181" s="356"/>
      <c r="L181" s="348">
        <f>+'Plan de Accion 2018'!AL101</f>
        <v>0</v>
      </c>
      <c r="M181" s="349">
        <f>+'Plan de Accion 2018'!BO101</f>
        <v>0</v>
      </c>
      <c r="N181" s="350">
        <f>+'Plan de Accion 2018'!AP101</f>
        <v>0</v>
      </c>
      <c r="O181" s="356"/>
      <c r="P181" s="348">
        <f>+'Plan de Accion 2018'!AV101</f>
        <v>0</v>
      </c>
      <c r="Q181" s="349" t="str">
        <f>+'Plan de Accion 2018'!BQ101</f>
        <v>No Prog ni Ejec</v>
      </c>
      <c r="R181" s="350">
        <f>+'Plan de Accion 2018'!AZ101</f>
        <v>0</v>
      </c>
      <c r="S181" s="356"/>
      <c r="T181" s="348">
        <f>+'Plan de Accion 2018'!BF101</f>
        <v>0</v>
      </c>
      <c r="U181" s="349" t="str">
        <f>+'Plan de Accion 2018'!BS101</f>
        <v>No Prog ni Ejec</v>
      </c>
      <c r="V181" s="350">
        <f>+'Plan de Accion 2018'!BJ101</f>
        <v>0</v>
      </c>
      <c r="W181" s="370"/>
      <c r="Y181" s="1278"/>
      <c r="Z181" s="1278"/>
      <c r="AA181" s="338"/>
      <c r="AB181" s="1284"/>
      <c r="AC181" s="1278"/>
      <c r="AD181" s="338"/>
      <c r="AE181" s="1278"/>
      <c r="AF181" s="1278"/>
      <c r="AG181" s="338"/>
      <c r="AH181" s="1278"/>
      <c r="AI181" s="1278"/>
      <c r="AJ181" s="346"/>
      <c r="AK181" s="371"/>
      <c r="AM181" s="1278"/>
      <c r="AN181" s="1278"/>
      <c r="AO181" s="338"/>
      <c r="AP181" s="1284"/>
      <c r="AQ181" s="1278"/>
      <c r="AR181" s="338"/>
      <c r="AS181" s="1278"/>
      <c r="AT181" s="1278"/>
      <c r="AU181" s="338"/>
      <c r="AV181" s="1278"/>
      <c r="AW181" s="1278"/>
      <c r="AX181" s="346"/>
      <c r="AY181" s="371"/>
      <c r="BA181" s="1278"/>
      <c r="BB181" s="1278"/>
      <c r="BC181" s="338"/>
      <c r="BD181" s="1284"/>
      <c r="BE181" s="1278"/>
      <c r="BF181" s="338"/>
      <c r="BG181" s="1278"/>
      <c r="BH181" s="1278"/>
      <c r="BI181" s="338"/>
      <c r="BJ181" s="1278"/>
      <c r="BK181" s="1278"/>
      <c r="BL181" s="346"/>
      <c r="BM181" s="371"/>
      <c r="BO181" s="1278"/>
      <c r="BP181" s="1278"/>
      <c r="BQ181" s="338"/>
      <c r="BR181" s="1284"/>
      <c r="BS181" s="1278"/>
      <c r="BT181" s="338"/>
      <c r="BU181" s="1278"/>
      <c r="BV181" s="1278"/>
      <c r="BW181" s="338"/>
      <c r="BX181" s="1278"/>
      <c r="BY181" s="1278"/>
      <c r="BZ181" s="346"/>
      <c r="CA181" s="371"/>
    </row>
    <row r="182" spans="2:79" ht="41.4" x14ac:dyDescent="0.25">
      <c r="B182" s="1328"/>
      <c r="C182" s="1310"/>
      <c r="D182" s="351" t="str">
        <f>+'Plan de Accion 2018'!G102</f>
        <v>Evaluar la gestión y resultados de los procesos de calidad de la Dependencia</v>
      </c>
      <c r="E182" s="1316"/>
      <c r="F182" s="352" t="str">
        <f>+'Plan de Accion 2018'!S102</f>
        <v># Indicadores Medidos / # Indicadores Sujetos de Medición</v>
      </c>
      <c r="H182" s="348">
        <f>+'Plan de Accion 2018'!AB102</f>
        <v>0</v>
      </c>
      <c r="I182" s="349" t="str">
        <f>+'Plan de Accion 2018'!BM102</f>
        <v>No Prog ni Ejec</v>
      </c>
      <c r="J182" s="342">
        <f>+'Plan de Accion 2018'!AF102</f>
        <v>0</v>
      </c>
      <c r="K182" s="356"/>
      <c r="L182" s="348">
        <f>+'Plan de Accion 2018'!AL102</f>
        <v>0</v>
      </c>
      <c r="M182" s="349" t="str">
        <f>+'Plan de Accion 2018'!BO102</f>
        <v>No Prog ni Ejec</v>
      </c>
      <c r="N182" s="350">
        <f>+'Plan de Accion 2018'!AP102</f>
        <v>0</v>
      </c>
      <c r="O182" s="356"/>
      <c r="P182" s="348">
        <f>+'Plan de Accion 2018'!AV102</f>
        <v>0</v>
      </c>
      <c r="Q182" s="349" t="str">
        <f>+'Plan de Accion 2018'!BQ102</f>
        <v>No Prog ni Ejec</v>
      </c>
      <c r="R182" s="350">
        <f>+'Plan de Accion 2018'!AZ102</f>
        <v>0</v>
      </c>
      <c r="S182" s="356"/>
      <c r="T182" s="348">
        <f>+'Plan de Accion 2018'!BF102</f>
        <v>0</v>
      </c>
      <c r="U182" s="349">
        <f>+'Plan de Accion 2018'!BS102</f>
        <v>0</v>
      </c>
      <c r="V182" s="350">
        <f>+'Plan de Accion 2018'!BJ102</f>
        <v>0</v>
      </c>
      <c r="W182" s="372"/>
      <c r="Y182" s="1279"/>
      <c r="Z182" s="1279"/>
      <c r="AA182" s="338"/>
      <c r="AB182" s="1285"/>
      <c r="AC182" s="1279"/>
      <c r="AD182" s="338"/>
      <c r="AE182" s="1279"/>
      <c r="AF182" s="1279"/>
      <c r="AG182" s="338"/>
      <c r="AH182" s="1279"/>
      <c r="AI182" s="1279"/>
      <c r="AJ182" s="346"/>
      <c r="AK182" s="373"/>
      <c r="AM182" s="1279"/>
      <c r="AN182" s="1279"/>
      <c r="AO182" s="338"/>
      <c r="AP182" s="1285"/>
      <c r="AQ182" s="1279"/>
      <c r="AR182" s="338"/>
      <c r="AS182" s="1279"/>
      <c r="AT182" s="1279"/>
      <c r="AU182" s="338"/>
      <c r="AV182" s="1279"/>
      <c r="AW182" s="1279"/>
      <c r="AX182" s="346"/>
      <c r="AY182" s="373"/>
      <c r="BA182" s="1279"/>
      <c r="BB182" s="1279"/>
      <c r="BC182" s="338"/>
      <c r="BD182" s="1285"/>
      <c r="BE182" s="1279"/>
      <c r="BF182" s="338"/>
      <c r="BG182" s="1279"/>
      <c r="BH182" s="1279"/>
      <c r="BI182" s="338"/>
      <c r="BJ182" s="1279"/>
      <c r="BK182" s="1279"/>
      <c r="BL182" s="346"/>
      <c r="BM182" s="373"/>
      <c r="BO182" s="1279"/>
      <c r="BP182" s="1279"/>
      <c r="BQ182" s="338"/>
      <c r="BR182" s="1285"/>
      <c r="BS182" s="1279"/>
      <c r="BT182" s="338"/>
      <c r="BU182" s="1279"/>
      <c r="BV182" s="1279"/>
      <c r="BW182" s="338"/>
      <c r="BX182" s="1279"/>
      <c r="BY182" s="1279"/>
      <c r="BZ182" s="346"/>
      <c r="CA182" s="373"/>
    </row>
    <row r="183" spans="2:79" ht="27.75" customHeight="1" thickBot="1" x14ac:dyDescent="0.3">
      <c r="B183" s="1328"/>
      <c r="C183" s="1310"/>
      <c r="D183" s="353" t="str">
        <f>+'Plan de Accion 2018'!G110</f>
        <v>Trámite los Procesos  Precontractuales y Contractuales para la adquisición de Bienes y Servicios de conformidad con lo establecido en el Plan de Adquisiciones de la Dirección Administrativa y Financiera</v>
      </c>
      <c r="E183" s="1316"/>
      <c r="F183" s="352" t="str">
        <f>+'Plan de Accion 2018'!S110</f>
        <v># Procesos contractuales tramitados / # Procesos contractuales incluidos en el Plan Anual de Adquisiciones y requeridos por las dependencias de la ADRES</v>
      </c>
      <c r="H183" s="348">
        <f>+'Plan de Accion 2018'!AB110</f>
        <v>0</v>
      </c>
      <c r="I183" s="349">
        <f>+'Plan de Accion 2018'!BM110</f>
        <v>0</v>
      </c>
      <c r="J183" s="342">
        <f>+'Plan de Accion 2018'!AF110</f>
        <v>0</v>
      </c>
      <c r="K183" s="356"/>
      <c r="L183" s="348">
        <f>+'Plan de Accion 2018'!AL110</f>
        <v>0</v>
      </c>
      <c r="M183" s="349">
        <f>+'Plan de Accion 2018'!BO110</f>
        <v>0</v>
      </c>
      <c r="N183" s="350">
        <f>+'Plan de Accion 2018'!AP110</f>
        <v>0</v>
      </c>
      <c r="O183" s="356"/>
      <c r="P183" s="348">
        <f>+'Plan de Accion 2018'!AV110</f>
        <v>0</v>
      </c>
      <c r="Q183" s="349">
        <f>+'Plan de Accion 2018'!BQ110</f>
        <v>0</v>
      </c>
      <c r="R183" s="350">
        <f>+'Plan de Accion 2018'!AZ110</f>
        <v>0</v>
      </c>
      <c r="S183" s="356"/>
      <c r="T183" s="348">
        <f>+'Plan de Accion 2018'!BF110</f>
        <v>0</v>
      </c>
      <c r="U183" s="349">
        <f>+'Plan de Accion 2018'!BS110</f>
        <v>0</v>
      </c>
      <c r="V183" s="350">
        <f>+'Plan de Accion 2018'!BJ110</f>
        <v>0</v>
      </c>
      <c r="W183" s="374"/>
      <c r="Y183" s="1280"/>
      <c r="Z183" s="1280"/>
      <c r="AA183" s="338"/>
      <c r="AB183" s="1286"/>
      <c r="AC183" s="1280"/>
      <c r="AD183" s="338"/>
      <c r="AE183" s="1280"/>
      <c r="AF183" s="1280"/>
      <c r="AG183" s="338"/>
      <c r="AH183" s="1280"/>
      <c r="AI183" s="1280"/>
      <c r="AJ183" s="346"/>
      <c r="AK183" s="375"/>
      <c r="AM183" s="1280"/>
      <c r="AN183" s="1280"/>
      <c r="AO183" s="338"/>
      <c r="AP183" s="1286"/>
      <c r="AQ183" s="1280"/>
      <c r="AR183" s="338"/>
      <c r="AS183" s="1280"/>
      <c r="AT183" s="1280"/>
      <c r="AU183" s="338"/>
      <c r="AV183" s="1280"/>
      <c r="AW183" s="1280"/>
      <c r="AX183" s="346"/>
      <c r="AY183" s="375"/>
      <c r="BA183" s="1280"/>
      <c r="BB183" s="1280"/>
      <c r="BC183" s="338"/>
      <c r="BD183" s="1286"/>
      <c r="BE183" s="1280"/>
      <c r="BF183" s="338"/>
      <c r="BG183" s="1280"/>
      <c r="BH183" s="1280"/>
      <c r="BI183" s="338"/>
      <c r="BJ183" s="1280"/>
      <c r="BK183" s="1280"/>
      <c r="BL183" s="346"/>
      <c r="BM183" s="375"/>
      <c r="BO183" s="1280"/>
      <c r="BP183" s="1280"/>
      <c r="BQ183" s="338"/>
      <c r="BR183" s="1286"/>
      <c r="BS183" s="1280"/>
      <c r="BT183" s="338"/>
      <c r="BU183" s="1280"/>
      <c r="BV183" s="1280"/>
      <c r="BW183" s="338"/>
      <c r="BX183" s="1280"/>
      <c r="BY183" s="1280"/>
      <c r="BZ183" s="346"/>
      <c r="CA183" s="375"/>
    </row>
    <row r="184" spans="2:79" ht="55.2" x14ac:dyDescent="0.25">
      <c r="B184" s="1328"/>
      <c r="C184" s="1310"/>
      <c r="D184" s="353" t="str">
        <f>+'Plan de Accion 2018'!G111</f>
        <v>Elaborar las constancias de Archivos  y/o actas de liquidaciones de los procesos contractuales</v>
      </c>
      <c r="E184" s="1316"/>
      <c r="F184" s="352" t="str">
        <f>+'Plan de Accion 2018'!S111</f>
        <v># Autos de cierre o actas de liquidación elaboradas / # contratos con ejecución finalizada</v>
      </c>
      <c r="H184" s="348">
        <f>+'Plan de Accion 2018'!AB111</f>
        <v>0</v>
      </c>
      <c r="I184" s="349">
        <f>+'Plan de Accion 2018'!BM111</f>
        <v>0</v>
      </c>
      <c r="J184" s="342">
        <f>+'Plan de Accion 2018'!AF111</f>
        <v>0</v>
      </c>
      <c r="K184" s="356"/>
      <c r="L184" s="348">
        <f>+'Plan de Accion 2018'!AL111</f>
        <v>0</v>
      </c>
      <c r="M184" s="349">
        <f>+'Plan de Accion 2018'!BO111</f>
        <v>0</v>
      </c>
      <c r="N184" s="350">
        <f>+'Plan de Accion 2018'!AP111</f>
        <v>0</v>
      </c>
      <c r="O184" s="356"/>
      <c r="P184" s="348">
        <f>+'Plan de Accion 2018'!AV111</f>
        <v>0</v>
      </c>
      <c r="Q184" s="349">
        <f>+'Plan de Accion 2018'!BQ111</f>
        <v>0</v>
      </c>
      <c r="R184" s="350">
        <f>+'Plan de Accion 2018'!AZ111</f>
        <v>0</v>
      </c>
      <c r="S184" s="356"/>
      <c r="T184" s="348">
        <f>+'Plan de Accion 2018'!BF111</f>
        <v>0</v>
      </c>
      <c r="U184" s="349">
        <f>+'Plan de Accion 2018'!BS111</f>
        <v>0</v>
      </c>
      <c r="V184" s="350">
        <f>+'Plan de Accion 2018'!BJ111</f>
        <v>0</v>
      </c>
      <c r="W184" s="411"/>
      <c r="Y184" s="1279"/>
      <c r="Z184" s="1278"/>
      <c r="AA184" s="338"/>
      <c r="AB184" s="1285"/>
      <c r="AC184" s="1278"/>
      <c r="AD184" s="338"/>
      <c r="AE184" s="1279"/>
      <c r="AF184" s="1278"/>
      <c r="AG184" s="338"/>
      <c r="AH184" s="1279"/>
      <c r="AI184" s="1278"/>
      <c r="AJ184" s="346"/>
      <c r="AK184" s="414"/>
      <c r="AM184" s="1279"/>
      <c r="AN184" s="1278"/>
      <c r="AO184" s="338"/>
      <c r="AP184" s="1285"/>
      <c r="AQ184" s="1278"/>
      <c r="AR184" s="338"/>
      <c r="AS184" s="1279"/>
      <c r="AT184" s="1278"/>
      <c r="AU184" s="338"/>
      <c r="AV184" s="1279"/>
      <c r="AW184" s="1278"/>
      <c r="AX184" s="346"/>
      <c r="AY184" s="414"/>
      <c r="BA184" s="1279"/>
      <c r="BB184" s="1278"/>
      <c r="BC184" s="338"/>
      <c r="BD184" s="1285"/>
      <c r="BE184" s="1278"/>
      <c r="BF184" s="338"/>
      <c r="BG184" s="1279"/>
      <c r="BH184" s="1278"/>
      <c r="BI184" s="338"/>
      <c r="BJ184" s="1279"/>
      <c r="BK184" s="1278"/>
      <c r="BL184" s="346"/>
      <c r="BM184" s="414"/>
      <c r="BO184" s="1279"/>
      <c r="BP184" s="1278"/>
      <c r="BQ184" s="338"/>
      <c r="BR184" s="1285"/>
      <c r="BS184" s="1278"/>
      <c r="BT184" s="338"/>
      <c r="BU184" s="1279"/>
      <c r="BV184" s="1278"/>
      <c r="BW184" s="338"/>
      <c r="BX184" s="1279"/>
      <c r="BY184" s="1278"/>
      <c r="BZ184" s="346"/>
      <c r="CA184" s="414"/>
    </row>
    <row r="185" spans="2:79" ht="16.2" x14ac:dyDescent="0.25">
      <c r="B185" s="1328"/>
      <c r="C185" s="1310"/>
      <c r="D185" s="353" t="str">
        <f>+'Plan de Accion 2018'!G138</f>
        <v>Sistema de nómina ( Solredes)</v>
      </c>
      <c r="E185" s="1316"/>
      <c r="F185" s="352" t="str">
        <f>+'Plan de Accion 2018'!S138</f>
        <v># de nóminas generadas</v>
      </c>
      <c r="H185" s="348">
        <f>+'Plan de Accion 2018'!AB138</f>
        <v>0</v>
      </c>
      <c r="I185" s="349">
        <f>+'Plan de Accion 2018'!BM138</f>
        <v>0</v>
      </c>
      <c r="J185" s="342">
        <f>+'Plan de Accion 2018'!AF138</f>
        <v>0</v>
      </c>
      <c r="K185" s="356"/>
      <c r="L185" s="348">
        <f>+'Plan de Accion 2018'!AL138</f>
        <v>0</v>
      </c>
      <c r="M185" s="349">
        <f>+'Plan de Accion 2018'!BO138</f>
        <v>0</v>
      </c>
      <c r="N185" s="350">
        <f>+'Plan de Accion 2018'!AP138</f>
        <v>0</v>
      </c>
      <c r="O185" s="356"/>
      <c r="P185" s="348">
        <f>+'Plan de Accion 2018'!AV138</f>
        <v>0</v>
      </c>
      <c r="Q185" s="349">
        <f>+'Plan de Accion 2018'!BQ138</f>
        <v>0</v>
      </c>
      <c r="R185" s="350">
        <f>+'Plan de Accion 2018'!AZ138</f>
        <v>0</v>
      </c>
      <c r="S185" s="356"/>
      <c r="T185" s="348">
        <f>+'Plan de Accion 2018'!BF138</f>
        <v>0</v>
      </c>
      <c r="U185" s="349">
        <f>+'Plan de Accion 2018'!BS138</f>
        <v>0</v>
      </c>
      <c r="V185" s="350">
        <f>+'Plan de Accion 2018'!BJ138</f>
        <v>0</v>
      </c>
      <c r="W185" s="411"/>
      <c r="Y185" s="1279"/>
      <c r="Z185" s="1279"/>
      <c r="AA185" s="338"/>
      <c r="AB185" s="1285"/>
      <c r="AC185" s="1279"/>
      <c r="AD185" s="338"/>
      <c r="AE185" s="1279"/>
      <c r="AF185" s="1279"/>
      <c r="AG185" s="338"/>
      <c r="AH185" s="1279"/>
      <c r="AI185" s="1279"/>
      <c r="AJ185" s="346"/>
      <c r="AK185" s="414"/>
      <c r="AM185" s="1279"/>
      <c r="AN185" s="1279"/>
      <c r="AO185" s="338"/>
      <c r="AP185" s="1285"/>
      <c r="AQ185" s="1279"/>
      <c r="AR185" s="338"/>
      <c r="AS185" s="1279"/>
      <c r="AT185" s="1279"/>
      <c r="AU185" s="338"/>
      <c r="AV185" s="1279"/>
      <c r="AW185" s="1279"/>
      <c r="AX185" s="346"/>
      <c r="AY185" s="414"/>
      <c r="BA185" s="1279"/>
      <c r="BB185" s="1279"/>
      <c r="BC185" s="338"/>
      <c r="BD185" s="1285"/>
      <c r="BE185" s="1279"/>
      <c r="BF185" s="338"/>
      <c r="BG185" s="1279"/>
      <c r="BH185" s="1279"/>
      <c r="BI185" s="338"/>
      <c r="BJ185" s="1279"/>
      <c r="BK185" s="1279"/>
      <c r="BL185" s="346"/>
      <c r="BM185" s="414"/>
      <c r="BO185" s="1279"/>
      <c r="BP185" s="1279"/>
      <c r="BQ185" s="338"/>
      <c r="BR185" s="1285"/>
      <c r="BS185" s="1279"/>
      <c r="BT185" s="338"/>
      <c r="BU185" s="1279"/>
      <c r="BV185" s="1279"/>
      <c r="BW185" s="338"/>
      <c r="BX185" s="1279"/>
      <c r="BY185" s="1279"/>
      <c r="BZ185" s="346"/>
      <c r="CA185" s="414"/>
    </row>
    <row r="186" spans="2:79" ht="42" thickBot="1" x14ac:dyDescent="0.3">
      <c r="B186" s="1328"/>
      <c r="C186" s="1310"/>
      <c r="D186" s="353" t="str">
        <f>+'Plan de Accion 2018'!G144</f>
        <v>Gestión de Correspondencia</v>
      </c>
      <c r="E186" s="1316"/>
      <c r="F186" s="352" t="str">
        <f>+'Plan de Accion 2018'!S144</f>
        <v>No. De documentos radicados y gestionados/No. De documentos recibidos</v>
      </c>
      <c r="H186" s="348">
        <f>+'Plan de Accion 2018'!AB144</f>
        <v>0</v>
      </c>
      <c r="I186" s="349">
        <f>+'Plan de Accion 2018'!BM144</f>
        <v>0</v>
      </c>
      <c r="J186" s="342">
        <f>+'Plan de Accion 2018'!AF144</f>
        <v>0</v>
      </c>
      <c r="K186" s="356"/>
      <c r="L186" s="348">
        <f>+'Plan de Accion 2018'!AL144</f>
        <v>0</v>
      </c>
      <c r="M186" s="349">
        <f>+'Plan de Accion 2018'!BO144</f>
        <v>0</v>
      </c>
      <c r="N186" s="350">
        <f>+'Plan de Accion 2018'!AP144</f>
        <v>0</v>
      </c>
      <c r="O186" s="356"/>
      <c r="P186" s="348">
        <f>+'Plan de Accion 2018'!AV144</f>
        <v>0</v>
      </c>
      <c r="Q186" s="349">
        <f>+'Plan de Accion 2018'!BQ144</f>
        <v>0</v>
      </c>
      <c r="R186" s="350">
        <f>+'Plan de Accion 2018'!AZ144</f>
        <v>0</v>
      </c>
      <c r="S186" s="356"/>
      <c r="T186" s="348">
        <f>+'Plan de Accion 2018'!BF144</f>
        <v>0</v>
      </c>
      <c r="U186" s="349">
        <f>+'Plan de Accion 2018'!BS144</f>
        <v>0</v>
      </c>
      <c r="V186" s="350">
        <f>+'Plan de Accion 2018'!BJ144</f>
        <v>0</v>
      </c>
      <c r="W186" s="436"/>
      <c r="Y186" s="1280"/>
      <c r="Z186" s="1280"/>
      <c r="AA186" s="338"/>
      <c r="AB186" s="1286"/>
      <c r="AC186" s="1280"/>
      <c r="AD186" s="338"/>
      <c r="AE186" s="1280"/>
      <c r="AF186" s="1280"/>
      <c r="AG186" s="338"/>
      <c r="AH186" s="1280"/>
      <c r="AI186" s="1280"/>
      <c r="AJ186" s="346"/>
      <c r="AK186" s="437"/>
      <c r="AM186" s="1280"/>
      <c r="AN186" s="1280"/>
      <c r="AO186" s="338"/>
      <c r="AP186" s="1286"/>
      <c r="AQ186" s="1280"/>
      <c r="AR186" s="338"/>
      <c r="AS186" s="1280"/>
      <c r="AT186" s="1280"/>
      <c r="AU186" s="338"/>
      <c r="AV186" s="1280"/>
      <c r="AW186" s="1280"/>
      <c r="AX186" s="346"/>
      <c r="AY186" s="437"/>
      <c r="BA186" s="1280"/>
      <c r="BB186" s="1280"/>
      <c r="BC186" s="338"/>
      <c r="BD186" s="1286"/>
      <c r="BE186" s="1280"/>
      <c r="BF186" s="338"/>
      <c r="BG186" s="1280"/>
      <c r="BH186" s="1280"/>
      <c r="BI186" s="338"/>
      <c r="BJ186" s="1280"/>
      <c r="BK186" s="1280"/>
      <c r="BL186" s="346"/>
      <c r="BM186" s="437"/>
      <c r="BO186" s="1280"/>
      <c r="BP186" s="1280"/>
      <c r="BQ186" s="338"/>
      <c r="BR186" s="1286"/>
      <c r="BS186" s="1280"/>
      <c r="BT186" s="338"/>
      <c r="BU186" s="1280"/>
      <c r="BV186" s="1280"/>
      <c r="BW186" s="338"/>
      <c r="BX186" s="1280"/>
      <c r="BY186" s="1280"/>
      <c r="BZ186" s="346"/>
      <c r="CA186" s="437"/>
    </row>
    <row r="187" spans="2:79" ht="42" thickBot="1" x14ac:dyDescent="0.3">
      <c r="B187" s="1328"/>
      <c r="C187" s="1310"/>
      <c r="D187" s="353" t="str">
        <f>+'Plan de Accion 2018'!G148</f>
        <v>Custodia documental y atención de consultas</v>
      </c>
      <c r="E187" s="1316"/>
      <c r="F187" s="352" t="str">
        <f>+'Plan de Accion 2018'!S148</f>
        <v>No. De consultas gestionadas/No. De consultas realizadas</v>
      </c>
      <c r="H187" s="348">
        <f>+'Plan de Accion 2018'!AB148</f>
        <v>0</v>
      </c>
      <c r="I187" s="349">
        <f>+'Plan de Accion 2018'!BM148</f>
        <v>0</v>
      </c>
      <c r="J187" s="342">
        <f>+'Plan de Accion 2018'!AF148</f>
        <v>0</v>
      </c>
      <c r="K187" s="356"/>
      <c r="L187" s="348">
        <f>+'Plan de Accion 2018'!AL148</f>
        <v>0</v>
      </c>
      <c r="M187" s="349">
        <f>+'Plan de Accion 2018'!BO148</f>
        <v>0</v>
      </c>
      <c r="N187" s="350">
        <f>+'Plan de Accion 2018'!AP148</f>
        <v>0</v>
      </c>
      <c r="O187" s="356"/>
      <c r="P187" s="348">
        <f>+'Plan de Accion 2018'!AV148</f>
        <v>0</v>
      </c>
      <c r="Q187" s="349">
        <f>+'Plan de Accion 2018'!BQ148</f>
        <v>0</v>
      </c>
      <c r="R187" s="350">
        <f>+'Plan de Accion 2018'!AZ148</f>
        <v>0</v>
      </c>
      <c r="S187" s="356"/>
      <c r="T187" s="348">
        <f>+'Plan de Accion 2018'!BF148</f>
        <v>0</v>
      </c>
      <c r="U187" s="349">
        <f>+'Plan de Accion 2018'!BS148</f>
        <v>0</v>
      </c>
      <c r="V187" s="350">
        <f>+'Plan de Accion 2018'!BJ148</f>
        <v>0</v>
      </c>
      <c r="W187" s="438"/>
      <c r="Y187" s="439"/>
      <c r="Z187" s="440"/>
      <c r="AA187" s="338"/>
      <c r="AB187" s="439"/>
      <c r="AC187" s="440"/>
      <c r="AD187" s="338"/>
      <c r="AE187" s="439"/>
      <c r="AF187" s="440"/>
      <c r="AG187" s="338"/>
      <c r="AH187" s="439"/>
      <c r="AI187" s="440"/>
      <c r="AJ187" s="346"/>
      <c r="AK187" s="438"/>
      <c r="AM187" s="439"/>
      <c r="AN187" s="440"/>
      <c r="AO187" s="338"/>
      <c r="AP187" s="439"/>
      <c r="AQ187" s="440"/>
      <c r="AR187" s="338"/>
      <c r="AS187" s="439"/>
      <c r="AT187" s="440"/>
      <c r="AU187" s="338"/>
      <c r="AV187" s="439"/>
      <c r="AW187" s="440"/>
      <c r="AX187" s="346"/>
      <c r="AY187" s="438"/>
      <c r="BA187" s="439"/>
      <c r="BB187" s="440"/>
      <c r="BC187" s="338"/>
      <c r="BD187" s="439"/>
      <c r="BE187" s="440"/>
      <c r="BF187" s="338"/>
      <c r="BG187" s="439"/>
      <c r="BH187" s="440"/>
      <c r="BI187" s="338"/>
      <c r="BJ187" s="439"/>
      <c r="BK187" s="440"/>
      <c r="BL187" s="346"/>
      <c r="BM187" s="438"/>
      <c r="BO187" s="439"/>
      <c r="BP187" s="440"/>
      <c r="BQ187" s="338"/>
      <c r="BR187" s="439"/>
      <c r="BS187" s="440"/>
      <c r="BT187" s="338"/>
      <c r="BU187" s="439"/>
      <c r="BV187" s="440"/>
      <c r="BW187" s="338"/>
      <c r="BX187" s="439"/>
      <c r="BY187" s="440"/>
      <c r="BZ187" s="346"/>
      <c r="CA187" s="438"/>
    </row>
    <row r="188" spans="2:79" ht="28.2" thickBot="1" x14ac:dyDescent="0.3">
      <c r="B188" s="1328"/>
      <c r="C188" s="1310"/>
      <c r="D188" s="353" t="str">
        <f>+'Plan de Accion 2018'!G150</f>
        <v>Procesos y Procedimientos</v>
      </c>
      <c r="E188" s="1316" t="str">
        <f>+'Plan de Accion 2018'!B150</f>
        <v>Oficina de Control Interno</v>
      </c>
      <c r="F188" s="352" t="str">
        <f>+'Plan de Accion 2018'!S150</f>
        <v># procedimientos Aprobados / # Procedimientos identificados</v>
      </c>
      <c r="H188" s="348">
        <f>+'Plan de Accion 2018'!AB150</f>
        <v>0</v>
      </c>
      <c r="I188" s="349" t="str">
        <f>+'Plan de Accion 2018'!BM150</f>
        <v>No Prog ni Ejec</v>
      </c>
      <c r="J188" s="342">
        <f>+'Plan de Accion 2018'!AF150</f>
        <v>0</v>
      </c>
      <c r="K188" s="356"/>
      <c r="L188" s="348">
        <f>+'Plan de Accion 2018'!AL150</f>
        <v>0</v>
      </c>
      <c r="M188" s="349">
        <f>+'Plan de Accion 2018'!BO150</f>
        <v>0</v>
      </c>
      <c r="N188" s="350">
        <f>+'Plan de Accion 2018'!AP150</f>
        <v>0</v>
      </c>
      <c r="O188" s="356"/>
      <c r="P188" s="348">
        <f>+'Plan de Accion 2018'!AV150</f>
        <v>0</v>
      </c>
      <c r="Q188" s="349" t="str">
        <f>+'Plan de Accion 2018'!BQ150</f>
        <v>No Prog ni Ejec</v>
      </c>
      <c r="R188" s="350">
        <f>+'Plan de Accion 2018'!AZ150</f>
        <v>0</v>
      </c>
      <c r="S188" s="356"/>
      <c r="T188" s="348">
        <f>+'Plan de Accion 2018'!BF150</f>
        <v>0</v>
      </c>
      <c r="U188" s="349" t="str">
        <f>+'Plan de Accion 2018'!BS150</f>
        <v>No Prog ni Ejec</v>
      </c>
      <c r="V188" s="350">
        <f>+'Plan de Accion 2018'!BJ150</f>
        <v>0</v>
      </c>
      <c r="W188" s="438"/>
      <c r="Y188" s="439"/>
      <c r="Z188" s="440"/>
      <c r="AA188" s="338"/>
      <c r="AB188" s="439"/>
      <c r="AC188" s="440"/>
      <c r="AD188" s="338"/>
      <c r="AE188" s="439"/>
      <c r="AF188" s="440"/>
      <c r="AG188" s="338"/>
      <c r="AH188" s="439"/>
      <c r="AI188" s="440"/>
      <c r="AJ188" s="346"/>
      <c r="AK188" s="438"/>
      <c r="AM188" s="439"/>
      <c r="AN188" s="440"/>
      <c r="AO188" s="338"/>
      <c r="AP188" s="439"/>
      <c r="AQ188" s="440"/>
      <c r="AR188" s="338"/>
      <c r="AS188" s="439"/>
      <c r="AT188" s="440"/>
      <c r="AU188" s="338"/>
      <c r="AV188" s="439"/>
      <c r="AW188" s="440"/>
      <c r="AX188" s="346"/>
      <c r="AY188" s="438"/>
      <c r="BA188" s="439"/>
      <c r="BB188" s="440"/>
      <c r="BC188" s="338"/>
      <c r="BD188" s="439"/>
      <c r="BE188" s="440"/>
      <c r="BF188" s="338"/>
      <c r="BG188" s="439"/>
      <c r="BH188" s="440"/>
      <c r="BI188" s="338"/>
      <c r="BJ188" s="439"/>
      <c r="BK188" s="440"/>
      <c r="BL188" s="346"/>
      <c r="BM188" s="438"/>
      <c r="BO188" s="439"/>
      <c r="BP188" s="440"/>
      <c r="BQ188" s="338"/>
      <c r="BR188" s="439"/>
      <c r="BS188" s="440"/>
      <c r="BT188" s="338"/>
      <c r="BU188" s="439"/>
      <c r="BV188" s="440"/>
      <c r="BW188" s="338"/>
      <c r="BX188" s="439"/>
      <c r="BY188" s="440"/>
      <c r="BZ188" s="346"/>
      <c r="CA188" s="438"/>
    </row>
    <row r="189" spans="2:79" ht="42" thickBot="1" x14ac:dyDescent="0.3">
      <c r="B189" s="1328"/>
      <c r="C189" s="1310"/>
      <c r="D189" s="351" t="str">
        <f>+'Plan de Accion 2018'!G151</f>
        <v>Evaluar la gestión y resultados de los procesos de calidad de la Dependencia</v>
      </c>
      <c r="E189" s="1316"/>
      <c r="F189" s="352" t="str">
        <f>+'Plan de Accion 2018'!S151</f>
        <v># Indicadores Medidos / # Indicadores Sujetos de Medición</v>
      </c>
      <c r="H189" s="348">
        <f>+'Plan de Accion 2018'!AB151</f>
        <v>0</v>
      </c>
      <c r="I189" s="349" t="str">
        <f>+'Plan de Accion 2018'!BM151</f>
        <v>No Prog ni Ejec</v>
      </c>
      <c r="J189" s="342">
        <f>+'Plan de Accion 2018'!AF151</f>
        <v>0</v>
      </c>
      <c r="K189" s="356"/>
      <c r="L189" s="348">
        <f>+'Plan de Accion 2018'!AL151</f>
        <v>0</v>
      </c>
      <c r="M189" s="349" t="str">
        <f>+'Plan de Accion 2018'!BO151</f>
        <v>No Prog ni Ejec</v>
      </c>
      <c r="N189" s="350">
        <f>+'Plan de Accion 2018'!AP151</f>
        <v>0</v>
      </c>
      <c r="O189" s="356"/>
      <c r="P189" s="348">
        <f>+'Plan de Accion 2018'!AV151</f>
        <v>0</v>
      </c>
      <c r="Q189" s="349">
        <f>+'Plan de Accion 2018'!BQ151</f>
        <v>0</v>
      </c>
      <c r="R189" s="350">
        <f>+'Plan de Accion 2018'!AZ151</f>
        <v>0</v>
      </c>
      <c r="S189" s="356"/>
      <c r="T189" s="348">
        <f>+'Plan de Accion 2018'!BF151</f>
        <v>0</v>
      </c>
      <c r="U189" s="349">
        <f>+'Plan de Accion 2018'!BS151</f>
        <v>0</v>
      </c>
      <c r="V189" s="350">
        <f>+'Plan de Accion 2018'!BJ151</f>
        <v>0</v>
      </c>
      <c r="W189" s="438"/>
      <c r="Y189" s="439"/>
      <c r="Z189" s="440"/>
      <c r="AA189" s="338"/>
      <c r="AB189" s="439"/>
      <c r="AC189" s="440"/>
      <c r="AD189" s="338"/>
      <c r="AE189" s="439"/>
      <c r="AF189" s="440"/>
      <c r="AG189" s="338"/>
      <c r="AH189" s="439"/>
      <c r="AI189" s="440"/>
      <c r="AJ189" s="346"/>
      <c r="AK189" s="438"/>
      <c r="AM189" s="439"/>
      <c r="AN189" s="440"/>
      <c r="AO189" s="338"/>
      <c r="AP189" s="439"/>
      <c r="AQ189" s="440"/>
      <c r="AR189" s="338"/>
      <c r="AS189" s="439"/>
      <c r="AT189" s="440"/>
      <c r="AU189" s="338"/>
      <c r="AV189" s="439"/>
      <c r="AW189" s="440"/>
      <c r="AX189" s="346"/>
      <c r="AY189" s="438"/>
      <c r="BA189" s="439"/>
      <c r="BB189" s="440"/>
      <c r="BC189" s="338"/>
      <c r="BD189" s="439"/>
      <c r="BE189" s="440"/>
      <c r="BF189" s="338"/>
      <c r="BG189" s="439"/>
      <c r="BH189" s="440"/>
      <c r="BI189" s="338"/>
      <c r="BJ189" s="439"/>
      <c r="BK189" s="440"/>
      <c r="BL189" s="346"/>
      <c r="BM189" s="438"/>
      <c r="BO189" s="439"/>
      <c r="BP189" s="440"/>
      <c r="BQ189" s="338"/>
      <c r="BR189" s="439"/>
      <c r="BS189" s="440"/>
      <c r="BT189" s="338"/>
      <c r="BU189" s="439"/>
      <c r="BV189" s="440"/>
      <c r="BW189" s="338"/>
      <c r="BX189" s="439"/>
      <c r="BY189" s="440"/>
      <c r="BZ189" s="346"/>
      <c r="CA189" s="438"/>
    </row>
    <row r="190" spans="2:79" ht="83.4" thickBot="1" x14ac:dyDescent="0.3">
      <c r="B190" s="1328"/>
      <c r="C190" s="1310"/>
      <c r="D190" s="353" t="str">
        <f>+'Plan de Accion 2018'!G152</f>
        <v>Programa de auditorías internas, al Control Interno y otros informes  de la OCI</v>
      </c>
      <c r="E190" s="1316"/>
      <c r="F190" s="352" t="str">
        <f>+'Plan de Accion 2018'!S152</f>
        <v>(Número de auditorías internas al Control Interno y otros informes realizadas / Número de auditorías internas, al Control Interno y otros informes programadas)*100</v>
      </c>
      <c r="H190" s="348">
        <f>+'Plan de Accion 2018'!AB152</f>
        <v>0</v>
      </c>
      <c r="I190" s="349" t="str">
        <f>+'Plan de Accion 2018'!BM152</f>
        <v>No Prog ni Ejec</v>
      </c>
      <c r="J190" s="342">
        <f>+'Plan de Accion 2018'!AF152</f>
        <v>0</v>
      </c>
      <c r="K190" s="356"/>
      <c r="L190" s="348">
        <f>+'Plan de Accion 2018'!AL152</f>
        <v>0</v>
      </c>
      <c r="M190" s="349">
        <f>+'Plan de Accion 2018'!BO152</f>
        <v>0</v>
      </c>
      <c r="N190" s="350">
        <f>+'Plan de Accion 2018'!AP152</f>
        <v>0</v>
      </c>
      <c r="O190" s="356"/>
      <c r="P190" s="348">
        <f>+'Plan de Accion 2018'!AV152</f>
        <v>0</v>
      </c>
      <c r="Q190" s="349">
        <f>+'Plan de Accion 2018'!BQ152</f>
        <v>0</v>
      </c>
      <c r="R190" s="350">
        <f>+'Plan de Accion 2018'!AZ152</f>
        <v>0</v>
      </c>
      <c r="S190" s="356"/>
      <c r="T190" s="348">
        <f>+'Plan de Accion 2018'!BF152</f>
        <v>0</v>
      </c>
      <c r="U190" s="349">
        <f>+'Plan de Accion 2018'!BS152</f>
        <v>0</v>
      </c>
      <c r="V190" s="350">
        <f>+'Plan de Accion 2018'!BJ152</f>
        <v>0</v>
      </c>
      <c r="W190" s="438"/>
      <c r="Y190" s="439"/>
      <c r="Z190" s="440"/>
      <c r="AA190" s="338"/>
      <c r="AB190" s="439"/>
      <c r="AC190" s="440"/>
      <c r="AD190" s="338"/>
      <c r="AE190" s="439"/>
      <c r="AF190" s="440"/>
      <c r="AG190" s="338"/>
      <c r="AH190" s="439"/>
      <c r="AI190" s="440"/>
      <c r="AJ190" s="346"/>
      <c r="AK190" s="438"/>
      <c r="AM190" s="439"/>
      <c r="AN190" s="440"/>
      <c r="AO190" s="338"/>
      <c r="AP190" s="439"/>
      <c r="AQ190" s="440"/>
      <c r="AR190" s="338"/>
      <c r="AS190" s="439"/>
      <c r="AT190" s="440"/>
      <c r="AU190" s="338"/>
      <c r="AV190" s="439"/>
      <c r="AW190" s="440"/>
      <c r="AX190" s="346"/>
      <c r="AY190" s="438"/>
      <c r="BA190" s="439"/>
      <c r="BB190" s="440"/>
      <c r="BC190" s="338"/>
      <c r="BD190" s="439"/>
      <c r="BE190" s="440"/>
      <c r="BF190" s="338"/>
      <c r="BG190" s="439"/>
      <c r="BH190" s="440"/>
      <c r="BI190" s="338"/>
      <c r="BJ190" s="439"/>
      <c r="BK190" s="440"/>
      <c r="BL190" s="346"/>
      <c r="BM190" s="438"/>
      <c r="BO190" s="439"/>
      <c r="BP190" s="440"/>
      <c r="BQ190" s="338"/>
      <c r="BR190" s="439"/>
      <c r="BS190" s="440"/>
      <c r="BT190" s="338"/>
      <c r="BU190" s="439"/>
      <c r="BV190" s="440"/>
      <c r="BW190" s="338"/>
      <c r="BX190" s="439"/>
      <c r="BY190" s="440"/>
      <c r="BZ190" s="346"/>
      <c r="CA190" s="438"/>
    </row>
    <row r="191" spans="2:79" ht="69.599999999999994" thickBot="1" x14ac:dyDescent="0.3">
      <c r="B191" s="1328"/>
      <c r="C191" s="1310"/>
      <c r="D191" s="353" t="str">
        <f>+'Plan de Accion 2018'!G153</f>
        <v>Entrega de informes de seguimiento de carácter interno en el marco de la normatividad vigente</v>
      </c>
      <c r="E191" s="1316"/>
      <c r="F191" s="352" t="str">
        <f>+'Plan de Accion 2018'!S153</f>
        <v>(Número de informes presentados  / Número de informes programados en el marco de la normatividad vigente)*100</v>
      </c>
      <c r="H191" s="348">
        <f>+'Plan de Accion 2018'!AB153</f>
        <v>0</v>
      </c>
      <c r="I191" s="349">
        <f>+'Plan de Accion 2018'!BM153</f>
        <v>0</v>
      </c>
      <c r="J191" s="342">
        <f>+'Plan de Accion 2018'!AF153</f>
        <v>0</v>
      </c>
      <c r="K191" s="356"/>
      <c r="L191" s="348">
        <f>+'Plan de Accion 2018'!AL153</f>
        <v>0</v>
      </c>
      <c r="M191" s="349">
        <f>+'Plan de Accion 2018'!BO153</f>
        <v>0</v>
      </c>
      <c r="N191" s="350">
        <f>+'Plan de Accion 2018'!AP153</f>
        <v>0</v>
      </c>
      <c r="O191" s="356"/>
      <c r="P191" s="348">
        <f>+'Plan de Accion 2018'!AV153</f>
        <v>0</v>
      </c>
      <c r="Q191" s="349">
        <f>+'Plan de Accion 2018'!BQ153</f>
        <v>0</v>
      </c>
      <c r="R191" s="350">
        <f>+'Plan de Accion 2018'!AZ153</f>
        <v>0</v>
      </c>
      <c r="S191" s="356"/>
      <c r="T191" s="348">
        <f>+'Plan de Accion 2018'!BF153</f>
        <v>0</v>
      </c>
      <c r="U191" s="349">
        <f>+'Plan de Accion 2018'!BS153</f>
        <v>0</v>
      </c>
      <c r="V191" s="350">
        <f>+'Plan de Accion 2018'!BJ153</f>
        <v>0</v>
      </c>
      <c r="W191" s="438"/>
      <c r="Y191" s="439"/>
      <c r="Z191" s="440"/>
      <c r="AA191" s="338"/>
      <c r="AB191" s="439"/>
      <c r="AC191" s="440"/>
      <c r="AD191" s="338"/>
      <c r="AE191" s="439"/>
      <c r="AF191" s="440"/>
      <c r="AG191" s="338"/>
      <c r="AH191" s="439"/>
      <c r="AI191" s="440"/>
      <c r="AJ191" s="346"/>
      <c r="AK191" s="438"/>
      <c r="AM191" s="439"/>
      <c r="AN191" s="440"/>
      <c r="AO191" s="338"/>
      <c r="AP191" s="439"/>
      <c r="AQ191" s="440"/>
      <c r="AR191" s="338"/>
      <c r="AS191" s="439"/>
      <c r="AT191" s="440"/>
      <c r="AU191" s="338"/>
      <c r="AV191" s="439"/>
      <c r="AW191" s="440"/>
      <c r="AX191" s="346"/>
      <c r="AY191" s="438"/>
      <c r="BA191" s="439"/>
      <c r="BB191" s="440"/>
      <c r="BC191" s="338"/>
      <c r="BD191" s="439"/>
      <c r="BE191" s="440"/>
      <c r="BF191" s="338"/>
      <c r="BG191" s="439"/>
      <c r="BH191" s="440"/>
      <c r="BI191" s="338"/>
      <c r="BJ191" s="439"/>
      <c r="BK191" s="440"/>
      <c r="BL191" s="346"/>
      <c r="BM191" s="438"/>
      <c r="BO191" s="439"/>
      <c r="BP191" s="440"/>
      <c r="BQ191" s="338"/>
      <c r="BR191" s="439"/>
      <c r="BS191" s="440"/>
      <c r="BT191" s="338"/>
      <c r="BU191" s="439"/>
      <c r="BV191" s="440"/>
      <c r="BW191" s="338"/>
      <c r="BX191" s="439"/>
      <c r="BY191" s="440"/>
      <c r="BZ191" s="346"/>
      <c r="CA191" s="438"/>
    </row>
    <row r="192" spans="2:79" ht="55.8" thickBot="1" x14ac:dyDescent="0.3">
      <c r="B192" s="1328"/>
      <c r="C192" s="1310"/>
      <c r="D192" s="353" t="str">
        <f>+'Plan de Accion 2018'!G155</f>
        <v>Seguimiento al Plan de Mejoramiento suscrito con la CGR-</v>
      </c>
      <c r="E192" s="1316"/>
      <c r="F192" s="352" t="str">
        <f>+'Plan de Accion 2018'!S155</f>
        <v xml:space="preserve">(Número de actividades cumplidas / Número de actividades suscritas con la CGR)*100 </v>
      </c>
      <c r="H192" s="348">
        <f>+'Plan de Accion 2018'!AB155</f>
        <v>0</v>
      </c>
      <c r="I192" s="349">
        <f>+'Plan de Accion 2018'!BM155</f>
        <v>0</v>
      </c>
      <c r="J192" s="342">
        <f>+'Plan de Accion 2018'!AF155</f>
        <v>0</v>
      </c>
      <c r="K192" s="356"/>
      <c r="L192" s="348">
        <f>+'Plan de Accion 2018'!AL155</f>
        <v>0</v>
      </c>
      <c r="M192" s="349" t="str">
        <f>+'Plan de Accion 2018'!BO155</f>
        <v>No Prog ni Ejec</v>
      </c>
      <c r="N192" s="350">
        <f>+'Plan de Accion 2018'!AP155</f>
        <v>0</v>
      </c>
      <c r="O192" s="356"/>
      <c r="P192" s="348">
        <f>+'Plan de Accion 2018'!AV155</f>
        <v>0</v>
      </c>
      <c r="Q192" s="349">
        <f>+'Plan de Accion 2018'!BQ155</f>
        <v>0</v>
      </c>
      <c r="R192" s="350">
        <f>+'Plan de Accion 2018'!AZ155</f>
        <v>0</v>
      </c>
      <c r="S192" s="356"/>
      <c r="T192" s="348">
        <f>+'Plan de Accion 2018'!BF155</f>
        <v>0</v>
      </c>
      <c r="U192" s="349" t="str">
        <f>+'Plan de Accion 2018'!BS155</f>
        <v>No Prog ni Ejec</v>
      </c>
      <c r="V192" s="350">
        <f>+'Plan de Accion 2018'!BJ155</f>
        <v>0</v>
      </c>
      <c r="W192" s="438"/>
      <c r="Y192" s="439"/>
      <c r="Z192" s="440"/>
      <c r="AA192" s="338"/>
      <c r="AB192" s="439"/>
      <c r="AC192" s="440"/>
      <c r="AD192" s="338"/>
      <c r="AE192" s="439"/>
      <c r="AF192" s="440"/>
      <c r="AG192" s="338"/>
      <c r="AH192" s="439"/>
      <c r="AI192" s="440"/>
      <c r="AJ192" s="346"/>
      <c r="AK192" s="438"/>
      <c r="AM192" s="439"/>
      <c r="AN192" s="440"/>
      <c r="AO192" s="338"/>
      <c r="AP192" s="439"/>
      <c r="AQ192" s="440"/>
      <c r="AR192" s="338"/>
      <c r="AS192" s="439"/>
      <c r="AT192" s="440"/>
      <c r="AU192" s="338"/>
      <c r="AV192" s="439"/>
      <c r="AW192" s="440"/>
      <c r="AX192" s="346"/>
      <c r="AY192" s="438"/>
      <c r="BA192" s="439"/>
      <c r="BB192" s="440"/>
      <c r="BC192" s="338"/>
      <c r="BD192" s="439"/>
      <c r="BE192" s="440"/>
      <c r="BF192" s="338"/>
      <c r="BG192" s="439"/>
      <c r="BH192" s="440"/>
      <c r="BI192" s="338"/>
      <c r="BJ192" s="439"/>
      <c r="BK192" s="440"/>
      <c r="BL192" s="346"/>
      <c r="BM192" s="438"/>
      <c r="BO192" s="439"/>
      <c r="BP192" s="440"/>
      <c r="BQ192" s="338"/>
      <c r="BR192" s="439"/>
      <c r="BS192" s="440"/>
      <c r="BT192" s="338"/>
      <c r="BU192" s="439"/>
      <c r="BV192" s="440"/>
      <c r="BW192" s="338"/>
      <c r="BX192" s="439"/>
      <c r="BY192" s="440"/>
      <c r="BZ192" s="346"/>
      <c r="CA192" s="438"/>
    </row>
    <row r="193" spans="2:79" ht="28.2" thickBot="1" x14ac:dyDescent="0.3">
      <c r="B193" s="1328"/>
      <c r="C193" s="1310"/>
      <c r="D193" s="353" t="str">
        <f>+'Plan de Accion 2018'!G158</f>
        <v>Procesos y Procedimientos formulados</v>
      </c>
      <c r="E193" s="1316" t="str">
        <f>+'Plan de Accion 2018'!B158</f>
        <v>Oficina Asesora Jurídica</v>
      </c>
      <c r="F193" s="352" t="str">
        <f>+'Plan de Accion 2018'!S158</f>
        <v># procedimientos Aprobados / # Procedimientos identificados</v>
      </c>
      <c r="H193" s="348">
        <f>+'Plan de Accion 2018'!AB158</f>
        <v>0</v>
      </c>
      <c r="I193" s="349">
        <f>+'Plan de Accion 2018'!BM158</f>
        <v>0</v>
      </c>
      <c r="J193" s="342">
        <f>+'Plan de Accion 2018'!AF158</f>
        <v>0</v>
      </c>
      <c r="K193" s="356"/>
      <c r="L193" s="348">
        <f>+'Plan de Accion 2018'!AL158</f>
        <v>0</v>
      </c>
      <c r="M193" s="349">
        <f>+'Plan de Accion 2018'!BO158</f>
        <v>0</v>
      </c>
      <c r="N193" s="350">
        <f>+'Plan de Accion 2018'!AP158</f>
        <v>0</v>
      </c>
      <c r="O193" s="356"/>
      <c r="P193" s="348">
        <f>+'Plan de Accion 2018'!AV158</f>
        <v>0</v>
      </c>
      <c r="Q193" s="349">
        <f>+'Plan de Accion 2018'!BQ158</f>
        <v>0</v>
      </c>
      <c r="R193" s="350">
        <f>+'Plan de Accion 2018'!AZ158</f>
        <v>0</v>
      </c>
      <c r="S193" s="356"/>
      <c r="T193" s="348">
        <f>+'Plan de Accion 2018'!BF158</f>
        <v>0</v>
      </c>
      <c r="U193" s="349">
        <f>+'Plan de Accion 2018'!BS158</f>
        <v>0</v>
      </c>
      <c r="V193" s="350">
        <f>+'Plan de Accion 2018'!BJ158</f>
        <v>0</v>
      </c>
      <c r="W193" s="438"/>
      <c r="Y193" s="439"/>
      <c r="Z193" s="440"/>
      <c r="AA193" s="338"/>
      <c r="AB193" s="439"/>
      <c r="AC193" s="440"/>
      <c r="AD193" s="338"/>
      <c r="AE193" s="439"/>
      <c r="AF193" s="440"/>
      <c r="AG193" s="338"/>
      <c r="AH193" s="439"/>
      <c r="AI193" s="440"/>
      <c r="AJ193" s="346"/>
      <c r="AK193" s="438"/>
      <c r="AM193" s="439"/>
      <c r="AN193" s="440"/>
      <c r="AO193" s="338"/>
      <c r="AP193" s="439"/>
      <c r="AQ193" s="440"/>
      <c r="AR193" s="338"/>
      <c r="AS193" s="439"/>
      <c r="AT193" s="440"/>
      <c r="AU193" s="338"/>
      <c r="AV193" s="439"/>
      <c r="AW193" s="440"/>
      <c r="AX193" s="346"/>
      <c r="AY193" s="438"/>
      <c r="BA193" s="439"/>
      <c r="BB193" s="440"/>
      <c r="BC193" s="338"/>
      <c r="BD193" s="439"/>
      <c r="BE193" s="440"/>
      <c r="BF193" s="338"/>
      <c r="BG193" s="439"/>
      <c r="BH193" s="440"/>
      <c r="BI193" s="338"/>
      <c r="BJ193" s="439"/>
      <c r="BK193" s="440"/>
      <c r="BL193" s="346"/>
      <c r="BM193" s="438"/>
      <c r="BO193" s="439"/>
      <c r="BP193" s="440"/>
      <c r="BQ193" s="338"/>
      <c r="BR193" s="439"/>
      <c r="BS193" s="440"/>
      <c r="BT193" s="338"/>
      <c r="BU193" s="439"/>
      <c r="BV193" s="440"/>
      <c r="BW193" s="338"/>
      <c r="BX193" s="439"/>
      <c r="BY193" s="440"/>
      <c r="BZ193" s="346"/>
      <c r="CA193" s="438"/>
    </row>
    <row r="194" spans="2:79" ht="28.2" thickBot="1" x14ac:dyDescent="0.3">
      <c r="B194" s="1328"/>
      <c r="C194" s="1311"/>
      <c r="D194" s="357" t="str">
        <f>+'Plan de Accion 2018'!G159</f>
        <v>Indicadores  y  acciones de mejora formulados</v>
      </c>
      <c r="E194" s="1342"/>
      <c r="F194" s="359" t="str">
        <f>+'Plan de Accion 2018'!S159</f>
        <v># Indicadores Medidos / # Indicadores Sujetos de Medición</v>
      </c>
      <c r="H194" s="360">
        <f>+'Plan de Accion 2018'!AB159</f>
        <v>0</v>
      </c>
      <c r="I194" s="361">
        <f>+'Plan de Accion 2018'!BM159</f>
        <v>0</v>
      </c>
      <c r="J194" s="455">
        <f>+'Plan de Accion 2018'!AF159</f>
        <v>0</v>
      </c>
      <c r="K194" s="356"/>
      <c r="L194" s="360">
        <f>+'Plan de Accion 2018'!AL159</f>
        <v>0</v>
      </c>
      <c r="M194" s="361">
        <f>+'Plan de Accion 2018'!BO159</f>
        <v>0</v>
      </c>
      <c r="N194" s="362">
        <f>+'Plan de Accion 2018'!AP159</f>
        <v>0</v>
      </c>
      <c r="O194" s="356"/>
      <c r="P194" s="360">
        <f>+'Plan de Accion 2018'!AV159</f>
        <v>0</v>
      </c>
      <c r="Q194" s="361">
        <f>+'Plan de Accion 2018'!BQ159</f>
        <v>0</v>
      </c>
      <c r="R194" s="362">
        <f>+'Plan de Accion 2018'!AZ159</f>
        <v>0</v>
      </c>
      <c r="S194" s="356"/>
      <c r="T194" s="360">
        <f>+'Plan de Accion 2018'!BF159</f>
        <v>0</v>
      </c>
      <c r="U194" s="361">
        <f>+'Plan de Accion 2018'!BS159</f>
        <v>0</v>
      </c>
      <c r="V194" s="362">
        <f>+'Plan de Accion 2018'!BJ159</f>
        <v>0</v>
      </c>
      <c r="W194" s="438"/>
      <c r="Y194" s="439"/>
      <c r="Z194" s="440"/>
      <c r="AA194" s="338"/>
      <c r="AB194" s="439"/>
      <c r="AC194" s="440"/>
      <c r="AD194" s="338"/>
      <c r="AE194" s="439"/>
      <c r="AF194" s="440"/>
      <c r="AG194" s="338"/>
      <c r="AH194" s="439"/>
      <c r="AI194" s="440"/>
      <c r="AJ194" s="346"/>
      <c r="AK194" s="438"/>
      <c r="AM194" s="439"/>
      <c r="AN194" s="440"/>
      <c r="AO194" s="338"/>
      <c r="AP194" s="439"/>
      <c r="AQ194" s="440"/>
      <c r="AR194" s="338"/>
      <c r="AS194" s="439"/>
      <c r="AT194" s="440"/>
      <c r="AU194" s="338"/>
      <c r="AV194" s="439"/>
      <c r="AW194" s="440"/>
      <c r="AX194" s="346"/>
      <c r="AY194" s="438"/>
      <c r="BA194" s="439"/>
      <c r="BB194" s="440"/>
      <c r="BC194" s="338"/>
      <c r="BD194" s="439"/>
      <c r="BE194" s="440"/>
      <c r="BF194" s="338"/>
      <c r="BG194" s="439"/>
      <c r="BH194" s="440"/>
      <c r="BI194" s="338"/>
      <c r="BJ194" s="439"/>
      <c r="BK194" s="440"/>
      <c r="BL194" s="346"/>
      <c r="BM194" s="438"/>
      <c r="BO194" s="439"/>
      <c r="BP194" s="440"/>
      <c r="BQ194" s="338"/>
      <c r="BR194" s="439"/>
      <c r="BS194" s="440"/>
      <c r="BT194" s="338"/>
      <c r="BU194" s="439"/>
      <c r="BV194" s="440"/>
      <c r="BW194" s="338"/>
      <c r="BX194" s="439"/>
      <c r="BY194" s="440"/>
      <c r="BZ194" s="346"/>
      <c r="CA194" s="438"/>
    </row>
    <row r="195" spans="2:79" ht="16.8" thickBot="1" x14ac:dyDescent="0.3">
      <c r="B195" s="1333"/>
      <c r="C195" s="1312" t="s">
        <v>811</v>
      </c>
      <c r="D195" s="1313"/>
      <c r="E195" s="1313"/>
      <c r="F195" s="1314"/>
      <c r="H195" s="382" t="s">
        <v>792</v>
      </c>
      <c r="I195" s="365">
        <f>SUM(I173:I194)/COUNT(I173:I194)</f>
        <v>0</v>
      </c>
      <c r="J195" s="367">
        <f>SUM(J173:J194)/COUNT(J173:J194)</f>
        <v>0</v>
      </c>
      <c r="K195" s="393"/>
      <c r="L195" s="382" t="s">
        <v>792</v>
      </c>
      <c r="M195" s="365">
        <f>SUM(M173:M194)/COUNT(M173:M194)</f>
        <v>0</v>
      </c>
      <c r="N195" s="367">
        <f>SUM(N173:N194)/COUNT(N173:N194)</f>
        <v>0</v>
      </c>
      <c r="O195" s="393"/>
      <c r="P195" s="382" t="s">
        <v>792</v>
      </c>
      <c r="Q195" s="365">
        <f>SUM(Q173:Q194)/COUNT(Q173:Q194)</f>
        <v>0</v>
      </c>
      <c r="R195" s="367">
        <f>SUM(R173:R194)/COUNT(R173:R194)</f>
        <v>0</v>
      </c>
      <c r="S195" s="393"/>
      <c r="T195" s="382" t="s">
        <v>792</v>
      </c>
      <c r="U195" s="365">
        <f>SUM(U173:U194)/COUNT(U173:U194)</f>
        <v>0</v>
      </c>
      <c r="V195" s="367">
        <f>SUM(V173:V194)/COUNT(V173:V194)</f>
        <v>0</v>
      </c>
      <c r="W195" s="438"/>
      <c r="Y195" s="439"/>
      <c r="Z195" s="440"/>
      <c r="AA195" s="338"/>
      <c r="AB195" s="439"/>
      <c r="AC195" s="440"/>
      <c r="AD195" s="338"/>
      <c r="AE195" s="439"/>
      <c r="AF195" s="440"/>
      <c r="AG195" s="338"/>
      <c r="AH195" s="439"/>
      <c r="AI195" s="440"/>
      <c r="AJ195" s="346"/>
      <c r="AK195" s="438"/>
      <c r="AM195" s="439"/>
      <c r="AN195" s="440"/>
      <c r="AO195" s="338"/>
      <c r="AP195" s="439"/>
      <c r="AQ195" s="440"/>
      <c r="AR195" s="338"/>
      <c r="AS195" s="439"/>
      <c r="AT195" s="440"/>
      <c r="AU195" s="338"/>
      <c r="AV195" s="439"/>
      <c r="AW195" s="440"/>
      <c r="AX195" s="346"/>
      <c r="AY195" s="438"/>
      <c r="BA195" s="439"/>
      <c r="BB195" s="440"/>
      <c r="BC195" s="338"/>
      <c r="BD195" s="439"/>
      <c r="BE195" s="440"/>
      <c r="BF195" s="338"/>
      <c r="BG195" s="439"/>
      <c r="BH195" s="440"/>
      <c r="BI195" s="338"/>
      <c r="BJ195" s="439"/>
      <c r="BK195" s="440"/>
      <c r="BL195" s="346"/>
      <c r="BM195" s="438"/>
      <c r="BO195" s="439"/>
      <c r="BP195" s="440"/>
      <c r="BQ195" s="338"/>
      <c r="BR195" s="439"/>
      <c r="BS195" s="440"/>
      <c r="BT195" s="338"/>
      <c r="BU195" s="439"/>
      <c r="BV195" s="440"/>
      <c r="BW195" s="338"/>
      <c r="BX195" s="439"/>
      <c r="BY195" s="440"/>
      <c r="BZ195" s="346"/>
      <c r="CA195" s="438"/>
    </row>
    <row r="196" spans="2:79" ht="28.2" thickBot="1" x14ac:dyDescent="0.3">
      <c r="B196" s="1328"/>
      <c r="C196" s="1347" t="s">
        <v>144</v>
      </c>
      <c r="D196" s="435" t="str">
        <f>+'Plan de Accion 2018'!G63</f>
        <v xml:space="preserve">Estudios del Sector </v>
      </c>
      <c r="E196" s="435" t="str">
        <f>+'Plan de Accion 2018'!B63</f>
        <v>Dirección de Liquidaciones y Garantías</v>
      </c>
      <c r="F196" s="431" t="str">
        <f>+'Plan de Accion 2018'!S63</f>
        <v># Estudios realizados/# Estudios proyectados</v>
      </c>
      <c r="H196" s="418">
        <f>+'Plan de Accion 2018'!AB63</f>
        <v>0</v>
      </c>
      <c r="I196" s="340" t="str">
        <f>+'Plan de Accion 2018'!BM63</f>
        <v>No Prog ni Ejec</v>
      </c>
      <c r="J196" s="342">
        <f>+'Plan de Accion 2018'!AF63</f>
        <v>0</v>
      </c>
      <c r="K196" s="356"/>
      <c r="L196" s="339">
        <f>+'Plan de Accion 2018'!AL63</f>
        <v>0</v>
      </c>
      <c r="M196" s="340">
        <f>+'Plan de Accion 2018'!BO63</f>
        <v>0</v>
      </c>
      <c r="N196" s="342">
        <f>+'Plan de Accion 2018'!AP63</f>
        <v>0</v>
      </c>
      <c r="O196" s="356"/>
      <c r="P196" s="339">
        <f>+'Plan de Accion 2018'!AV63</f>
        <v>0</v>
      </c>
      <c r="Q196" s="340" t="str">
        <f>+'Plan de Accion 2018'!BQ63</f>
        <v>No Prog ni Ejec</v>
      </c>
      <c r="R196" s="342">
        <f>+'Plan de Accion 2018'!AZ63</f>
        <v>0</v>
      </c>
      <c r="S196" s="356"/>
      <c r="T196" s="339">
        <f>+'Plan de Accion 2018'!BF63</f>
        <v>0</v>
      </c>
      <c r="U196" s="340">
        <f>+'Plan de Accion 2018'!BS63</f>
        <v>0</v>
      </c>
      <c r="V196" s="342">
        <f>+'Plan de Accion 2018'!BJ63</f>
        <v>0</v>
      </c>
      <c r="W196" s="438"/>
      <c r="Y196" s="439"/>
      <c r="Z196" s="440"/>
      <c r="AA196" s="338"/>
      <c r="AB196" s="439"/>
      <c r="AC196" s="440"/>
      <c r="AD196" s="338"/>
      <c r="AE196" s="439"/>
      <c r="AF196" s="440"/>
      <c r="AG196" s="338"/>
      <c r="AH196" s="439"/>
      <c r="AI196" s="440"/>
      <c r="AJ196" s="346"/>
      <c r="AK196" s="438"/>
      <c r="AM196" s="439"/>
      <c r="AN196" s="440"/>
      <c r="AO196" s="338"/>
      <c r="AP196" s="439"/>
      <c r="AQ196" s="440"/>
      <c r="AR196" s="338"/>
      <c r="AS196" s="439"/>
      <c r="AT196" s="440"/>
      <c r="AU196" s="338"/>
      <c r="AV196" s="439"/>
      <c r="AW196" s="440"/>
      <c r="AX196" s="346"/>
      <c r="AY196" s="438"/>
      <c r="BA196" s="439"/>
      <c r="BB196" s="440"/>
      <c r="BC196" s="338"/>
      <c r="BD196" s="439"/>
      <c r="BE196" s="440"/>
      <c r="BF196" s="338"/>
      <c r="BG196" s="439"/>
      <c r="BH196" s="440"/>
      <c r="BI196" s="338"/>
      <c r="BJ196" s="439"/>
      <c r="BK196" s="440"/>
      <c r="BL196" s="346"/>
      <c r="BM196" s="438"/>
      <c r="BO196" s="439"/>
      <c r="BP196" s="440"/>
      <c r="BQ196" s="338"/>
      <c r="BR196" s="439"/>
      <c r="BS196" s="440"/>
      <c r="BT196" s="338"/>
      <c r="BU196" s="439"/>
      <c r="BV196" s="440"/>
      <c r="BW196" s="338"/>
      <c r="BX196" s="439"/>
      <c r="BY196" s="440"/>
      <c r="BZ196" s="346"/>
      <c r="CA196" s="438"/>
    </row>
    <row r="197" spans="2:79" ht="55.8" thickBot="1" x14ac:dyDescent="0.3">
      <c r="B197" s="1328"/>
      <c r="C197" s="1347"/>
      <c r="D197" s="358" t="str">
        <f>+'Plan de Accion 2018'!G71</f>
        <v>Informe de supervisión realizados en el período</v>
      </c>
      <c r="E197" s="358" t="str">
        <f>+'Plan de Accion 2018'!B71</f>
        <v xml:space="preserve">Dirección de Otras Prestaciones  </v>
      </c>
      <c r="F197" s="359" t="str">
        <f>+'Plan de Accion 2018'!S71</f>
        <v># Informes de supervisión realizados en el período / # Informes de supervisión proyectados</v>
      </c>
      <c r="H197" s="360">
        <f>+'Plan de Accion 2018'!AB71</f>
        <v>0</v>
      </c>
      <c r="I197" s="361">
        <f>+'Plan de Accion 2018'!BM71</f>
        <v>0</v>
      </c>
      <c r="J197" s="455">
        <f>+'Plan de Accion 2018'!AF71</f>
        <v>0</v>
      </c>
      <c r="K197" s="356"/>
      <c r="L197" s="360">
        <f>+'Plan de Accion 2018'!AL71</f>
        <v>0</v>
      </c>
      <c r="M197" s="361">
        <f>+'Plan de Accion 2018'!BO71</f>
        <v>0</v>
      </c>
      <c r="N197" s="362">
        <f>+'Plan de Accion 2018'!AP71</f>
        <v>0</v>
      </c>
      <c r="O197" s="356"/>
      <c r="P197" s="360">
        <f>+'Plan de Accion 2018'!AV71</f>
        <v>0</v>
      </c>
      <c r="Q197" s="361">
        <f>+'Plan de Accion 2018'!BQ71</f>
        <v>0</v>
      </c>
      <c r="R197" s="362">
        <f>+'Plan de Accion 2018'!AZ71</f>
        <v>0</v>
      </c>
      <c r="S197" s="356"/>
      <c r="T197" s="360">
        <f>+'Plan de Accion 2018'!BF71</f>
        <v>0</v>
      </c>
      <c r="U197" s="361">
        <f>+'Plan de Accion 2018'!BS71</f>
        <v>0</v>
      </c>
      <c r="V197" s="362">
        <f>+'Plan de Accion 2018'!BJ71</f>
        <v>0</v>
      </c>
      <c r="W197" s="438"/>
      <c r="Y197" s="439"/>
      <c r="Z197" s="440"/>
      <c r="AA197" s="338"/>
      <c r="AB197" s="439"/>
      <c r="AC197" s="440"/>
      <c r="AD197" s="338"/>
      <c r="AE197" s="439"/>
      <c r="AF197" s="440"/>
      <c r="AG197" s="338"/>
      <c r="AH197" s="439"/>
      <c r="AI197" s="440"/>
      <c r="AJ197" s="346"/>
      <c r="AK197" s="438"/>
      <c r="AM197" s="439"/>
      <c r="AN197" s="440"/>
      <c r="AO197" s="338"/>
      <c r="AP197" s="439"/>
      <c r="AQ197" s="440"/>
      <c r="AR197" s="338"/>
      <c r="AS197" s="439"/>
      <c r="AT197" s="440"/>
      <c r="AU197" s="338"/>
      <c r="AV197" s="439"/>
      <c r="AW197" s="440"/>
      <c r="AX197" s="346"/>
      <c r="AY197" s="438"/>
      <c r="BA197" s="439"/>
      <c r="BB197" s="440"/>
      <c r="BC197" s="338"/>
      <c r="BD197" s="439"/>
      <c r="BE197" s="440"/>
      <c r="BF197" s="338"/>
      <c r="BG197" s="439"/>
      <c r="BH197" s="440"/>
      <c r="BI197" s="338"/>
      <c r="BJ197" s="439"/>
      <c r="BK197" s="440"/>
      <c r="BL197" s="346"/>
      <c r="BM197" s="438"/>
      <c r="BO197" s="439"/>
      <c r="BP197" s="440"/>
      <c r="BQ197" s="338"/>
      <c r="BR197" s="439"/>
      <c r="BS197" s="440"/>
      <c r="BT197" s="338"/>
      <c r="BU197" s="439"/>
      <c r="BV197" s="440"/>
      <c r="BW197" s="338"/>
      <c r="BX197" s="439"/>
      <c r="BY197" s="440"/>
      <c r="BZ197" s="346"/>
      <c r="CA197" s="438"/>
    </row>
    <row r="198" spans="2:79" ht="16.8" thickBot="1" x14ac:dyDescent="0.3">
      <c r="B198" s="1333"/>
      <c r="C198" s="1312" t="s">
        <v>811</v>
      </c>
      <c r="D198" s="1313"/>
      <c r="E198" s="1313"/>
      <c r="F198" s="1314"/>
      <c r="H198" s="382" t="s">
        <v>792</v>
      </c>
      <c r="I198" s="365">
        <f>SUM(I196:I197)/COUNT(I196:I197)</f>
        <v>0</v>
      </c>
      <c r="J198" s="367">
        <f>SUM(J196:J197)/COUNT(J196:J197)</f>
        <v>0</v>
      </c>
      <c r="K198" s="393"/>
      <c r="L198" s="382" t="s">
        <v>792</v>
      </c>
      <c r="M198" s="365">
        <f>SUM(M196:M197)/COUNT(M196:M197)</f>
        <v>0</v>
      </c>
      <c r="N198" s="367">
        <f>SUM(N196:N197)/COUNT(N196:N197)</f>
        <v>0</v>
      </c>
      <c r="O198" s="393"/>
      <c r="P198" s="382" t="s">
        <v>792</v>
      </c>
      <c r="Q198" s="365">
        <f>SUM(Q196:Q197)/COUNT(Q196:Q197)</f>
        <v>0</v>
      </c>
      <c r="R198" s="367">
        <f>SUM(R196:R197)/COUNT(R196:R197)</f>
        <v>0</v>
      </c>
      <c r="S198" s="393"/>
      <c r="T198" s="382" t="s">
        <v>792</v>
      </c>
      <c r="U198" s="365">
        <f>SUM(U196:U197)/COUNT(U196:U197)</f>
        <v>0</v>
      </c>
      <c r="V198" s="367">
        <f>SUM(V196:V197)/COUNT(V196:V197)</f>
        <v>0</v>
      </c>
      <c r="W198" s="438"/>
      <c r="Y198" s="439"/>
      <c r="Z198" s="440"/>
      <c r="AA198" s="338"/>
      <c r="AB198" s="439"/>
      <c r="AC198" s="440"/>
      <c r="AD198" s="338"/>
      <c r="AE198" s="439"/>
      <c r="AF198" s="440"/>
      <c r="AG198" s="338"/>
      <c r="AH198" s="439"/>
      <c r="AI198" s="440"/>
      <c r="AJ198" s="346"/>
      <c r="AK198" s="438"/>
      <c r="AM198" s="439"/>
      <c r="AN198" s="440"/>
      <c r="AO198" s="338"/>
      <c r="AP198" s="439"/>
      <c r="AQ198" s="440"/>
      <c r="AR198" s="338"/>
      <c r="AS198" s="439"/>
      <c r="AT198" s="440"/>
      <c r="AU198" s="338"/>
      <c r="AV198" s="439"/>
      <c r="AW198" s="440"/>
      <c r="AX198" s="346"/>
      <c r="AY198" s="438"/>
      <c r="BA198" s="439"/>
      <c r="BB198" s="440"/>
      <c r="BC198" s="338"/>
      <c r="BD198" s="439"/>
      <c r="BE198" s="440"/>
      <c r="BF198" s="338"/>
      <c r="BG198" s="439"/>
      <c r="BH198" s="440"/>
      <c r="BI198" s="338"/>
      <c r="BJ198" s="439"/>
      <c r="BK198" s="440"/>
      <c r="BL198" s="346"/>
      <c r="BM198" s="438"/>
      <c r="BO198" s="439"/>
      <c r="BP198" s="440"/>
      <c r="BQ198" s="338"/>
      <c r="BR198" s="439"/>
      <c r="BS198" s="440"/>
      <c r="BT198" s="338"/>
      <c r="BU198" s="439"/>
      <c r="BV198" s="440"/>
      <c r="BW198" s="338"/>
      <c r="BX198" s="439"/>
      <c r="BY198" s="440"/>
      <c r="BZ198" s="346"/>
      <c r="CA198" s="438"/>
    </row>
    <row r="199" spans="2:79" ht="55.8" thickBot="1" x14ac:dyDescent="0.3">
      <c r="B199" s="1328"/>
      <c r="C199" s="1343" t="s">
        <v>147</v>
      </c>
      <c r="D199" s="441" t="str">
        <f>+'Plan de Accion 2018'!G79</f>
        <v>Impartir los lineamientos en materia tecnológica para definir políticas, estrategias y prácticas que soporten la gestión del Sector</v>
      </c>
      <c r="E199" s="1339" t="str">
        <f>+'Plan de Accion 2018'!B79</f>
        <v>Dirección de Gestión de Tecnología de la Información y la Comunicación</v>
      </c>
      <c r="F199" s="385" t="str">
        <f>+'Plan de Accion 2018'!S79</f>
        <v># Planes asociados a la DGTIC aprobados / # Planes asociados a la DGTIC establecidos</v>
      </c>
      <c r="H199" s="339">
        <f>+'Plan de Accion 2018'!AB79</f>
        <v>0</v>
      </c>
      <c r="I199" s="340" t="str">
        <f>+'Plan de Accion 2018'!BM79</f>
        <v>No Prog ni Ejec</v>
      </c>
      <c r="J199" s="342">
        <f>+'Plan de Accion 2018'!AF79</f>
        <v>0</v>
      </c>
      <c r="K199" s="356"/>
      <c r="L199" s="339">
        <f>+'Plan de Accion 2018'!AL79</f>
        <v>0</v>
      </c>
      <c r="M199" s="340">
        <f>+'Plan de Accion 2018'!BO79</f>
        <v>0</v>
      </c>
      <c r="N199" s="342">
        <f>+'Plan de Accion 2018'!AP79</f>
        <v>0</v>
      </c>
      <c r="O199" s="356"/>
      <c r="P199" s="339">
        <f>+'Plan de Accion 2018'!AV79</f>
        <v>0</v>
      </c>
      <c r="Q199" s="340">
        <f>+'Plan de Accion 2018'!BQ79</f>
        <v>0</v>
      </c>
      <c r="R199" s="342">
        <f>+'Plan de Accion 2018'!AZ79</f>
        <v>0</v>
      </c>
      <c r="S199" s="356"/>
      <c r="T199" s="339">
        <f>+'Plan de Accion 2018'!BF79</f>
        <v>0</v>
      </c>
      <c r="U199" s="340">
        <f>+'Plan de Accion 2018'!BS79</f>
        <v>0</v>
      </c>
      <c r="V199" s="342">
        <f>+'Plan de Accion 2018'!BJ79</f>
        <v>0</v>
      </c>
      <c r="W199" s="438"/>
      <c r="Y199" s="439"/>
      <c r="Z199" s="440"/>
      <c r="AA199" s="338"/>
      <c r="AB199" s="439"/>
      <c r="AC199" s="440"/>
      <c r="AD199" s="338"/>
      <c r="AE199" s="439"/>
      <c r="AF199" s="440"/>
      <c r="AG199" s="338"/>
      <c r="AH199" s="439"/>
      <c r="AI199" s="440"/>
      <c r="AJ199" s="346"/>
      <c r="AK199" s="438"/>
      <c r="AM199" s="439"/>
      <c r="AN199" s="440"/>
      <c r="AO199" s="338"/>
      <c r="AP199" s="439"/>
      <c r="AQ199" s="440"/>
      <c r="AR199" s="338"/>
      <c r="AS199" s="439"/>
      <c r="AT199" s="440"/>
      <c r="AU199" s="338"/>
      <c r="AV199" s="439"/>
      <c r="AW199" s="440"/>
      <c r="AX199" s="346"/>
      <c r="AY199" s="438"/>
      <c r="BA199" s="439"/>
      <c r="BB199" s="440"/>
      <c r="BC199" s="338"/>
      <c r="BD199" s="439"/>
      <c r="BE199" s="440"/>
      <c r="BF199" s="338"/>
      <c r="BG199" s="439"/>
      <c r="BH199" s="440"/>
      <c r="BI199" s="338"/>
      <c r="BJ199" s="439"/>
      <c r="BK199" s="440"/>
      <c r="BL199" s="346"/>
      <c r="BM199" s="438"/>
      <c r="BO199" s="439"/>
      <c r="BP199" s="440"/>
      <c r="BQ199" s="338"/>
      <c r="BR199" s="439"/>
      <c r="BS199" s="440"/>
      <c r="BT199" s="338"/>
      <c r="BU199" s="439"/>
      <c r="BV199" s="440"/>
      <c r="BW199" s="338"/>
      <c r="BX199" s="439"/>
      <c r="BY199" s="440"/>
      <c r="BZ199" s="346"/>
      <c r="CA199" s="438"/>
    </row>
    <row r="200" spans="2:79" ht="111" thickBot="1" x14ac:dyDescent="0.3">
      <c r="B200" s="1328"/>
      <c r="C200" s="1310"/>
      <c r="D200" s="442" t="str">
        <f>+'Plan de Accion 2018'!G94</f>
        <v>Implementar estrategias, instrumentos y herramientas con aplicación de tecnologías de la información y las comunicaciones para brindar de manera constante y permanente un buen servicio al ciudadano y a las entidades del Sector.</v>
      </c>
      <c r="E200" s="1339"/>
      <c r="F200" s="379" t="str">
        <f>+'Plan de Accion 2018'!S94</f>
        <v># herramientas, instrumentos y/o herramientas implementados / # herramientas, instrumentos y/o herramientas requeridos</v>
      </c>
      <c r="H200" s="348">
        <f>+'Plan de Accion 2018'!AB94</f>
        <v>0</v>
      </c>
      <c r="I200" s="349">
        <f>+'Plan de Accion 2018'!BM94</f>
        <v>0</v>
      </c>
      <c r="J200" s="342">
        <f>+'Plan de Accion 2018'!AF94</f>
        <v>0</v>
      </c>
      <c r="K200" s="356"/>
      <c r="L200" s="348">
        <f>+'Plan de Accion 2018'!AL94</f>
        <v>0</v>
      </c>
      <c r="M200" s="349">
        <f>+'Plan de Accion 2018'!BO94</f>
        <v>0</v>
      </c>
      <c r="N200" s="350">
        <f>+'Plan de Accion 2018'!AP94</f>
        <v>0</v>
      </c>
      <c r="O200" s="356"/>
      <c r="P200" s="348">
        <f>+'Plan de Accion 2018'!AV94</f>
        <v>0</v>
      </c>
      <c r="Q200" s="349">
        <f>+'Plan de Accion 2018'!BQ94</f>
        <v>0</v>
      </c>
      <c r="R200" s="350">
        <f>+'Plan de Accion 2018'!AZ94</f>
        <v>0</v>
      </c>
      <c r="S200" s="356"/>
      <c r="T200" s="348">
        <f>+'Plan de Accion 2018'!BF94</f>
        <v>0</v>
      </c>
      <c r="U200" s="349">
        <f>+'Plan de Accion 2018'!BS94</f>
        <v>0</v>
      </c>
      <c r="V200" s="350">
        <f>+'Plan de Accion 2018'!BJ94</f>
        <v>0</v>
      </c>
      <c r="W200" s="438"/>
      <c r="Y200" s="439"/>
      <c r="Z200" s="440"/>
      <c r="AA200" s="338"/>
      <c r="AB200" s="439"/>
      <c r="AC200" s="440"/>
      <c r="AD200" s="338"/>
      <c r="AE200" s="439"/>
      <c r="AF200" s="440"/>
      <c r="AG200" s="338"/>
      <c r="AH200" s="439"/>
      <c r="AI200" s="440"/>
      <c r="AJ200" s="346"/>
      <c r="AK200" s="438"/>
      <c r="AM200" s="439"/>
      <c r="AN200" s="440"/>
      <c r="AO200" s="338"/>
      <c r="AP200" s="439"/>
      <c r="AQ200" s="440"/>
      <c r="AR200" s="338"/>
      <c r="AS200" s="439"/>
      <c r="AT200" s="440"/>
      <c r="AU200" s="338"/>
      <c r="AV200" s="439"/>
      <c r="AW200" s="440"/>
      <c r="AX200" s="346"/>
      <c r="AY200" s="438"/>
      <c r="BA200" s="439"/>
      <c r="BB200" s="440"/>
      <c r="BC200" s="338"/>
      <c r="BD200" s="439"/>
      <c r="BE200" s="440"/>
      <c r="BF200" s="338"/>
      <c r="BG200" s="439"/>
      <c r="BH200" s="440"/>
      <c r="BI200" s="338"/>
      <c r="BJ200" s="439"/>
      <c r="BK200" s="440"/>
      <c r="BL200" s="346"/>
      <c r="BM200" s="438"/>
      <c r="BO200" s="439"/>
      <c r="BP200" s="440"/>
      <c r="BQ200" s="338"/>
      <c r="BR200" s="439"/>
      <c r="BS200" s="440"/>
      <c r="BT200" s="338"/>
      <c r="BU200" s="439"/>
      <c r="BV200" s="440"/>
      <c r="BW200" s="338"/>
      <c r="BX200" s="439"/>
      <c r="BY200" s="440"/>
      <c r="BZ200" s="346"/>
      <c r="CA200" s="438"/>
    </row>
    <row r="201" spans="2:79" ht="42" thickBot="1" x14ac:dyDescent="0.3">
      <c r="B201" s="1328"/>
      <c r="C201" s="1311"/>
      <c r="D201" s="443" t="str">
        <f>+'Plan de Accion 2018'!K95</f>
        <v>Desarrollo de nuevos Sistemas de información</v>
      </c>
      <c r="E201" s="1339"/>
      <c r="F201" s="424" t="str">
        <f>+'Plan de Accion 2018'!S95</f>
        <v># sistemas de información desarrollados / # sistemas de información requeridos</v>
      </c>
      <c r="H201" s="360">
        <f>+'Plan de Accion 2018'!AB95</f>
        <v>0</v>
      </c>
      <c r="I201" s="361" t="str">
        <f>+'Plan de Accion 2018'!BM95</f>
        <v>No Prog ni Ejec</v>
      </c>
      <c r="J201" s="455">
        <f>+'Plan de Accion 2018'!AF95</f>
        <v>0</v>
      </c>
      <c r="K201" s="356"/>
      <c r="L201" s="360">
        <f>+'Plan de Accion 2018'!AL95</f>
        <v>0</v>
      </c>
      <c r="M201" s="361">
        <f>+'Plan de Accion 2018'!BO95</f>
        <v>0</v>
      </c>
      <c r="N201" s="362">
        <f>+'Plan de Accion 2018'!AP95</f>
        <v>0</v>
      </c>
      <c r="O201" s="356"/>
      <c r="P201" s="360">
        <f>+'Plan de Accion 2018'!AV95</f>
        <v>0</v>
      </c>
      <c r="Q201" s="361">
        <f>+'Plan de Accion 2018'!BQ95</f>
        <v>0</v>
      </c>
      <c r="R201" s="362">
        <f>+'Plan de Accion 2018'!AZ95</f>
        <v>0</v>
      </c>
      <c r="S201" s="356"/>
      <c r="T201" s="360">
        <f>+'Plan de Accion 2018'!BF95</f>
        <v>0</v>
      </c>
      <c r="U201" s="361">
        <f>+'Plan de Accion 2018'!BS95</f>
        <v>0</v>
      </c>
      <c r="V201" s="362">
        <f>+'Plan de Accion 2018'!BJ95</f>
        <v>0</v>
      </c>
      <c r="W201" s="438"/>
      <c r="Y201" s="439"/>
      <c r="Z201" s="440"/>
      <c r="AA201" s="338"/>
      <c r="AB201" s="439"/>
      <c r="AC201" s="440"/>
      <c r="AD201" s="338"/>
      <c r="AE201" s="439"/>
      <c r="AF201" s="440"/>
      <c r="AG201" s="338"/>
      <c r="AH201" s="439"/>
      <c r="AI201" s="440"/>
      <c r="AJ201" s="346"/>
      <c r="AK201" s="438"/>
      <c r="AM201" s="439"/>
      <c r="AN201" s="440"/>
      <c r="AO201" s="338"/>
      <c r="AP201" s="439"/>
      <c r="AQ201" s="440"/>
      <c r="AR201" s="338"/>
      <c r="AS201" s="439"/>
      <c r="AT201" s="440"/>
      <c r="AU201" s="338"/>
      <c r="AV201" s="439"/>
      <c r="AW201" s="440"/>
      <c r="AX201" s="346"/>
      <c r="AY201" s="438"/>
      <c r="BA201" s="439"/>
      <c r="BB201" s="440"/>
      <c r="BC201" s="338"/>
      <c r="BD201" s="439"/>
      <c r="BE201" s="440"/>
      <c r="BF201" s="338"/>
      <c r="BG201" s="439"/>
      <c r="BH201" s="440"/>
      <c r="BI201" s="338"/>
      <c r="BJ201" s="439"/>
      <c r="BK201" s="440"/>
      <c r="BL201" s="346"/>
      <c r="BM201" s="438"/>
      <c r="BO201" s="439"/>
      <c r="BP201" s="440"/>
      <c r="BQ201" s="338"/>
      <c r="BR201" s="439"/>
      <c r="BS201" s="440"/>
      <c r="BT201" s="338"/>
      <c r="BU201" s="439"/>
      <c r="BV201" s="440"/>
      <c r="BW201" s="338"/>
      <c r="BX201" s="439"/>
      <c r="BY201" s="440"/>
      <c r="BZ201" s="346"/>
      <c r="CA201" s="438"/>
    </row>
    <row r="202" spans="2:79" ht="16.8" thickBot="1" x14ac:dyDescent="0.3">
      <c r="B202" s="1333"/>
      <c r="C202" s="1344" t="s">
        <v>811</v>
      </c>
      <c r="D202" s="1345"/>
      <c r="E202" s="1345"/>
      <c r="F202" s="1346"/>
      <c r="H202" s="382" t="s">
        <v>792</v>
      </c>
      <c r="I202" s="365">
        <f>SUM(I199:I201)/COUNT(I199:I201)</f>
        <v>0</v>
      </c>
      <c r="J202" s="367">
        <f>SUM(J199:J201)/COUNT(J199:J201)</f>
        <v>0</v>
      </c>
      <c r="K202" s="393"/>
      <c r="L202" s="382" t="s">
        <v>792</v>
      </c>
      <c r="M202" s="365">
        <f>SUM(M199:M201)/COUNT(M199:M201)</f>
        <v>0</v>
      </c>
      <c r="N202" s="367">
        <f>SUM(N199:N201)/COUNT(N199:N201)</f>
        <v>0</v>
      </c>
      <c r="O202" s="393"/>
      <c r="P202" s="382" t="s">
        <v>792</v>
      </c>
      <c r="Q202" s="365">
        <f>SUM(Q199:Q201)/COUNT(Q199:Q201)</f>
        <v>0</v>
      </c>
      <c r="R202" s="367">
        <f>SUM(R199:R201)/COUNT(R199:R201)</f>
        <v>0</v>
      </c>
      <c r="S202" s="393"/>
      <c r="T202" s="382" t="s">
        <v>792</v>
      </c>
      <c r="U202" s="365">
        <f>SUM(U199:U201)/COUNT(U199:U201)</f>
        <v>0</v>
      </c>
      <c r="V202" s="367">
        <f>SUM(V199:V201)/COUNT(V199:V201)</f>
        <v>0</v>
      </c>
      <c r="W202" s="438"/>
      <c r="Y202" s="439"/>
      <c r="Z202" s="440"/>
      <c r="AA202" s="338"/>
      <c r="AB202" s="439"/>
      <c r="AC202" s="440"/>
      <c r="AD202" s="338"/>
      <c r="AE202" s="439"/>
      <c r="AF202" s="440"/>
      <c r="AG202" s="338"/>
      <c r="AH202" s="439"/>
      <c r="AI202" s="440"/>
      <c r="AJ202" s="346"/>
      <c r="AK202" s="438"/>
      <c r="AM202" s="439"/>
      <c r="AN202" s="440"/>
      <c r="AO202" s="338"/>
      <c r="AP202" s="439"/>
      <c r="AQ202" s="440"/>
      <c r="AR202" s="338"/>
      <c r="AS202" s="439"/>
      <c r="AT202" s="440"/>
      <c r="AU202" s="338"/>
      <c r="AV202" s="439"/>
      <c r="AW202" s="440"/>
      <c r="AX202" s="346"/>
      <c r="AY202" s="438"/>
      <c r="BA202" s="439"/>
      <c r="BB202" s="440"/>
      <c r="BC202" s="338"/>
      <c r="BD202" s="439"/>
      <c r="BE202" s="440"/>
      <c r="BF202" s="338"/>
      <c r="BG202" s="439"/>
      <c r="BH202" s="440"/>
      <c r="BI202" s="338"/>
      <c r="BJ202" s="439"/>
      <c r="BK202" s="440"/>
      <c r="BL202" s="346"/>
      <c r="BM202" s="438"/>
      <c r="BO202" s="439"/>
      <c r="BP202" s="440"/>
      <c r="BQ202" s="338"/>
      <c r="BR202" s="439"/>
      <c r="BS202" s="440"/>
      <c r="BT202" s="338"/>
      <c r="BU202" s="439"/>
      <c r="BV202" s="440"/>
      <c r="BW202" s="338"/>
      <c r="BX202" s="439"/>
      <c r="BY202" s="440"/>
      <c r="BZ202" s="346"/>
      <c r="CA202" s="438"/>
    </row>
    <row r="203" spans="2:79" ht="55.8" thickBot="1" x14ac:dyDescent="0.3">
      <c r="B203" s="1328"/>
      <c r="C203" s="1268" t="s">
        <v>146</v>
      </c>
      <c r="D203" s="384" t="str">
        <f>+'Plan de Accion 2018'!G73</f>
        <v>Apoyos técnicos entregados a la OAJ en recobros y reclamaciones una vez son resueltos por la Dirección de Tecnología de la Información</v>
      </c>
      <c r="E203" s="384" t="str">
        <f>+'Plan de Accion 2018'!B73</f>
        <v xml:space="preserve">Dirección de Otras Prestaciones  </v>
      </c>
      <c r="F203" s="431" t="str">
        <f>+'Plan de Accion 2018'!S73</f>
        <v># Apoyos Técnicos Entregados a la OAJ / # Apoyos Técnicos resueltos por la Dirección de Tecnología</v>
      </c>
      <c r="H203" s="339">
        <f>+'Plan de Accion 2018'!AB73</f>
        <v>0</v>
      </c>
      <c r="I203" s="340">
        <f>+'Plan de Accion 2018'!BM73</f>
        <v>0</v>
      </c>
      <c r="J203" s="342">
        <f>+'Plan de Accion 2018'!AF73</f>
        <v>0</v>
      </c>
      <c r="K203" s="356"/>
      <c r="L203" s="339">
        <f>+'Plan de Accion 2018'!AL73</f>
        <v>0</v>
      </c>
      <c r="M203" s="340">
        <f>+'Plan de Accion 2018'!BO73</f>
        <v>0</v>
      </c>
      <c r="N203" s="342">
        <f>+'Plan de Accion 2018'!AP73</f>
        <v>0</v>
      </c>
      <c r="O203" s="356"/>
      <c r="P203" s="339">
        <f>+'Plan de Accion 2018'!AV73</f>
        <v>0</v>
      </c>
      <c r="Q203" s="340">
        <f>+'Plan de Accion 2018'!BQ73</f>
        <v>0</v>
      </c>
      <c r="R203" s="342">
        <f>+'Plan de Accion 2018'!AZ73</f>
        <v>0</v>
      </c>
      <c r="S203" s="356"/>
      <c r="T203" s="339">
        <f>+'Plan de Accion 2018'!BF73</f>
        <v>0</v>
      </c>
      <c r="U203" s="340">
        <f>+'Plan de Accion 2018'!BS73</f>
        <v>0</v>
      </c>
      <c r="V203" s="342">
        <f>+'Plan de Accion 2018'!BJ73</f>
        <v>0</v>
      </c>
      <c r="W203" s="438"/>
      <c r="Y203" s="439"/>
      <c r="Z203" s="440"/>
      <c r="AA203" s="338"/>
      <c r="AB203" s="439"/>
      <c r="AC203" s="440"/>
      <c r="AD203" s="338"/>
      <c r="AE203" s="439"/>
      <c r="AF203" s="440"/>
      <c r="AG203" s="338"/>
      <c r="AH203" s="439"/>
      <c r="AI203" s="440"/>
      <c r="AJ203" s="346"/>
      <c r="AK203" s="438"/>
      <c r="AM203" s="439"/>
      <c r="AN203" s="440"/>
      <c r="AO203" s="338"/>
      <c r="AP203" s="439"/>
      <c r="AQ203" s="440"/>
      <c r="AR203" s="338"/>
      <c r="AS203" s="439"/>
      <c r="AT203" s="440"/>
      <c r="AU203" s="338"/>
      <c r="AV203" s="439"/>
      <c r="AW203" s="440"/>
      <c r="AX203" s="346"/>
      <c r="AY203" s="438"/>
      <c r="BA203" s="439"/>
      <c r="BB203" s="440"/>
      <c r="BC203" s="338"/>
      <c r="BD203" s="439"/>
      <c r="BE203" s="440"/>
      <c r="BF203" s="338"/>
      <c r="BG203" s="439"/>
      <c r="BH203" s="440"/>
      <c r="BI203" s="338"/>
      <c r="BJ203" s="439"/>
      <c r="BK203" s="440"/>
      <c r="BL203" s="346"/>
      <c r="BM203" s="438"/>
      <c r="BO203" s="439"/>
      <c r="BP203" s="440"/>
      <c r="BQ203" s="338"/>
      <c r="BR203" s="439"/>
      <c r="BS203" s="440"/>
      <c r="BT203" s="338"/>
      <c r="BU203" s="439"/>
      <c r="BV203" s="440"/>
      <c r="BW203" s="338"/>
      <c r="BX203" s="439"/>
      <c r="BY203" s="440"/>
      <c r="BZ203" s="346"/>
      <c r="CA203" s="438"/>
    </row>
    <row r="204" spans="2:79" ht="55.8" thickBot="1" x14ac:dyDescent="0.3">
      <c r="B204" s="1328"/>
      <c r="C204" s="1269"/>
      <c r="D204" s="1266" t="str">
        <f>+'Plan de Accion 2018'!G164</f>
        <v>Conciliaciones Prejudiciales y judiciales</v>
      </c>
      <c r="E204" s="1266" t="str">
        <f>+'Plan de Accion 2018'!B164</f>
        <v>Oficina Asesora Jurídica</v>
      </c>
      <c r="F204" s="352" t="str">
        <f>+'Plan de Accion 2018'!K164</f>
        <v>Fichas técnicas de conciliaciones prejudiciales presentadas a consideración del Comité de Conciliación</v>
      </c>
      <c r="H204" s="348">
        <f>+'Plan de Accion 2018'!AB164</f>
        <v>0</v>
      </c>
      <c r="I204" s="349">
        <f>+'Plan de Accion 2018'!BM164</f>
        <v>0</v>
      </c>
      <c r="J204" s="342">
        <f>+'Plan de Accion 2018'!AF164</f>
        <v>0</v>
      </c>
      <c r="K204" s="356"/>
      <c r="L204" s="348">
        <f>+'Plan de Accion 2018'!AL164</f>
        <v>0</v>
      </c>
      <c r="M204" s="349">
        <f>+'Plan de Accion 2018'!BO164</f>
        <v>0</v>
      </c>
      <c r="N204" s="350">
        <f>+'Plan de Accion 2018'!AP164</f>
        <v>0</v>
      </c>
      <c r="O204" s="356"/>
      <c r="P204" s="348">
        <f>+'Plan de Accion 2018'!AV164</f>
        <v>0</v>
      </c>
      <c r="Q204" s="349">
        <f>+'Plan de Accion 2018'!BQ164</f>
        <v>0</v>
      </c>
      <c r="R204" s="350">
        <f>+'Plan de Accion 2018'!AZ164</f>
        <v>0</v>
      </c>
      <c r="S204" s="356"/>
      <c r="T204" s="348">
        <f>+'Plan de Accion 2018'!BF164</f>
        <v>0</v>
      </c>
      <c r="U204" s="349">
        <f>+'Plan de Accion 2018'!BS164</f>
        <v>0</v>
      </c>
      <c r="V204" s="350">
        <f>+'Plan de Accion 2018'!BJ164</f>
        <v>0</v>
      </c>
      <c r="W204" s="438"/>
      <c r="Y204" s="439"/>
      <c r="Z204" s="440"/>
      <c r="AA204" s="338"/>
      <c r="AB204" s="439"/>
      <c r="AC204" s="440"/>
      <c r="AD204" s="338"/>
      <c r="AE204" s="439"/>
      <c r="AF204" s="440"/>
      <c r="AG204" s="338"/>
      <c r="AH204" s="439"/>
      <c r="AI204" s="440"/>
      <c r="AJ204" s="346"/>
      <c r="AK204" s="438"/>
      <c r="AM204" s="439"/>
      <c r="AN204" s="440"/>
      <c r="AO204" s="338"/>
      <c r="AP204" s="439"/>
      <c r="AQ204" s="440"/>
      <c r="AR204" s="338"/>
      <c r="AS204" s="439"/>
      <c r="AT204" s="440"/>
      <c r="AU204" s="338"/>
      <c r="AV204" s="439"/>
      <c r="AW204" s="440"/>
      <c r="AX204" s="346"/>
      <c r="AY204" s="438"/>
      <c r="BA204" s="439"/>
      <c r="BB204" s="440"/>
      <c r="BC204" s="338"/>
      <c r="BD204" s="439"/>
      <c r="BE204" s="440"/>
      <c r="BF204" s="338"/>
      <c r="BG204" s="439"/>
      <c r="BH204" s="440"/>
      <c r="BI204" s="338"/>
      <c r="BJ204" s="439"/>
      <c r="BK204" s="440"/>
      <c r="BL204" s="346"/>
      <c r="BM204" s="438"/>
      <c r="BO204" s="439"/>
      <c r="BP204" s="440"/>
      <c r="BQ204" s="338"/>
      <c r="BR204" s="439"/>
      <c r="BS204" s="440"/>
      <c r="BT204" s="338"/>
      <c r="BU204" s="439"/>
      <c r="BV204" s="440"/>
      <c r="BW204" s="338"/>
      <c r="BX204" s="439"/>
      <c r="BY204" s="440"/>
      <c r="BZ204" s="346"/>
      <c r="CA204" s="438"/>
    </row>
    <row r="205" spans="2:79" ht="45" customHeight="1" thickBot="1" x14ac:dyDescent="0.3">
      <c r="B205" s="1328"/>
      <c r="C205" s="1269"/>
      <c r="D205" s="1266"/>
      <c r="E205" s="1266"/>
      <c r="F205" s="352" t="str">
        <f>+'Plan de Accion 2018'!K165</f>
        <v>Presentación de fichas técnicas de demandas ordinarias laborales  presentadas al Comité de Conciliación</v>
      </c>
      <c r="H205" s="348">
        <f>+'Plan de Accion 2018'!AB165</f>
        <v>0</v>
      </c>
      <c r="I205" s="349">
        <f>+'Plan de Accion 2018'!BM165</f>
        <v>0</v>
      </c>
      <c r="J205" s="342">
        <f>+'Plan de Accion 2018'!AF165</f>
        <v>0</v>
      </c>
      <c r="K205" s="356"/>
      <c r="L205" s="348">
        <f>+'Plan de Accion 2018'!AL165</f>
        <v>0</v>
      </c>
      <c r="M205" s="349">
        <f>+'Plan de Accion 2018'!BO165</f>
        <v>0</v>
      </c>
      <c r="N205" s="350">
        <f>+'Plan de Accion 2018'!AP165</f>
        <v>0</v>
      </c>
      <c r="O205" s="356"/>
      <c r="P205" s="348">
        <f>+'Plan de Accion 2018'!AV165</f>
        <v>0</v>
      </c>
      <c r="Q205" s="349">
        <f>+'Plan de Accion 2018'!BQ165</f>
        <v>0</v>
      </c>
      <c r="R205" s="350">
        <f>+'Plan de Accion 2018'!AZ165</f>
        <v>0</v>
      </c>
      <c r="S205" s="356"/>
      <c r="T205" s="348">
        <f>+'Plan de Accion 2018'!BF165</f>
        <v>0</v>
      </c>
      <c r="U205" s="349">
        <f>+'Plan de Accion 2018'!BS165</f>
        <v>0</v>
      </c>
      <c r="V205" s="350">
        <f>+'Plan de Accion 2018'!BJ165</f>
        <v>0</v>
      </c>
      <c r="W205" s="438"/>
      <c r="Y205" s="439"/>
      <c r="Z205" s="440"/>
      <c r="AA205" s="338"/>
      <c r="AB205" s="439"/>
      <c r="AC205" s="440"/>
      <c r="AD205" s="338"/>
      <c r="AE205" s="439"/>
      <c r="AF205" s="440"/>
      <c r="AG205" s="338"/>
      <c r="AH205" s="439"/>
      <c r="AI205" s="440"/>
      <c r="AJ205" s="346"/>
      <c r="AK205" s="438"/>
      <c r="AM205" s="439"/>
      <c r="AN205" s="440"/>
      <c r="AO205" s="338"/>
      <c r="AP205" s="439"/>
      <c r="AQ205" s="440"/>
      <c r="AR205" s="338"/>
      <c r="AS205" s="439"/>
      <c r="AT205" s="440"/>
      <c r="AU205" s="338"/>
      <c r="AV205" s="439"/>
      <c r="AW205" s="440"/>
      <c r="AX205" s="346"/>
      <c r="AY205" s="438"/>
      <c r="BA205" s="439"/>
      <c r="BB205" s="440"/>
      <c r="BC205" s="338"/>
      <c r="BD205" s="439"/>
      <c r="BE205" s="440"/>
      <c r="BF205" s="338"/>
      <c r="BG205" s="439"/>
      <c r="BH205" s="440"/>
      <c r="BI205" s="338"/>
      <c r="BJ205" s="439"/>
      <c r="BK205" s="440"/>
      <c r="BL205" s="346"/>
      <c r="BM205" s="438"/>
      <c r="BO205" s="439"/>
      <c r="BP205" s="440"/>
      <c r="BQ205" s="338"/>
      <c r="BR205" s="439"/>
      <c r="BS205" s="440"/>
      <c r="BT205" s="338"/>
      <c r="BU205" s="439"/>
      <c r="BV205" s="440"/>
      <c r="BW205" s="338"/>
      <c r="BX205" s="439"/>
      <c r="BY205" s="440"/>
      <c r="BZ205" s="346"/>
      <c r="CA205" s="438"/>
    </row>
    <row r="206" spans="2:79" ht="45" customHeight="1" thickBot="1" x14ac:dyDescent="0.3">
      <c r="B206" s="1328"/>
      <c r="C206" s="1269"/>
      <c r="D206" s="477" t="str">
        <f>+'Plan de Accion 2018'!G166</f>
        <v>Comité de conciliación realizado</v>
      </c>
      <c r="E206" s="1266"/>
      <c r="F206" s="352" t="str">
        <f>+'Plan de Accion 2018'!S166</f>
        <v># comités de conciliación llevados a cabo / # comités de conciliación requeridos en el trimestre</v>
      </c>
      <c r="H206" s="355">
        <f>+'Plan de Accion 2018'!AB166</f>
        <v>0</v>
      </c>
      <c r="I206" s="349">
        <f>+'Plan de Accion 2018'!BM166</f>
        <v>0</v>
      </c>
      <c r="J206" s="342">
        <f>+'Plan de Accion 2018'!AF166</f>
        <v>0</v>
      </c>
      <c r="K206" s="356"/>
      <c r="L206" s="348"/>
      <c r="M206" s="349"/>
      <c r="N206" s="350"/>
      <c r="O206" s="356"/>
      <c r="P206" s="348"/>
      <c r="Q206" s="349"/>
      <c r="R206" s="350"/>
      <c r="S206" s="356"/>
      <c r="T206" s="348"/>
      <c r="U206" s="349"/>
      <c r="V206" s="350"/>
      <c r="W206" s="438"/>
      <c r="Y206" s="479"/>
      <c r="Z206" s="440"/>
      <c r="AA206" s="338"/>
      <c r="AB206" s="479"/>
      <c r="AC206" s="440"/>
      <c r="AD206" s="338"/>
      <c r="AE206" s="479"/>
      <c r="AF206" s="440"/>
      <c r="AG206" s="338"/>
      <c r="AH206" s="479"/>
      <c r="AI206" s="440"/>
      <c r="AJ206" s="346"/>
      <c r="AK206" s="438"/>
      <c r="AM206" s="479"/>
      <c r="AN206" s="440"/>
      <c r="AO206" s="338"/>
      <c r="AP206" s="479"/>
      <c r="AQ206" s="440"/>
      <c r="AR206" s="338"/>
      <c r="AS206" s="479"/>
      <c r="AT206" s="440"/>
      <c r="AU206" s="338"/>
      <c r="AV206" s="479"/>
      <c r="AW206" s="440"/>
      <c r="AX206" s="346"/>
      <c r="AY206" s="438"/>
      <c r="BA206" s="479"/>
      <c r="BB206" s="440"/>
      <c r="BC206" s="338"/>
      <c r="BD206" s="479"/>
      <c r="BE206" s="440"/>
      <c r="BF206" s="338"/>
      <c r="BG206" s="479"/>
      <c r="BH206" s="440"/>
      <c r="BI206" s="338"/>
      <c r="BJ206" s="479"/>
      <c r="BK206" s="440"/>
      <c r="BL206" s="346"/>
      <c r="BM206" s="438"/>
      <c r="BO206" s="479"/>
      <c r="BP206" s="440"/>
      <c r="BQ206" s="338"/>
      <c r="BR206" s="479"/>
      <c r="BS206" s="440"/>
      <c r="BT206" s="338"/>
      <c r="BU206" s="479"/>
      <c r="BV206" s="440"/>
      <c r="BW206" s="338"/>
      <c r="BX206" s="479"/>
      <c r="BY206" s="440"/>
      <c r="BZ206" s="346"/>
      <c r="CA206" s="438"/>
    </row>
    <row r="207" spans="2:79" ht="28.2" thickBot="1" x14ac:dyDescent="0.3">
      <c r="B207" s="1328"/>
      <c r="C207" s="1269"/>
      <c r="D207" s="351" t="str">
        <f>+'Plan de Accion 2018'!G170</f>
        <v xml:space="preserve">Emisión de Conceptos Jurídicos </v>
      </c>
      <c r="E207" s="1266"/>
      <c r="F207" s="352" t="str">
        <f>+'Plan de Accion 2018'!S170</f>
        <v># conceptos emitidos / # conceptos requeridos</v>
      </c>
      <c r="H207" s="348">
        <f>+'Plan de Accion 2018'!AB170</f>
        <v>0</v>
      </c>
      <c r="I207" s="349">
        <f>+'Plan de Accion 2018'!BM170</f>
        <v>0</v>
      </c>
      <c r="J207" s="342">
        <f>+'Plan de Accion 2018'!AF170</f>
        <v>0</v>
      </c>
      <c r="K207" s="356"/>
      <c r="L207" s="348">
        <f>+'Plan de Accion 2018'!AL170</f>
        <v>0</v>
      </c>
      <c r="M207" s="349">
        <f>+'Plan de Accion 2018'!BO170</f>
        <v>0</v>
      </c>
      <c r="N207" s="350">
        <f>+'Plan de Accion 2018'!AP170</f>
        <v>0</v>
      </c>
      <c r="O207" s="356"/>
      <c r="P207" s="348">
        <f>+'Plan de Accion 2018'!AV170</f>
        <v>0</v>
      </c>
      <c r="Q207" s="349">
        <f>+'Plan de Accion 2018'!BQ170</f>
        <v>0</v>
      </c>
      <c r="R207" s="350">
        <f>+'Plan de Accion 2018'!AZ170</f>
        <v>0</v>
      </c>
      <c r="S207" s="356"/>
      <c r="T207" s="348">
        <f>+'Plan de Accion 2018'!BF170</f>
        <v>0</v>
      </c>
      <c r="U207" s="349">
        <f>+'Plan de Accion 2018'!BS170</f>
        <v>0</v>
      </c>
      <c r="V207" s="350">
        <f>+'Plan de Accion 2018'!BJ170</f>
        <v>0</v>
      </c>
      <c r="W207" s="438"/>
      <c r="Y207" s="439"/>
      <c r="Z207" s="440"/>
      <c r="AA207" s="338"/>
      <c r="AB207" s="439"/>
      <c r="AC207" s="440"/>
      <c r="AD207" s="338"/>
      <c r="AE207" s="439"/>
      <c r="AF207" s="440"/>
      <c r="AG207" s="338"/>
      <c r="AH207" s="439"/>
      <c r="AI207" s="440"/>
      <c r="AJ207" s="346"/>
      <c r="AK207" s="438"/>
      <c r="AM207" s="439"/>
      <c r="AN207" s="440"/>
      <c r="AO207" s="338"/>
      <c r="AP207" s="439"/>
      <c r="AQ207" s="440"/>
      <c r="AR207" s="338"/>
      <c r="AS207" s="439"/>
      <c r="AT207" s="440"/>
      <c r="AU207" s="338"/>
      <c r="AV207" s="439"/>
      <c r="AW207" s="440"/>
      <c r="AX207" s="346"/>
      <c r="AY207" s="438"/>
      <c r="BA207" s="439"/>
      <c r="BB207" s="440"/>
      <c r="BC207" s="338"/>
      <c r="BD207" s="439"/>
      <c r="BE207" s="440"/>
      <c r="BF207" s="338"/>
      <c r="BG207" s="439"/>
      <c r="BH207" s="440"/>
      <c r="BI207" s="338"/>
      <c r="BJ207" s="439"/>
      <c r="BK207" s="440"/>
      <c r="BL207" s="346"/>
      <c r="BM207" s="438"/>
      <c r="BO207" s="439"/>
      <c r="BP207" s="440"/>
      <c r="BQ207" s="338"/>
      <c r="BR207" s="439"/>
      <c r="BS207" s="440"/>
      <c r="BT207" s="338"/>
      <c r="BU207" s="439"/>
      <c r="BV207" s="440"/>
      <c r="BW207" s="338"/>
      <c r="BX207" s="439"/>
      <c r="BY207" s="440"/>
      <c r="BZ207" s="346"/>
      <c r="CA207" s="438"/>
    </row>
    <row r="208" spans="2:79" ht="29.25" customHeight="1" thickBot="1" x14ac:dyDescent="0.35">
      <c r="B208" s="1328"/>
      <c r="C208" s="1269"/>
      <c r="D208" s="444" t="str">
        <f>+'Plan de Accion 2018'!G171</f>
        <v>Depuración de Cartera FOSYGA y/o ADRES</v>
      </c>
      <c r="E208" s="1266"/>
      <c r="F208" s="359" t="str">
        <f>+'Plan de Accion 2018'!S171</f>
        <v># Informes reportados</v>
      </c>
      <c r="G208" s="354"/>
      <c r="H208" s="348">
        <f>+'Plan de Accion 2018'!AB171</f>
        <v>0</v>
      </c>
      <c r="I208" s="349">
        <f>+'Plan de Accion 2018'!BM171</f>
        <v>0</v>
      </c>
      <c r="J208" s="342">
        <f>+'Plan de Accion 2018'!AF171</f>
        <v>0</v>
      </c>
      <c r="K208" s="356"/>
      <c r="L208" s="348">
        <f>+'Plan de Accion 2018'!AL171</f>
        <v>0</v>
      </c>
      <c r="M208" s="349" t="str">
        <f>+'Plan de Accion 2018'!BO171</f>
        <v>No Prog ni Ejec</v>
      </c>
      <c r="N208" s="350">
        <f>+'Plan de Accion 2018'!AP171</f>
        <v>0</v>
      </c>
      <c r="O208" s="356"/>
      <c r="P208" s="348">
        <f>+'Plan de Accion 2018'!AV171</f>
        <v>0</v>
      </c>
      <c r="Q208" s="349" t="str">
        <f>+'Plan de Accion 2018'!BQ171</f>
        <v>No Prog ni Ejec</v>
      </c>
      <c r="R208" s="350">
        <f>+'Plan de Accion 2018'!AZ171</f>
        <v>0</v>
      </c>
      <c r="S208" s="356"/>
      <c r="T208" s="348">
        <f>+'Plan de Accion 2018'!BF171</f>
        <v>0</v>
      </c>
      <c r="U208" s="349" t="str">
        <f>+'Plan de Accion 2018'!BS171</f>
        <v>No Prog ni Ejec</v>
      </c>
      <c r="V208" s="350">
        <f>+'Plan de Accion 2018'!BJ171</f>
        <v>0</v>
      </c>
      <c r="W208" s="438"/>
      <c r="Y208" s="439"/>
      <c r="Z208" s="440"/>
      <c r="AA208" s="338"/>
      <c r="AB208" s="439"/>
      <c r="AC208" s="440"/>
      <c r="AD208" s="338"/>
      <c r="AE208" s="439"/>
      <c r="AF208" s="440"/>
      <c r="AG208" s="338"/>
      <c r="AH208" s="439"/>
      <c r="AI208" s="440"/>
      <c r="AJ208" s="346"/>
      <c r="AK208" s="438"/>
      <c r="AM208" s="439"/>
      <c r="AN208" s="440"/>
      <c r="AO208" s="338"/>
      <c r="AP208" s="439"/>
      <c r="AQ208" s="440"/>
      <c r="AR208" s="338"/>
      <c r="AS208" s="439"/>
      <c r="AT208" s="440"/>
      <c r="AU208" s="338"/>
      <c r="AV208" s="439"/>
      <c r="AW208" s="440"/>
      <c r="AX208" s="346"/>
      <c r="AY208" s="438"/>
      <c r="BA208" s="439"/>
      <c r="BB208" s="440"/>
      <c r="BC208" s="338"/>
      <c r="BD208" s="439"/>
      <c r="BE208" s="440"/>
      <c r="BF208" s="338"/>
      <c r="BG208" s="439"/>
      <c r="BH208" s="440"/>
      <c r="BI208" s="338"/>
      <c r="BJ208" s="439"/>
      <c r="BK208" s="440"/>
      <c r="BL208" s="346"/>
      <c r="BM208" s="438"/>
      <c r="BO208" s="439"/>
      <c r="BP208" s="440"/>
      <c r="BQ208" s="338"/>
      <c r="BR208" s="439"/>
      <c r="BS208" s="440"/>
      <c r="BT208" s="338"/>
      <c r="BU208" s="439"/>
      <c r="BV208" s="440"/>
      <c r="BW208" s="338"/>
      <c r="BX208" s="439"/>
      <c r="BY208" s="440"/>
      <c r="BZ208" s="346"/>
      <c r="CA208" s="438"/>
    </row>
    <row r="209" spans="2:79" ht="83.4" thickBot="1" x14ac:dyDescent="0.3">
      <c r="B209" s="1328"/>
      <c r="C209" s="1270"/>
      <c r="D209" s="357" t="str">
        <f>+'Plan de Accion 2018'!G188</f>
        <v>Procesos penales</v>
      </c>
      <c r="E209" s="1267"/>
      <c r="F209" s="359" t="str">
        <f>+'Plan de Accion 2018'!S188</f>
        <v># procesos penales en los que el apoderado adelantó actuación judicial / # procesos penales en los que es parte, tercero interviniente o víctima la ADRES</v>
      </c>
      <c r="H209" s="360">
        <f>+'Plan de Accion 2018'!AB188</f>
        <v>0</v>
      </c>
      <c r="I209" s="361">
        <f>+'Plan de Accion 2018'!BM188</f>
        <v>0</v>
      </c>
      <c r="J209" s="455">
        <f>+'Plan de Accion 2018'!AF188</f>
        <v>0</v>
      </c>
      <c r="K209" s="356"/>
      <c r="L209" s="360">
        <f>+'Plan de Accion 2018'!AL188</f>
        <v>0</v>
      </c>
      <c r="M209" s="361">
        <f>+'Plan de Accion 2018'!BO188</f>
        <v>0</v>
      </c>
      <c r="N209" s="362">
        <f>+'Plan de Accion 2018'!AP188</f>
        <v>0</v>
      </c>
      <c r="O209" s="356"/>
      <c r="P209" s="360">
        <f>+'Plan de Accion 2018'!AV188</f>
        <v>0</v>
      </c>
      <c r="Q209" s="361">
        <f>+'Plan de Accion 2018'!BQ188</f>
        <v>0</v>
      </c>
      <c r="R209" s="362">
        <f>+'Plan de Accion 2018'!AZ188</f>
        <v>0</v>
      </c>
      <c r="S209" s="356"/>
      <c r="T209" s="360">
        <f>+'Plan de Accion 2018'!BF188</f>
        <v>0</v>
      </c>
      <c r="U209" s="361">
        <f>+'Plan de Accion 2018'!BS188</f>
        <v>0</v>
      </c>
      <c r="V209" s="362">
        <f>+'Plan de Accion 2018'!BJ188</f>
        <v>0</v>
      </c>
      <c r="W209" s="438"/>
      <c r="Y209" s="439"/>
      <c r="Z209" s="440"/>
      <c r="AA209" s="338"/>
      <c r="AB209" s="439"/>
      <c r="AC209" s="440"/>
      <c r="AD209" s="338"/>
      <c r="AE209" s="439"/>
      <c r="AF209" s="440"/>
      <c r="AG209" s="338"/>
      <c r="AH209" s="439"/>
      <c r="AI209" s="440"/>
      <c r="AJ209" s="346"/>
      <c r="AK209" s="438"/>
      <c r="AM209" s="439"/>
      <c r="AN209" s="440"/>
      <c r="AO209" s="338"/>
      <c r="AP209" s="439"/>
      <c r="AQ209" s="440"/>
      <c r="AR209" s="338"/>
      <c r="AS209" s="439"/>
      <c r="AT209" s="440"/>
      <c r="AU209" s="338"/>
      <c r="AV209" s="439"/>
      <c r="AW209" s="440"/>
      <c r="AX209" s="346"/>
      <c r="AY209" s="438"/>
      <c r="BA209" s="439"/>
      <c r="BB209" s="440"/>
      <c r="BC209" s="338"/>
      <c r="BD209" s="439"/>
      <c r="BE209" s="440"/>
      <c r="BF209" s="338"/>
      <c r="BG209" s="439"/>
      <c r="BH209" s="440"/>
      <c r="BI209" s="338"/>
      <c r="BJ209" s="439"/>
      <c r="BK209" s="440"/>
      <c r="BL209" s="346"/>
      <c r="BM209" s="438"/>
      <c r="BO209" s="439"/>
      <c r="BP209" s="440"/>
      <c r="BQ209" s="338"/>
      <c r="BR209" s="439"/>
      <c r="BS209" s="440"/>
      <c r="BT209" s="338"/>
      <c r="BU209" s="439"/>
      <c r="BV209" s="440"/>
      <c r="BW209" s="338"/>
      <c r="BX209" s="439"/>
      <c r="BY209" s="440"/>
      <c r="BZ209" s="346"/>
      <c r="CA209" s="438"/>
    </row>
    <row r="210" spans="2:79" ht="16.8" thickBot="1" x14ac:dyDescent="0.3">
      <c r="B210" s="1329"/>
      <c r="C210" s="1330" t="s">
        <v>811</v>
      </c>
      <c r="D210" s="1331"/>
      <c r="E210" s="1331"/>
      <c r="F210" s="1332"/>
      <c r="H210" s="382" t="s">
        <v>792</v>
      </c>
      <c r="I210" s="365">
        <f>SUM(I203:I209)/COUNT(I203:I209)</f>
        <v>0</v>
      </c>
      <c r="J210" s="367">
        <f>SUM(J203:J209)/COUNT(J203:J209)</f>
        <v>0</v>
      </c>
      <c r="K210" s="393"/>
      <c r="L210" s="382" t="s">
        <v>792</v>
      </c>
      <c r="M210" s="365">
        <f>SUM(M203:M209)/COUNT(M203:M209)</f>
        <v>0</v>
      </c>
      <c r="N210" s="367">
        <f>SUM(N203:N209)/COUNT(N203:N209)</f>
        <v>0</v>
      </c>
      <c r="O210" s="393"/>
      <c r="P210" s="382" t="s">
        <v>792</v>
      </c>
      <c r="Q210" s="365">
        <f>SUM(Q203:Q209)/COUNT(Q203:Q209)</f>
        <v>0</v>
      </c>
      <c r="R210" s="367">
        <f>SUM(R203:R209)/COUNT(R203:R209)</f>
        <v>0</v>
      </c>
      <c r="S210" s="393"/>
      <c r="T210" s="382" t="s">
        <v>792</v>
      </c>
      <c r="U210" s="365">
        <f>SUM(U203:U209)/COUNT(U203:U209)</f>
        <v>0</v>
      </c>
      <c r="V210" s="367">
        <f>SUM(V203:V209)/COUNT(V203:V209)</f>
        <v>0</v>
      </c>
      <c r="W210" s="438"/>
      <c r="Y210" s="439"/>
      <c r="Z210" s="440"/>
      <c r="AA210" s="338"/>
      <c r="AB210" s="439"/>
      <c r="AC210" s="440"/>
      <c r="AD210" s="338"/>
      <c r="AE210" s="439"/>
      <c r="AF210" s="440"/>
      <c r="AG210" s="338"/>
      <c r="AH210" s="439"/>
      <c r="AI210" s="440"/>
      <c r="AJ210" s="346"/>
      <c r="AK210" s="438"/>
      <c r="AM210" s="439"/>
      <c r="AN210" s="440"/>
      <c r="AO210" s="338"/>
      <c r="AP210" s="439"/>
      <c r="AQ210" s="440"/>
      <c r="AR210" s="338"/>
      <c r="AS210" s="439"/>
      <c r="AT210" s="440"/>
      <c r="AU210" s="338"/>
      <c r="AV210" s="439"/>
      <c r="AW210" s="440"/>
      <c r="AX210" s="346"/>
      <c r="AY210" s="438"/>
      <c r="BA210" s="439"/>
      <c r="BB210" s="440"/>
      <c r="BC210" s="338"/>
      <c r="BD210" s="439"/>
      <c r="BE210" s="440"/>
      <c r="BF210" s="338"/>
      <c r="BG210" s="439"/>
      <c r="BH210" s="440"/>
      <c r="BI210" s="338"/>
      <c r="BJ210" s="439"/>
      <c r="BK210" s="440"/>
      <c r="BL210" s="346"/>
      <c r="BM210" s="438"/>
      <c r="BO210" s="439"/>
      <c r="BP210" s="440"/>
      <c r="BQ210" s="338"/>
      <c r="BR210" s="439"/>
      <c r="BS210" s="440"/>
      <c r="BT210" s="338"/>
      <c r="BU210" s="439"/>
      <c r="BV210" s="440"/>
      <c r="BW210" s="338"/>
      <c r="BX210" s="439"/>
      <c r="BY210" s="440"/>
      <c r="BZ210" s="346"/>
      <c r="CA210" s="438"/>
    </row>
    <row r="211" spans="2:79" ht="20.399999999999999" thickBot="1" x14ac:dyDescent="0.35">
      <c r="B211" s="1324" t="s">
        <v>812</v>
      </c>
      <c r="C211" s="1325"/>
      <c r="D211" s="1325"/>
      <c r="E211" s="1325"/>
      <c r="F211" s="1326"/>
      <c r="H211" s="406" t="s">
        <v>792</v>
      </c>
      <c r="I211" s="407">
        <f>+(I195+I198+I202+I210)/4</f>
        <v>0</v>
      </c>
      <c r="J211" s="408">
        <f>+(J195+J198+J202+J210)/4</f>
        <v>0</v>
      </c>
      <c r="K211" s="405"/>
      <c r="L211" s="403" t="s">
        <v>792</v>
      </c>
      <c r="M211" s="404">
        <f>+(M195+M198+M202+M210)/4</f>
        <v>0</v>
      </c>
      <c r="N211" s="445">
        <f>+(N195+N198+N202+N210)/4</f>
        <v>0</v>
      </c>
      <c r="O211" s="405"/>
      <c r="P211" s="446" t="s">
        <v>792</v>
      </c>
      <c r="Q211" s="447">
        <f>+(Q195+Q198+Q202+Q210)/4</f>
        <v>0</v>
      </c>
      <c r="R211" s="448">
        <f>+(R195+R198+R202+R210)/4</f>
        <v>0</v>
      </c>
      <c r="S211" s="405"/>
      <c r="T211" s="406" t="s">
        <v>792</v>
      </c>
      <c r="U211" s="407">
        <f>+(U195+U198+U202+U210)/4</f>
        <v>0</v>
      </c>
      <c r="V211" s="408">
        <f>+(V195+V198+V202+V210)/4</f>
        <v>0</v>
      </c>
      <c r="Y211" s="432"/>
      <c r="Z211" s="449" t="e">
        <f>SUM(Z173:Z186)/COUNT(Z173:Z186)</f>
        <v>#REF!</v>
      </c>
      <c r="AA211" s="434"/>
      <c r="AB211" s="432"/>
      <c r="AC211" s="433" t="e">
        <f>SUM(AC173:AC186)/COUNT(AC173:AC186)</f>
        <v>#REF!</v>
      </c>
      <c r="AD211" s="434"/>
      <c r="AE211" s="432"/>
      <c r="AF211" s="433" t="e">
        <f>SUM(AF173:AF186)/COUNT(AF173:AF186)</f>
        <v>#REF!</v>
      </c>
      <c r="AG211" s="434"/>
      <c r="AH211" s="432"/>
      <c r="AI211" s="433" t="e">
        <f>SUM(AI173:AI186)/COUNT(AI173:AI186)</f>
        <v>#REF!</v>
      </c>
      <c r="AM211" s="432"/>
      <c r="AN211" s="449" t="e">
        <f>SUM(AN173:AN186)/COUNT(AN173:AN186)</f>
        <v>#REF!</v>
      </c>
      <c r="AO211" s="434"/>
      <c r="AP211" s="432"/>
      <c r="AQ211" s="433" t="e">
        <f>SUM(AQ173:AQ186)/COUNT(AQ173:AQ186)</f>
        <v>#REF!</v>
      </c>
      <c r="AR211" s="434"/>
      <c r="AS211" s="432"/>
      <c r="AT211" s="433" t="e">
        <f>SUM(AT173:AT186)/COUNT(AT173:AT186)</f>
        <v>#REF!</v>
      </c>
      <c r="AU211" s="434"/>
      <c r="AV211" s="432"/>
      <c r="AW211" s="433" t="e">
        <f>SUM(AW173:AW186)/COUNT(AW173:AW186)</f>
        <v>#REF!</v>
      </c>
      <c r="BA211" s="432"/>
      <c r="BB211" s="449" t="e">
        <f>SUM(BB173:BB186)/COUNT(BB173:BB186)</f>
        <v>#REF!</v>
      </c>
      <c r="BC211" s="434"/>
      <c r="BD211" s="432"/>
      <c r="BE211" s="433" t="e">
        <f>SUM(BE173:BE186)/COUNT(BE173:BE186)</f>
        <v>#REF!</v>
      </c>
      <c r="BF211" s="434"/>
      <c r="BG211" s="432"/>
      <c r="BH211" s="433" t="e">
        <f>SUM(BH173:BH186)/COUNT(BH173:BH186)</f>
        <v>#REF!</v>
      </c>
      <c r="BI211" s="434"/>
      <c r="BJ211" s="432"/>
      <c r="BK211" s="433" t="e">
        <f>SUM(BK173:BK186)/COUNT(BK173:BK186)</f>
        <v>#REF!</v>
      </c>
      <c r="BO211" s="432"/>
      <c r="BP211" s="449" t="e">
        <f>SUM(BP173:BP186)/COUNT(BP173:BP186)</f>
        <v>#REF!</v>
      </c>
      <c r="BQ211" s="434"/>
      <c r="BR211" s="432"/>
      <c r="BS211" s="433" t="e">
        <f>SUM(BS173:BS186)/COUNT(BS173:BS186)</f>
        <v>#REF!</v>
      </c>
      <c r="BT211" s="434"/>
      <c r="BU211" s="432"/>
      <c r="BV211" s="433" t="e">
        <f>SUM(BV173:BV186)/COUNT(BV173:BV186)</f>
        <v>#REF!</v>
      </c>
      <c r="BW211" s="434"/>
      <c r="BX211" s="432"/>
      <c r="BY211" s="433" t="e">
        <f>SUM(BY173:BY186)/COUNT(BY173:BY186)</f>
        <v>#REF!</v>
      </c>
    </row>
    <row r="212" spans="2:79" ht="22.5" customHeight="1" x14ac:dyDescent="0.25">
      <c r="B212" s="1327" t="s">
        <v>794</v>
      </c>
      <c r="C212" s="1343" t="s">
        <v>256</v>
      </c>
      <c r="D212" s="384" t="str">
        <f>+'Plan de Accion 2018'!G112</f>
        <v>Plan de capacitación</v>
      </c>
      <c r="E212" s="1348" t="str">
        <f>+'Plan de Accion 2018'!B112</f>
        <v>Dirección Administrativa y Financiera</v>
      </c>
      <c r="F212" s="431" t="str">
        <f>+'Plan de Accion 2018'!S112</f>
        <v># Capacitaciones Ejecutadas/ # Capacitaciones programadas</v>
      </c>
      <c r="H212" s="418">
        <f>+'Plan de Accion 2018'!AB112</f>
        <v>0</v>
      </c>
      <c r="I212" s="340">
        <f>+'Plan de Accion 2018'!BM112</f>
        <v>0</v>
      </c>
      <c r="J212" s="342">
        <f>+'Plan de Accion 2018'!AF112</f>
        <v>0</v>
      </c>
      <c r="K212" s="356"/>
      <c r="L212" s="339">
        <f>+'Plan de Accion 2018'!AL112</f>
        <v>0</v>
      </c>
      <c r="M212" s="340">
        <f>+'Plan de Accion 2018'!BO112</f>
        <v>0</v>
      </c>
      <c r="N212" s="342">
        <f>+'Plan de Accion 2018'!AP112</f>
        <v>0</v>
      </c>
      <c r="O212" s="356"/>
      <c r="P212" s="348">
        <f>+'Plan de Accion 2018'!AV112</f>
        <v>0</v>
      </c>
      <c r="Q212" s="349" t="str">
        <f>+'Plan de Accion 2018'!BQ112</f>
        <v>No Prog ni Ejec</v>
      </c>
      <c r="R212" s="350">
        <f>+'Plan de Accion 2018'!AZ112</f>
        <v>0</v>
      </c>
      <c r="S212" s="356"/>
      <c r="T212" s="339">
        <f>+'Plan de Accion 2018'!BF112</f>
        <v>0</v>
      </c>
      <c r="U212" s="340">
        <f>+'Plan de Accion 2018'!BS112</f>
        <v>0</v>
      </c>
      <c r="V212" s="342">
        <f>+'Plan de Accion 2018'!BJ112</f>
        <v>0</v>
      </c>
      <c r="W212" s="1290"/>
      <c r="Y212" s="1281"/>
      <c r="Z212" s="1278" t="e">
        <f>+Y212/#REF!</f>
        <v>#REF!</v>
      </c>
      <c r="AA212" s="338"/>
      <c r="AB212" s="1284"/>
      <c r="AC212" s="1278" t="e">
        <f>+AB212/#REF!</f>
        <v>#REF!</v>
      </c>
      <c r="AD212" s="338"/>
      <c r="AE212" s="1278"/>
      <c r="AF212" s="1278" t="e">
        <f>+AE212/#REF!</f>
        <v>#REF!</v>
      </c>
      <c r="AG212" s="338"/>
      <c r="AH212" s="1278"/>
      <c r="AI212" s="1278" t="e">
        <f>+AH212/#REF!</f>
        <v>#REF!</v>
      </c>
      <c r="AJ212" s="346"/>
      <c r="AK212" s="1287"/>
      <c r="AM212" s="1281"/>
      <c r="AN212" s="1278" t="e">
        <f>+AM212/#REF!</f>
        <v>#REF!</v>
      </c>
      <c r="AO212" s="338"/>
      <c r="AP212" s="1284"/>
      <c r="AQ212" s="1278" t="e">
        <f>+AP212/#REF!</f>
        <v>#REF!</v>
      </c>
      <c r="AR212" s="338"/>
      <c r="AS212" s="1278"/>
      <c r="AT212" s="1278" t="e">
        <f>+AS212/#REF!</f>
        <v>#REF!</v>
      </c>
      <c r="AU212" s="338"/>
      <c r="AV212" s="1278"/>
      <c r="AW212" s="1278" t="e">
        <f>+AV212/#REF!</f>
        <v>#REF!</v>
      </c>
      <c r="AX212" s="346"/>
      <c r="AY212" s="1287"/>
      <c r="BA212" s="1281"/>
      <c r="BB212" s="1278" t="e">
        <f>+BA212/#REF!</f>
        <v>#REF!</v>
      </c>
      <c r="BC212" s="338"/>
      <c r="BD212" s="1284"/>
      <c r="BE212" s="1278" t="e">
        <f>+BD212/#REF!</f>
        <v>#REF!</v>
      </c>
      <c r="BF212" s="338"/>
      <c r="BG212" s="1278"/>
      <c r="BH212" s="1278" t="e">
        <f>+BG212/#REF!</f>
        <v>#REF!</v>
      </c>
      <c r="BI212" s="338"/>
      <c r="BJ212" s="1278"/>
      <c r="BK212" s="1278" t="e">
        <f>+BJ212/#REF!</f>
        <v>#REF!</v>
      </c>
      <c r="BL212" s="346"/>
      <c r="BM212" s="1287"/>
      <c r="BO212" s="1281"/>
      <c r="BP212" s="1278" t="e">
        <f>+BO212/#REF!</f>
        <v>#REF!</v>
      </c>
      <c r="BQ212" s="338"/>
      <c r="BR212" s="1284"/>
      <c r="BS212" s="1278" t="e">
        <f>+BR212/#REF!</f>
        <v>#REF!</v>
      </c>
      <c r="BT212" s="338"/>
      <c r="BU212" s="1278"/>
      <c r="BV212" s="1278" t="e">
        <f>+BU212/#REF!</f>
        <v>#REF!</v>
      </c>
      <c r="BW212" s="338"/>
      <c r="BX212" s="1278"/>
      <c r="BY212" s="1278" t="e">
        <f>+BX212/#REF!</f>
        <v>#REF!</v>
      </c>
      <c r="BZ212" s="346"/>
      <c r="CA212" s="1287"/>
    </row>
    <row r="213" spans="2:79" ht="55.2" x14ac:dyDescent="0.25">
      <c r="B213" s="1328"/>
      <c r="C213" s="1310"/>
      <c r="D213" s="351" t="str">
        <f>+'Plan de Accion 2018'!G123</f>
        <v>Plan de Bienestar</v>
      </c>
      <c r="E213" s="1316"/>
      <c r="F213" s="352" t="str">
        <f>+'Plan de Accion 2018'!S123</f>
        <v># Encuestas Efectivas al Cumplimiento del Objetivo / # Encuestas de Satisfacciones Realizadas</v>
      </c>
      <c r="H213" s="348">
        <f>+'Plan de Accion 2018'!AB123</f>
        <v>0</v>
      </c>
      <c r="I213" s="349">
        <f>+'Plan de Accion 2018'!BM123</f>
        <v>0</v>
      </c>
      <c r="J213" s="342">
        <f>+'Plan de Accion 2018'!AF123</f>
        <v>0</v>
      </c>
      <c r="K213" s="356"/>
      <c r="L213" s="348">
        <f>+'Plan de Accion 2018'!AL123</f>
        <v>0</v>
      </c>
      <c r="M213" s="349">
        <f>+'Plan de Accion 2018'!BO123</f>
        <v>0</v>
      </c>
      <c r="N213" s="350">
        <f>+'Plan de Accion 2018'!AP123</f>
        <v>0</v>
      </c>
      <c r="O213" s="356"/>
      <c r="P213" s="348">
        <f>+'Plan de Accion 2018'!AV123</f>
        <v>0</v>
      </c>
      <c r="Q213" s="349">
        <f>+'Plan de Accion 2018'!BQ123</f>
        <v>0</v>
      </c>
      <c r="R213" s="350">
        <f>+'Plan de Accion 2018'!AZ123</f>
        <v>0</v>
      </c>
      <c r="S213" s="356"/>
      <c r="T213" s="348">
        <f>+'Plan de Accion 2018'!BF123</f>
        <v>0</v>
      </c>
      <c r="U213" s="349">
        <f>+'Plan de Accion 2018'!BS123</f>
        <v>0</v>
      </c>
      <c r="V213" s="350">
        <f>+'Plan de Accion 2018'!BJ123</f>
        <v>0</v>
      </c>
      <c r="W213" s="1291"/>
      <c r="Y213" s="1282"/>
      <c r="Z213" s="1279"/>
      <c r="AA213" s="338"/>
      <c r="AB213" s="1285"/>
      <c r="AC213" s="1279"/>
      <c r="AD213" s="338"/>
      <c r="AE213" s="1279"/>
      <c r="AF213" s="1279"/>
      <c r="AG213" s="338"/>
      <c r="AH213" s="1279"/>
      <c r="AI213" s="1279"/>
      <c r="AJ213" s="346"/>
      <c r="AK213" s="1288"/>
      <c r="AM213" s="1282"/>
      <c r="AN213" s="1279"/>
      <c r="AO213" s="338"/>
      <c r="AP213" s="1285"/>
      <c r="AQ213" s="1279"/>
      <c r="AR213" s="338"/>
      <c r="AS213" s="1279"/>
      <c r="AT213" s="1279"/>
      <c r="AU213" s="338"/>
      <c r="AV213" s="1279"/>
      <c r="AW213" s="1279"/>
      <c r="AX213" s="346"/>
      <c r="AY213" s="1288"/>
      <c r="BA213" s="1282"/>
      <c r="BB213" s="1279"/>
      <c r="BC213" s="338"/>
      <c r="BD213" s="1285"/>
      <c r="BE213" s="1279"/>
      <c r="BF213" s="338"/>
      <c r="BG213" s="1279"/>
      <c r="BH213" s="1279"/>
      <c r="BI213" s="338"/>
      <c r="BJ213" s="1279"/>
      <c r="BK213" s="1279"/>
      <c r="BL213" s="346"/>
      <c r="BM213" s="1288"/>
      <c r="BO213" s="1282"/>
      <c r="BP213" s="1279"/>
      <c r="BQ213" s="338"/>
      <c r="BR213" s="1285"/>
      <c r="BS213" s="1279"/>
      <c r="BT213" s="338"/>
      <c r="BU213" s="1279"/>
      <c r="BV213" s="1279"/>
      <c r="BW213" s="338"/>
      <c r="BX213" s="1279"/>
      <c r="BY213" s="1279"/>
      <c r="BZ213" s="346"/>
      <c r="CA213" s="1288"/>
    </row>
    <row r="214" spans="2:79" ht="42" thickBot="1" x14ac:dyDescent="0.3">
      <c r="B214" s="1328"/>
      <c r="C214" s="1311"/>
      <c r="D214" s="357" t="str">
        <f>+'Plan de Accion 2018'!G156</f>
        <v>Actividades de promoción del  autocontrol para los funcionarios de ADRES.</v>
      </c>
      <c r="E214" s="358" t="str">
        <f>+'Plan de Accion 2018'!B156</f>
        <v>Oficina de Control Interno</v>
      </c>
      <c r="F214" s="359" t="str">
        <f>+'Plan de Accion 2018'!S156</f>
        <v>(Cantidad de Mensajes de autocontrol del mes/12) *100</v>
      </c>
      <c r="H214" s="360">
        <f>+'Plan de Accion 2018'!AB156</f>
        <v>0</v>
      </c>
      <c r="I214" s="361">
        <f>+'Plan de Accion 2018'!BM156</f>
        <v>0</v>
      </c>
      <c r="J214" s="455">
        <f>+'Plan de Accion 2018'!AF156</f>
        <v>0</v>
      </c>
      <c r="K214" s="356"/>
      <c r="L214" s="360">
        <f>+'Plan de Accion 2018'!AL156</f>
        <v>0</v>
      </c>
      <c r="M214" s="361">
        <f>+'Plan de Accion 2018'!BO156</f>
        <v>0</v>
      </c>
      <c r="N214" s="362">
        <f>+'Plan de Accion 2018'!AP156</f>
        <v>0</v>
      </c>
      <c r="O214" s="356"/>
      <c r="P214" s="360">
        <f>+'Plan de Accion 2018'!AV156</f>
        <v>0</v>
      </c>
      <c r="Q214" s="361">
        <f>+'Plan de Accion 2018'!BQ156</f>
        <v>0</v>
      </c>
      <c r="R214" s="362">
        <f>+'Plan de Accion 2018'!AZ156</f>
        <v>0</v>
      </c>
      <c r="S214" s="356"/>
      <c r="T214" s="360">
        <f>+'Plan de Accion 2018'!BF156</f>
        <v>0</v>
      </c>
      <c r="U214" s="361">
        <f>+'Plan de Accion 2018'!BS156</f>
        <v>0</v>
      </c>
      <c r="V214" s="362">
        <f>+'Plan de Accion 2018'!BJ156</f>
        <v>0</v>
      </c>
      <c r="W214" s="1292"/>
      <c r="Y214" s="1283"/>
      <c r="Z214" s="1280"/>
      <c r="AA214" s="338"/>
      <c r="AB214" s="1286"/>
      <c r="AC214" s="1280"/>
      <c r="AD214" s="338"/>
      <c r="AE214" s="1280"/>
      <c r="AF214" s="1280"/>
      <c r="AG214" s="338"/>
      <c r="AH214" s="1280"/>
      <c r="AI214" s="1280"/>
      <c r="AJ214" s="346"/>
      <c r="AK214" s="1289"/>
      <c r="AM214" s="1283"/>
      <c r="AN214" s="1280"/>
      <c r="AO214" s="338"/>
      <c r="AP214" s="1286"/>
      <c r="AQ214" s="1280"/>
      <c r="AR214" s="338"/>
      <c r="AS214" s="1280"/>
      <c r="AT214" s="1280"/>
      <c r="AU214" s="338"/>
      <c r="AV214" s="1280"/>
      <c r="AW214" s="1280"/>
      <c r="AX214" s="346"/>
      <c r="AY214" s="1289"/>
      <c r="BA214" s="1283"/>
      <c r="BB214" s="1280"/>
      <c r="BC214" s="338"/>
      <c r="BD214" s="1286"/>
      <c r="BE214" s="1280"/>
      <c r="BF214" s="338"/>
      <c r="BG214" s="1280"/>
      <c r="BH214" s="1280"/>
      <c r="BI214" s="338"/>
      <c r="BJ214" s="1280"/>
      <c r="BK214" s="1280"/>
      <c r="BL214" s="346"/>
      <c r="BM214" s="1289"/>
      <c r="BO214" s="1283"/>
      <c r="BP214" s="1280"/>
      <c r="BQ214" s="338"/>
      <c r="BR214" s="1286"/>
      <c r="BS214" s="1280"/>
      <c r="BT214" s="338"/>
      <c r="BU214" s="1280"/>
      <c r="BV214" s="1280"/>
      <c r="BW214" s="338"/>
      <c r="BX214" s="1280"/>
      <c r="BY214" s="1280"/>
      <c r="BZ214" s="346"/>
      <c r="CA214" s="1289"/>
    </row>
    <row r="215" spans="2:79" ht="16.8" thickBot="1" x14ac:dyDescent="0.3">
      <c r="B215" s="1329"/>
      <c r="C215" s="1330" t="s">
        <v>813</v>
      </c>
      <c r="D215" s="1331"/>
      <c r="E215" s="1331"/>
      <c r="F215" s="1332"/>
      <c r="H215" s="382" t="s">
        <v>792</v>
      </c>
      <c r="I215" s="365">
        <f>SUM(I212:I214)/COUNT(I212:I214)</f>
        <v>0</v>
      </c>
      <c r="J215" s="367">
        <f>SUM(J212:J214)/COUNT(J212:J214)</f>
        <v>0</v>
      </c>
      <c r="K215" s="393"/>
      <c r="L215" s="382" t="s">
        <v>792</v>
      </c>
      <c r="M215" s="365">
        <f>SUM(M212:M214)/COUNT(M212:M214)</f>
        <v>0</v>
      </c>
      <c r="N215" s="367">
        <f>SUM(N212:N214)/COUNT(N212:N214)</f>
        <v>0</v>
      </c>
      <c r="O215" s="393"/>
      <c r="P215" s="382" t="s">
        <v>792</v>
      </c>
      <c r="Q215" s="365">
        <f>SUM(Q212:Q214)/COUNT(Q212:Q214)</f>
        <v>0</v>
      </c>
      <c r="R215" s="367">
        <f>SUM(R212:R214)/COUNT(R212:R214)</f>
        <v>0</v>
      </c>
      <c r="S215" s="393"/>
      <c r="T215" s="382" t="s">
        <v>792</v>
      </c>
      <c r="U215" s="365">
        <f>SUM(U212:U214)/COUNT(U212:U214)</f>
        <v>0</v>
      </c>
      <c r="V215" s="367">
        <f>SUM(V212:V214)/COUNT(V212:V214)</f>
        <v>0</v>
      </c>
      <c r="W215" s="343"/>
      <c r="Y215" s="345"/>
      <c r="Z215" s="345"/>
      <c r="AA215" s="338"/>
      <c r="AB215" s="450"/>
      <c r="AC215" s="345"/>
      <c r="AD215" s="338"/>
      <c r="AE215" s="345"/>
      <c r="AF215" s="345"/>
      <c r="AG215" s="338"/>
      <c r="AH215" s="345"/>
      <c r="AI215" s="345"/>
      <c r="AJ215" s="346"/>
      <c r="AK215" s="347"/>
      <c r="AM215" s="345"/>
      <c r="AN215" s="345"/>
      <c r="AO215" s="338"/>
      <c r="AP215" s="450"/>
      <c r="AQ215" s="345"/>
      <c r="AR215" s="338"/>
      <c r="AS215" s="345"/>
      <c r="AT215" s="345"/>
      <c r="AU215" s="338"/>
      <c r="AV215" s="345"/>
      <c r="AW215" s="345"/>
      <c r="AX215" s="346"/>
      <c r="AY215" s="347"/>
      <c r="BA215" s="345"/>
      <c r="BB215" s="345"/>
      <c r="BC215" s="338"/>
      <c r="BD215" s="450"/>
      <c r="BE215" s="345"/>
      <c r="BF215" s="338"/>
      <c r="BG215" s="345"/>
      <c r="BH215" s="345"/>
      <c r="BI215" s="338"/>
      <c r="BJ215" s="345"/>
      <c r="BK215" s="345"/>
      <c r="BL215" s="346"/>
      <c r="BM215" s="347"/>
      <c r="BO215" s="345"/>
      <c r="BP215" s="345"/>
      <c r="BQ215" s="338"/>
      <c r="BR215" s="450"/>
      <c r="BS215" s="345"/>
      <c r="BT215" s="338"/>
      <c r="BU215" s="345"/>
      <c r="BV215" s="345"/>
      <c r="BW215" s="338"/>
      <c r="BX215" s="345"/>
      <c r="BY215" s="345"/>
      <c r="BZ215" s="346"/>
      <c r="CA215" s="347"/>
    </row>
    <row r="216" spans="2:79" ht="20.399999999999999" thickBot="1" x14ac:dyDescent="0.35">
      <c r="B216" s="1324" t="s">
        <v>814</v>
      </c>
      <c r="C216" s="1325"/>
      <c r="D216" s="1325"/>
      <c r="E216" s="1325"/>
      <c r="F216" s="1326"/>
      <c r="H216" s="406" t="str">
        <f>+H215</f>
        <v>N.A</v>
      </c>
      <c r="I216" s="407">
        <f>+I215</f>
        <v>0</v>
      </c>
      <c r="J216" s="408">
        <f>+J215</f>
        <v>0</v>
      </c>
      <c r="K216" s="405"/>
      <c r="L216" s="406" t="str">
        <f>+L215</f>
        <v>N.A</v>
      </c>
      <c r="M216" s="407">
        <f>+M215</f>
        <v>0</v>
      </c>
      <c r="N216" s="408">
        <f>+N215</f>
        <v>0</v>
      </c>
      <c r="O216" s="405"/>
      <c r="P216" s="406" t="str">
        <f>+P215</f>
        <v>N.A</v>
      </c>
      <c r="Q216" s="407">
        <f>+Q215</f>
        <v>0</v>
      </c>
      <c r="R216" s="408">
        <f>+R215</f>
        <v>0</v>
      </c>
      <c r="S216" s="405"/>
      <c r="T216" s="406" t="str">
        <f>+T215</f>
        <v>N.A</v>
      </c>
      <c r="U216" s="407">
        <f>+U215</f>
        <v>0</v>
      </c>
      <c r="V216" s="408">
        <f>+V215</f>
        <v>0</v>
      </c>
      <c r="Y216" s="432"/>
      <c r="Z216" s="449" t="e">
        <f>SUM(Z212:Z215)/COUNT(Z212:Z215)</f>
        <v>#REF!</v>
      </c>
      <c r="AA216" s="434"/>
      <c r="AB216" s="432"/>
      <c r="AC216" s="433" t="e">
        <f>SUM(AC212:AC215)/COUNT(AC212:AC215)</f>
        <v>#REF!</v>
      </c>
      <c r="AD216" s="434"/>
      <c r="AE216" s="432"/>
      <c r="AF216" s="433" t="e">
        <f>SUM(AF212:AF215)/COUNT(AF212:AF215)</f>
        <v>#REF!</v>
      </c>
      <c r="AG216" s="434"/>
      <c r="AH216" s="432"/>
      <c r="AI216" s="433" t="e">
        <f>SUM(AI212:AI215)/COUNT(AI212:AI215)</f>
        <v>#REF!</v>
      </c>
      <c r="AM216" s="432"/>
      <c r="AN216" s="449" t="e">
        <f>SUM(AN212:AN215)/COUNT(AN212:AN215)</f>
        <v>#REF!</v>
      </c>
      <c r="AO216" s="434"/>
      <c r="AP216" s="432"/>
      <c r="AQ216" s="433" t="e">
        <f>SUM(AQ212:AQ215)/COUNT(AQ212:AQ215)</f>
        <v>#REF!</v>
      </c>
      <c r="AR216" s="434"/>
      <c r="AS216" s="432"/>
      <c r="AT216" s="433" t="e">
        <f>SUM(AT212:AT215)/COUNT(AT212:AT215)</f>
        <v>#REF!</v>
      </c>
      <c r="AU216" s="434"/>
      <c r="AV216" s="432"/>
      <c r="AW216" s="433" t="e">
        <f>SUM(AW212:AW215)/COUNT(AW212:AW215)</f>
        <v>#REF!</v>
      </c>
      <c r="BA216" s="432"/>
      <c r="BB216" s="449" t="e">
        <f>SUM(BB212:BB215)/COUNT(BB212:BB215)</f>
        <v>#REF!</v>
      </c>
      <c r="BC216" s="434"/>
      <c r="BD216" s="432"/>
      <c r="BE216" s="433" t="e">
        <f>SUM(BE212:BE215)/COUNT(BE212:BE215)</f>
        <v>#REF!</v>
      </c>
      <c r="BF216" s="434"/>
      <c r="BG216" s="432"/>
      <c r="BH216" s="433" t="e">
        <f>SUM(BH212:BH215)/COUNT(BH212:BH215)</f>
        <v>#REF!</v>
      </c>
      <c r="BI216" s="434"/>
      <c r="BJ216" s="432"/>
      <c r="BK216" s="433" t="e">
        <f>SUM(BK212:BK215)/COUNT(BK212:BK215)</f>
        <v>#REF!</v>
      </c>
      <c r="BO216" s="432"/>
      <c r="BP216" s="449" t="e">
        <f>SUM(BP212:BP215)/COUNT(BP212:BP215)</f>
        <v>#REF!</v>
      </c>
      <c r="BQ216" s="434"/>
      <c r="BR216" s="432"/>
      <c r="BS216" s="433" t="e">
        <f>SUM(BS212:BS215)/COUNT(BS212:BS215)</f>
        <v>#REF!</v>
      </c>
      <c r="BT216" s="434"/>
      <c r="BU216" s="432"/>
      <c r="BV216" s="433" t="e">
        <f>SUM(BV212:BV215)/COUNT(BV212:BV215)</f>
        <v>#REF!</v>
      </c>
      <c r="BW216" s="434"/>
      <c r="BX216" s="432"/>
      <c r="BY216" s="433" t="e">
        <f>SUM(BY212:BY215)/COUNT(BY212:BY215)</f>
        <v>#REF!</v>
      </c>
    </row>
    <row r="217" spans="2:79" ht="25.2" thickBot="1" x14ac:dyDescent="0.35">
      <c r="B217" s="1324" t="s">
        <v>815</v>
      </c>
      <c r="C217" s="1325"/>
      <c r="D217" s="1325"/>
      <c r="E217" s="1325"/>
      <c r="F217" s="1326"/>
      <c r="H217" s="456" t="str">
        <f>+H216</f>
        <v>N.A</v>
      </c>
      <c r="I217" s="457">
        <f>(I104+I172+I211+I216)/4</f>
        <v>0</v>
      </c>
      <c r="J217" s="458">
        <f>+(J104+J172+J211+J216)/4</f>
        <v>0</v>
      </c>
      <c r="K217" s="405"/>
      <c r="L217" s="403" t="str">
        <f>+L216</f>
        <v>N.A</v>
      </c>
      <c r="M217" s="404">
        <f ca="1">+(M104+M172+M211+M216)/4</f>
        <v>0</v>
      </c>
      <c r="N217" s="445">
        <f ca="1">+(N104+N172+N211+N216)/4</f>
        <v>0</v>
      </c>
      <c r="O217" s="405"/>
      <c r="P217" s="403" t="str">
        <f>+P216</f>
        <v>N.A</v>
      </c>
      <c r="Q217" s="404">
        <f ca="1">+(Q104+Q172+Q211+Q216)/4</f>
        <v>0</v>
      </c>
      <c r="R217" s="445">
        <f ca="1">+(R104+R172+R211+R216)/4</f>
        <v>0</v>
      </c>
      <c r="S217" s="405"/>
      <c r="T217" s="403" t="str">
        <f>+T216</f>
        <v>N.A</v>
      </c>
      <c r="U217" s="404">
        <f ca="1">+(U104+U172+U211+U216)/4</f>
        <v>0</v>
      </c>
      <c r="V217" s="445">
        <f ca="1">+(V104+V172+V211+V216)/4</f>
        <v>0</v>
      </c>
      <c r="AT217" s="315"/>
      <c r="AU217" s="315"/>
    </row>
    <row r="218" spans="2:79" ht="19.8" x14ac:dyDescent="0.3">
      <c r="B218" s="451"/>
      <c r="C218" s="451"/>
      <c r="D218" s="451"/>
      <c r="E218" s="451"/>
    </row>
    <row r="219" spans="2:79" x14ac:dyDescent="0.25">
      <c r="B219" s="452"/>
      <c r="C219" s="452"/>
      <c r="D219" s="452"/>
      <c r="E219" s="452"/>
      <c r="F219" s="453"/>
    </row>
    <row r="220" spans="2:79" x14ac:dyDescent="0.25">
      <c r="B220" s="452"/>
      <c r="C220" s="452"/>
      <c r="D220" s="452"/>
      <c r="E220" s="452"/>
      <c r="F220" s="453"/>
    </row>
    <row r="221" spans="2:79" x14ac:dyDescent="0.25">
      <c r="B221" s="452"/>
      <c r="C221" s="452"/>
      <c r="D221" s="452"/>
      <c r="E221" s="452"/>
      <c r="F221" s="453"/>
    </row>
    <row r="223" spans="2:79" ht="17.399999999999999" x14ac:dyDescent="0.3">
      <c r="B223" s="454"/>
      <c r="C223" s="454"/>
      <c r="D223" s="454"/>
      <c r="E223" s="454"/>
      <c r="I223" s="318"/>
      <c r="J223" s="318"/>
    </row>
    <row r="224" spans="2:79" ht="17.399999999999999" x14ac:dyDescent="0.3">
      <c r="B224" s="454"/>
      <c r="C224" s="454"/>
      <c r="D224" s="454"/>
      <c r="E224" s="454"/>
      <c r="G224" s="312"/>
      <c r="H224" s="312"/>
      <c r="K224" s="312"/>
      <c r="O224" s="312"/>
      <c r="S224" s="312"/>
    </row>
    <row r="225" spans="2:19" ht="17.399999999999999" x14ac:dyDescent="0.3">
      <c r="B225" s="454"/>
      <c r="C225" s="454"/>
      <c r="D225" s="454"/>
      <c r="E225" s="454"/>
      <c r="G225" s="312"/>
      <c r="H225" s="312"/>
      <c r="K225" s="312"/>
      <c r="O225" s="312"/>
      <c r="S225" s="312"/>
    </row>
    <row r="245" spans="8:8" x14ac:dyDescent="0.25">
      <c r="H245" s="313">
        <f>15+72+110+27</f>
        <v>224</v>
      </c>
    </row>
    <row r="246" spans="8:8" x14ac:dyDescent="0.25">
      <c r="H246" s="313">
        <f>+H245/4</f>
        <v>56</v>
      </c>
    </row>
    <row r="247" spans="8:8" x14ac:dyDescent="0.25">
      <c r="H247" s="313">
        <f>1+21+31+10</f>
        <v>63</v>
      </c>
    </row>
    <row r="248" spans="8:8" x14ac:dyDescent="0.25">
      <c r="H248" s="313">
        <f>+H247/4</f>
        <v>15.75</v>
      </c>
    </row>
  </sheetData>
  <autoFilter ref="B14:CA217" xr:uid="{00000000-0009-0000-0000-000004000000}"/>
  <mergeCells count="475">
    <mergeCell ref="B1:C3"/>
    <mergeCell ref="D1:E1"/>
    <mergeCell ref="F1:P1"/>
    <mergeCell ref="Q1:W3"/>
    <mergeCell ref="D2:E2"/>
    <mergeCell ref="F2:P2"/>
    <mergeCell ref="D3:E3"/>
    <mergeCell ref="G3:M3"/>
    <mergeCell ref="N3:O3"/>
    <mergeCell ref="E212:E213"/>
    <mergeCell ref="C212:C214"/>
    <mergeCell ref="F58:F63"/>
    <mergeCell ref="F68:F70"/>
    <mergeCell ref="F72:F73"/>
    <mergeCell ref="F75:F78"/>
    <mergeCell ref="F82:F94"/>
    <mergeCell ref="F96:F102"/>
    <mergeCell ref="B104:F104"/>
    <mergeCell ref="C74:F74"/>
    <mergeCell ref="C95:F95"/>
    <mergeCell ref="E37:E63"/>
    <mergeCell ref="C37:C63"/>
    <mergeCell ref="C65:C73"/>
    <mergeCell ref="E65:E73"/>
    <mergeCell ref="C103:F103"/>
    <mergeCell ref="B15:B103"/>
    <mergeCell ref="B172:F172"/>
    <mergeCell ref="C171:F171"/>
    <mergeCell ref="F115:F116"/>
    <mergeCell ref="B105:B171"/>
    <mergeCell ref="C118:C139"/>
    <mergeCell ref="C149:F149"/>
    <mergeCell ref="D142:D144"/>
    <mergeCell ref="C141:C148"/>
    <mergeCell ref="E141:E148"/>
    <mergeCell ref="C150:C160"/>
    <mergeCell ref="E150:E160"/>
    <mergeCell ref="C161:F161"/>
    <mergeCell ref="D134:D135"/>
    <mergeCell ref="F134:F135"/>
    <mergeCell ref="C105:C116"/>
    <mergeCell ref="E105:E111"/>
    <mergeCell ref="E115:E116"/>
    <mergeCell ref="C117:F117"/>
    <mergeCell ref="E118:E132"/>
    <mergeCell ref="E133:E139"/>
    <mergeCell ref="D122:D123"/>
    <mergeCell ref="C140:F140"/>
    <mergeCell ref="C162:C170"/>
    <mergeCell ref="D162:D170"/>
    <mergeCell ref="D157:D160"/>
    <mergeCell ref="D112:D113"/>
    <mergeCell ref="E112:E113"/>
    <mergeCell ref="B217:F217"/>
    <mergeCell ref="E188:E192"/>
    <mergeCell ref="E193:E194"/>
    <mergeCell ref="C195:F195"/>
    <mergeCell ref="C173:C194"/>
    <mergeCell ref="C198:F198"/>
    <mergeCell ref="C202:F202"/>
    <mergeCell ref="E204:E209"/>
    <mergeCell ref="D204:D205"/>
    <mergeCell ref="C199:C201"/>
    <mergeCell ref="C203:C209"/>
    <mergeCell ref="B216:F216"/>
    <mergeCell ref="E199:E201"/>
    <mergeCell ref="C196:C197"/>
    <mergeCell ref="E173:E174"/>
    <mergeCell ref="E175:E176"/>
    <mergeCell ref="E177:E178"/>
    <mergeCell ref="E179:E180"/>
    <mergeCell ref="E181:E187"/>
    <mergeCell ref="B211:F211"/>
    <mergeCell ref="B212:B215"/>
    <mergeCell ref="C215:F215"/>
    <mergeCell ref="C210:F210"/>
    <mergeCell ref="B173:B210"/>
    <mergeCell ref="BA13:BM13"/>
    <mergeCell ref="BO13:CA13"/>
    <mergeCell ref="D37:D57"/>
    <mergeCell ref="F37:F57"/>
    <mergeCell ref="C64:F64"/>
    <mergeCell ref="D15:D17"/>
    <mergeCell ref="BV16:BV37"/>
    <mergeCell ref="BX16:BX37"/>
    <mergeCell ref="BY16:BY37"/>
    <mergeCell ref="CA16:CA37"/>
    <mergeCell ref="BJ16:BJ37"/>
    <mergeCell ref="BK16:BK37"/>
    <mergeCell ref="BM16:BM37"/>
    <mergeCell ref="BO16:BO37"/>
    <mergeCell ref="BP16:BP37"/>
    <mergeCell ref="BR16:BR37"/>
    <mergeCell ref="BS16:BS37"/>
    <mergeCell ref="BU16:BU37"/>
    <mergeCell ref="BA16:BA37"/>
    <mergeCell ref="BB16:BB37"/>
    <mergeCell ref="BD16:BD37"/>
    <mergeCell ref="BE16:BE37"/>
    <mergeCell ref="BG16:BG37"/>
    <mergeCell ref="BH16:BH37"/>
    <mergeCell ref="C15:C35"/>
    <mergeCell ref="C36:F36"/>
    <mergeCell ref="E15:E33"/>
    <mergeCell ref="D5:E5"/>
    <mergeCell ref="H13:W13"/>
    <mergeCell ref="Y13:AK13"/>
    <mergeCell ref="AM13:AY13"/>
    <mergeCell ref="W16:W37"/>
    <mergeCell ref="AM16:AM37"/>
    <mergeCell ref="AN16:AN37"/>
    <mergeCell ref="AP16:AP37"/>
    <mergeCell ref="Y16:Y37"/>
    <mergeCell ref="Z16:Z37"/>
    <mergeCell ref="AB16:AB37"/>
    <mergeCell ref="AC16:AC37"/>
    <mergeCell ref="AE16:AE37"/>
    <mergeCell ref="AF16:AF37"/>
    <mergeCell ref="AQ16:AQ37"/>
    <mergeCell ref="AS16:AS37"/>
    <mergeCell ref="AT16:AT37"/>
    <mergeCell ref="AV16:AV37"/>
    <mergeCell ref="AW16:AW37"/>
    <mergeCell ref="AY16:AY37"/>
    <mergeCell ref="B5:C5"/>
    <mergeCell ref="AW38:AW40"/>
    <mergeCell ref="BB38:BB40"/>
    <mergeCell ref="BD38:BD40"/>
    <mergeCell ref="D18:D19"/>
    <mergeCell ref="AH16:AH37"/>
    <mergeCell ref="AI16:AI37"/>
    <mergeCell ref="AK16:AK37"/>
    <mergeCell ref="F16:F20"/>
    <mergeCell ref="Z38:Z40"/>
    <mergeCell ref="AB38:AB40"/>
    <mergeCell ref="AC38:AC40"/>
    <mergeCell ref="AE38:AE40"/>
    <mergeCell ref="AF38:AF40"/>
    <mergeCell ref="F25:F34"/>
    <mergeCell ref="AQ38:AQ40"/>
    <mergeCell ref="AS38:AS40"/>
    <mergeCell ref="AT38:AT40"/>
    <mergeCell ref="BA38:BA40"/>
    <mergeCell ref="Y38:Y40"/>
    <mergeCell ref="AH38:AH40"/>
    <mergeCell ref="AI38:AI40"/>
    <mergeCell ref="AM38:AM40"/>
    <mergeCell ref="W105:W107"/>
    <mergeCell ref="Y105:Y107"/>
    <mergeCell ref="Z105:Z107"/>
    <mergeCell ref="AM105:AM107"/>
    <mergeCell ref="AN105:AN107"/>
    <mergeCell ref="AP105:AP107"/>
    <mergeCell ref="AN38:AN40"/>
    <mergeCell ref="AP38:AP40"/>
    <mergeCell ref="AQ105:AQ107"/>
    <mergeCell ref="AS105:AS107"/>
    <mergeCell ref="AB105:AB107"/>
    <mergeCell ref="AC105:AC107"/>
    <mergeCell ref="AE105:AE107"/>
    <mergeCell ref="AF105:AF107"/>
    <mergeCell ref="AH105:AH107"/>
    <mergeCell ref="AI105:AI107"/>
    <mergeCell ref="AK105:AK107"/>
    <mergeCell ref="BV38:BV40"/>
    <mergeCell ref="BX38:BX40"/>
    <mergeCell ref="BY38:BY40"/>
    <mergeCell ref="BK38:BK40"/>
    <mergeCell ref="BO38:BO40"/>
    <mergeCell ref="BP38:BP40"/>
    <mergeCell ref="BR38:BR40"/>
    <mergeCell ref="BS38:BS40"/>
    <mergeCell ref="BU38:BU40"/>
    <mergeCell ref="AT105:AT107"/>
    <mergeCell ref="AV105:AV107"/>
    <mergeCell ref="AW105:AW107"/>
    <mergeCell ref="AY105:AY107"/>
    <mergeCell ref="BA105:BA107"/>
    <mergeCell ref="BB105:BB107"/>
    <mergeCell ref="BG38:BG40"/>
    <mergeCell ref="BH38:BH40"/>
    <mergeCell ref="BJ38:BJ40"/>
    <mergeCell ref="BE38:BE40"/>
    <mergeCell ref="AV38:AV40"/>
    <mergeCell ref="CA105:CA107"/>
    <mergeCell ref="BM105:BM107"/>
    <mergeCell ref="BO105:BO107"/>
    <mergeCell ref="BP105:BP107"/>
    <mergeCell ref="BR105:BR107"/>
    <mergeCell ref="BS105:BS107"/>
    <mergeCell ref="BU105:BU107"/>
    <mergeCell ref="BD105:BD107"/>
    <mergeCell ref="BE105:BE107"/>
    <mergeCell ref="BG105:BG107"/>
    <mergeCell ref="BH105:BH107"/>
    <mergeCell ref="BJ105:BJ107"/>
    <mergeCell ref="BK105:BK107"/>
    <mergeCell ref="BV105:BV107"/>
    <mergeCell ref="BX105:BX107"/>
    <mergeCell ref="BY105:BY107"/>
    <mergeCell ref="W108:W111"/>
    <mergeCell ref="Y108:Y111"/>
    <mergeCell ref="Z108:Z111"/>
    <mergeCell ref="AB108:AB111"/>
    <mergeCell ref="AC108:AC111"/>
    <mergeCell ref="AN108:AN111"/>
    <mergeCell ref="AP108:AP111"/>
    <mergeCell ref="AQ108:AQ111"/>
    <mergeCell ref="AS108:AS111"/>
    <mergeCell ref="AT108:AT111"/>
    <mergeCell ref="AV108:AV111"/>
    <mergeCell ref="AE108:AE111"/>
    <mergeCell ref="AF108:AF111"/>
    <mergeCell ref="AH108:AH111"/>
    <mergeCell ref="AI108:AI111"/>
    <mergeCell ref="AK108:AK111"/>
    <mergeCell ref="AM108:AM111"/>
    <mergeCell ref="BY108:BY111"/>
    <mergeCell ref="AW108:AW111"/>
    <mergeCell ref="AY108:AY111"/>
    <mergeCell ref="BA108:BA111"/>
    <mergeCell ref="BB108:BB111"/>
    <mergeCell ref="BD108:BD111"/>
    <mergeCell ref="BE108:BE111"/>
    <mergeCell ref="CA108:CA111"/>
    <mergeCell ref="BP108:BP111"/>
    <mergeCell ref="BR108:BR111"/>
    <mergeCell ref="BS108:BS111"/>
    <mergeCell ref="BU108:BU111"/>
    <mergeCell ref="BV108:BV111"/>
    <mergeCell ref="BX108:BX111"/>
    <mergeCell ref="BG108:BG111"/>
    <mergeCell ref="BH108:BH111"/>
    <mergeCell ref="BJ108:BJ111"/>
    <mergeCell ref="BK108:BK111"/>
    <mergeCell ref="BM108:BM111"/>
    <mergeCell ref="BO108:BO111"/>
    <mergeCell ref="BU114:BU116"/>
    <mergeCell ref="BV114:BV116"/>
    <mergeCell ref="BX114:BX116"/>
    <mergeCell ref="BY114:BY116"/>
    <mergeCell ref="BH114:BH116"/>
    <mergeCell ref="BJ114:BJ116"/>
    <mergeCell ref="BK114:BK116"/>
    <mergeCell ref="BO114:BO116"/>
    <mergeCell ref="BP114:BP116"/>
    <mergeCell ref="BR114:BR116"/>
    <mergeCell ref="BS114:BS116"/>
    <mergeCell ref="AW114:AW116"/>
    <mergeCell ref="BA114:BA116"/>
    <mergeCell ref="BB114:BB116"/>
    <mergeCell ref="BD114:BD116"/>
    <mergeCell ref="BE114:BE116"/>
    <mergeCell ref="BG114:BG116"/>
    <mergeCell ref="AN114:AN116"/>
    <mergeCell ref="AP114:AP116"/>
    <mergeCell ref="AQ114:AQ116"/>
    <mergeCell ref="AS114:AS116"/>
    <mergeCell ref="AT114:AT116"/>
    <mergeCell ref="AV114:AV116"/>
    <mergeCell ref="AC114:AC116"/>
    <mergeCell ref="AE114:AE116"/>
    <mergeCell ref="AF114:AF116"/>
    <mergeCell ref="AH114:AH116"/>
    <mergeCell ref="AI114:AI116"/>
    <mergeCell ref="AM114:AM116"/>
    <mergeCell ref="Y114:Y116"/>
    <mergeCell ref="Z114:Z116"/>
    <mergeCell ref="AB114:AB116"/>
    <mergeCell ref="W173:W177"/>
    <mergeCell ref="AY173:AY177"/>
    <mergeCell ref="AH173:AH177"/>
    <mergeCell ref="AI173:AI177"/>
    <mergeCell ref="AK173:AK177"/>
    <mergeCell ref="AM173:AM177"/>
    <mergeCell ref="AN173:AN177"/>
    <mergeCell ref="AP173:AP177"/>
    <mergeCell ref="Y173:Y177"/>
    <mergeCell ref="Z173:Z177"/>
    <mergeCell ref="AB173:AB177"/>
    <mergeCell ref="AC173:AC177"/>
    <mergeCell ref="AE173:AE177"/>
    <mergeCell ref="AF173:AF177"/>
    <mergeCell ref="AW173:AW177"/>
    <mergeCell ref="BS173:BS177"/>
    <mergeCell ref="BU173:BU177"/>
    <mergeCell ref="BV173:BV177"/>
    <mergeCell ref="BX173:BX177"/>
    <mergeCell ref="BY173:BY177"/>
    <mergeCell ref="CA173:CA177"/>
    <mergeCell ref="BJ173:BJ177"/>
    <mergeCell ref="BK173:BK177"/>
    <mergeCell ref="BM173:BM177"/>
    <mergeCell ref="BO173:BO177"/>
    <mergeCell ref="BP173:BP177"/>
    <mergeCell ref="BR173:BR177"/>
    <mergeCell ref="BA173:BA177"/>
    <mergeCell ref="BB173:BB177"/>
    <mergeCell ref="BD173:BD177"/>
    <mergeCell ref="BE173:BE177"/>
    <mergeCell ref="BG173:BG177"/>
    <mergeCell ref="BH173:BH177"/>
    <mergeCell ref="AQ173:AQ177"/>
    <mergeCell ref="AS173:AS177"/>
    <mergeCell ref="AT173:AT177"/>
    <mergeCell ref="AV173:AV177"/>
    <mergeCell ref="W178:W180"/>
    <mergeCell ref="Y178:Y180"/>
    <mergeCell ref="Z178:Z180"/>
    <mergeCell ref="AB178:AB180"/>
    <mergeCell ref="AC178:AC180"/>
    <mergeCell ref="AN178:AN180"/>
    <mergeCell ref="AP178:AP180"/>
    <mergeCell ref="AQ178:AQ180"/>
    <mergeCell ref="AS178:AS180"/>
    <mergeCell ref="AT178:AT180"/>
    <mergeCell ref="AV178:AV180"/>
    <mergeCell ref="AE178:AE180"/>
    <mergeCell ref="AF178:AF180"/>
    <mergeCell ref="AH178:AH180"/>
    <mergeCell ref="AI178:AI180"/>
    <mergeCell ref="AK178:AK180"/>
    <mergeCell ref="AM178:AM180"/>
    <mergeCell ref="BY178:BY180"/>
    <mergeCell ref="AW178:AW180"/>
    <mergeCell ref="AY178:AY180"/>
    <mergeCell ref="BA178:BA180"/>
    <mergeCell ref="BB178:BB180"/>
    <mergeCell ref="BD178:BD180"/>
    <mergeCell ref="BE178:BE180"/>
    <mergeCell ref="CA178:CA180"/>
    <mergeCell ref="BP178:BP180"/>
    <mergeCell ref="BR178:BR180"/>
    <mergeCell ref="BS178:BS180"/>
    <mergeCell ref="BU178:BU180"/>
    <mergeCell ref="BV178:BV180"/>
    <mergeCell ref="BX178:BX180"/>
    <mergeCell ref="BG178:BG180"/>
    <mergeCell ref="BH178:BH180"/>
    <mergeCell ref="BJ178:BJ180"/>
    <mergeCell ref="BK178:BK180"/>
    <mergeCell ref="BM178:BM180"/>
    <mergeCell ref="BO178:BO180"/>
    <mergeCell ref="BU181:BU183"/>
    <mergeCell ref="BV181:BV183"/>
    <mergeCell ref="BX181:BX183"/>
    <mergeCell ref="BY181:BY183"/>
    <mergeCell ref="BH181:BH183"/>
    <mergeCell ref="BJ181:BJ183"/>
    <mergeCell ref="BK181:BK183"/>
    <mergeCell ref="BO181:BO183"/>
    <mergeCell ref="BP181:BP183"/>
    <mergeCell ref="BR181:BR183"/>
    <mergeCell ref="BS181:BS183"/>
    <mergeCell ref="AW181:AW183"/>
    <mergeCell ref="BA181:BA183"/>
    <mergeCell ref="BB181:BB183"/>
    <mergeCell ref="BD181:BD183"/>
    <mergeCell ref="BE181:BE183"/>
    <mergeCell ref="BG181:BG183"/>
    <mergeCell ref="AN181:AN183"/>
    <mergeCell ref="AP181:AP183"/>
    <mergeCell ref="AQ181:AQ183"/>
    <mergeCell ref="AS181:AS183"/>
    <mergeCell ref="AT181:AT183"/>
    <mergeCell ref="AV181:AV183"/>
    <mergeCell ref="AC181:AC183"/>
    <mergeCell ref="AE181:AE183"/>
    <mergeCell ref="AF181:AF183"/>
    <mergeCell ref="AH181:AH183"/>
    <mergeCell ref="AI181:AI183"/>
    <mergeCell ref="AM181:AM183"/>
    <mergeCell ref="Y181:Y183"/>
    <mergeCell ref="Z181:Z183"/>
    <mergeCell ref="AB181:AB183"/>
    <mergeCell ref="BO184:BO186"/>
    <mergeCell ref="BP184:BP186"/>
    <mergeCell ref="BR184:BR186"/>
    <mergeCell ref="BS184:BS186"/>
    <mergeCell ref="BU184:BU186"/>
    <mergeCell ref="BV184:BV186"/>
    <mergeCell ref="BD184:BD186"/>
    <mergeCell ref="BE184:BE186"/>
    <mergeCell ref="BG184:BG186"/>
    <mergeCell ref="BH184:BH186"/>
    <mergeCell ref="BJ184:BJ186"/>
    <mergeCell ref="BK184:BK186"/>
    <mergeCell ref="AS184:AS186"/>
    <mergeCell ref="AT184:AT186"/>
    <mergeCell ref="AV184:AV186"/>
    <mergeCell ref="AW184:AW186"/>
    <mergeCell ref="BA184:BA186"/>
    <mergeCell ref="BB184:BB186"/>
    <mergeCell ref="W212:W214"/>
    <mergeCell ref="AM212:AM214"/>
    <mergeCell ref="AH184:AH186"/>
    <mergeCell ref="AI184:AI186"/>
    <mergeCell ref="Y184:Y186"/>
    <mergeCell ref="Z184:Z186"/>
    <mergeCell ref="AB184:AB186"/>
    <mergeCell ref="AC184:AC186"/>
    <mergeCell ref="AE184:AE186"/>
    <mergeCell ref="AF184:AF186"/>
    <mergeCell ref="BX184:BX186"/>
    <mergeCell ref="BY184:BY186"/>
    <mergeCell ref="AM184:AM186"/>
    <mergeCell ref="AN184:AN186"/>
    <mergeCell ref="AP184:AP186"/>
    <mergeCell ref="AQ184:AQ186"/>
    <mergeCell ref="CA212:CA214"/>
    <mergeCell ref="BJ212:BJ214"/>
    <mergeCell ref="BK212:BK214"/>
    <mergeCell ref="BM212:BM214"/>
    <mergeCell ref="BO212:BO214"/>
    <mergeCell ref="BP212:BP214"/>
    <mergeCell ref="BR212:BR214"/>
    <mergeCell ref="BS212:BS214"/>
    <mergeCell ref="AN212:AN214"/>
    <mergeCell ref="AP212:AP214"/>
    <mergeCell ref="BU212:BU214"/>
    <mergeCell ref="BA212:BA214"/>
    <mergeCell ref="BB212:BB214"/>
    <mergeCell ref="BD212:BD214"/>
    <mergeCell ref="BE212:BE214"/>
    <mergeCell ref="BG212:BG214"/>
    <mergeCell ref="BH212:BH214"/>
    <mergeCell ref="AQ212:AQ214"/>
    <mergeCell ref="BV212:BV214"/>
    <mergeCell ref="BX212:BX214"/>
    <mergeCell ref="BY212:BY214"/>
    <mergeCell ref="Y212:Y214"/>
    <mergeCell ref="Z212:Z214"/>
    <mergeCell ref="AB212:AB214"/>
    <mergeCell ref="AC212:AC214"/>
    <mergeCell ref="AE212:AE214"/>
    <mergeCell ref="AF212:AF214"/>
    <mergeCell ref="AH212:AH214"/>
    <mergeCell ref="AI212:AI214"/>
    <mergeCell ref="AK212:AK214"/>
    <mergeCell ref="AS212:AS214"/>
    <mergeCell ref="AT212:AT214"/>
    <mergeCell ref="AV212:AV214"/>
    <mergeCell ref="AW212:AW214"/>
    <mergeCell ref="AY212:AY214"/>
    <mergeCell ref="E101:E102"/>
    <mergeCell ref="C96:C102"/>
    <mergeCell ref="E75:E93"/>
    <mergeCell ref="C75:C94"/>
    <mergeCell ref="I83:I86"/>
    <mergeCell ref="L83:L86"/>
    <mergeCell ref="M83:M86"/>
    <mergeCell ref="H83:H86"/>
    <mergeCell ref="H88:H90"/>
    <mergeCell ref="D101:D102"/>
    <mergeCell ref="D75:D77"/>
    <mergeCell ref="E96:E100"/>
    <mergeCell ref="N83:N86"/>
    <mergeCell ref="Q83:Q86"/>
    <mergeCell ref="R83:R86"/>
    <mergeCell ref="U83:U86"/>
    <mergeCell ref="V83:V86"/>
    <mergeCell ref="I88:I90"/>
    <mergeCell ref="L88:L90"/>
    <mergeCell ref="M88:M90"/>
    <mergeCell ref="N88:N90"/>
    <mergeCell ref="Q88:Q90"/>
    <mergeCell ref="R88:R90"/>
    <mergeCell ref="U88:U90"/>
    <mergeCell ref="V88:V90"/>
    <mergeCell ref="P88:P90"/>
    <mergeCell ref="T88:T90"/>
    <mergeCell ref="P83:P86"/>
    <mergeCell ref="T83:T86"/>
    <mergeCell ref="J83:J86"/>
    <mergeCell ref="J88:J90"/>
  </mergeCells>
  <conditionalFormatting sqref="AB181:AB183 Y181:Y183 AE181:AE183 AH173:AH177 AH212:AH214 AP181:AP183 AM181:AM183 AS181:AS183 AV173:AV177 AV212:AV214 BD181:BD183 BA181:BA183 BG181:BG183 BJ173:BJ177 BJ212:BJ214 BR181:BR183 BO181:BO183 BU181:BU183 BX173:BX177 BX212:BX214 AH114:AH171 AB114:AB171 Y114:Y171 AE114:AE171 AV114:AV171 AP114:AP171 AM114:AM171 AS114:AS171 BJ114:BJ171 BD114:BD171 BA114:BA171 BG114:BG171 BX114:BX171 BR114:BR171 BO114:BO171 BU114:BU171 AB38:AB64 Y38:Y64 AE38:AE64 AM38:AM64 AS38:AS64 BD38:BD64 BA38:BA64 BG38:BG64 BR38:BR64 BO38:BO64 BU38:BU64 AV38:AV64 AP16:AP64">
    <cfRule type="expression" dxfId="9642" priority="18098" stopIfTrue="1">
      <formula>AND(IF(Y16&gt;=#REF!,Y16&lt;&gt;"N/A"))</formula>
    </cfRule>
    <cfRule type="expression" dxfId="9641" priority="18099" stopIfTrue="1">
      <formula>AND(IF(Y16&lt;#REF!,Y16&gt;=#REF!,Y16&lt;&gt;"N/A"))</formula>
    </cfRule>
    <cfRule type="expression" dxfId="9640" priority="18100" stopIfTrue="1">
      <formula>AND(IF(Y16&lt;#REF!,Y16&lt;&gt;"N/A"))</formula>
    </cfRule>
  </conditionalFormatting>
  <conditionalFormatting sqref="H36 Y178:Y180 AE178:AE180 AH178:AH180 Y215 AE215 AH215 AM178:AM180 AS178:AS180 AV178:AV180 AM215 AS215 AV215 BA178:BA180 BG178:BG180 BJ178:BJ180 BA215 BG215 BJ215 BO178:BO180 BU178:BU180 BX178:BX180 BO215 BU215 BX215 Y16:Y37 AE16:AE37 AH16:AH37 AM16:AM37 AS16:AS37 AV16:AV37 BA16:BA37 BG16:BG37 BJ16:BJ37 BO16:BO37 BU16:BU37 BX16:BX37 AE108:AE113">
    <cfRule type="expression" dxfId="9639" priority="18101" stopIfTrue="1">
      <formula>AND(IF(H16&gt;=#REF!,H16&lt;&gt;"N/A"))</formula>
    </cfRule>
    <cfRule type="expression" dxfId="9638" priority="18102" stopIfTrue="1">
      <formula>AND(IF(H16&lt;#REF!,H16&gt;=#REF!,H16&lt;&gt;"N/A"))</formula>
    </cfRule>
    <cfRule type="expression" dxfId="9637" priority="18103" stopIfTrue="1">
      <formula>AND(IF(H16&lt;#REF!,H16&lt;&gt;"N/A"))</formula>
    </cfRule>
  </conditionalFormatting>
  <conditionalFormatting sqref="AE173:AE177 AB173:AB177 AS173:AS177 AP173:AP177 BG173:BG177 BD173:BD177 BU173:BU177 BR173:BR177">
    <cfRule type="expression" dxfId="9636" priority="18092" stopIfTrue="1">
      <formula>AND(IF(AB173&gt;=#REF!,AB173&lt;&gt;"N/A"))</formula>
    </cfRule>
    <cfRule type="expression" dxfId="9635" priority="18093" stopIfTrue="1">
      <formula>AND(IF(AB173&lt;#REF!,AB173&gt;=#REF!,AB173&lt;&gt;"N/A"))</formula>
    </cfRule>
    <cfRule type="expression" dxfId="9634" priority="18094" stopIfTrue="1">
      <formula>AND(IF(AB173&lt;#REF!,AB173&lt;&gt;"N/A"))</formula>
    </cfRule>
  </conditionalFormatting>
  <conditionalFormatting sqref="AH108:AH113 AH38:AH64">
    <cfRule type="expression" dxfId="9633" priority="18041" stopIfTrue="1">
      <formula>AND(IF(AH38&gt;=#REF!,AH38&lt;&gt;"N/A"))</formula>
    </cfRule>
    <cfRule type="expression" dxfId="9632" priority="18042" stopIfTrue="1">
      <formula>AND(IF(AH38&lt;#REF!,AH38&gt;=#REF!,AH38&lt;&gt;"N/A"))</formula>
    </cfRule>
    <cfRule type="expression" dxfId="9631" priority="18043" stopIfTrue="1">
      <formula>AND(IF(AH38&lt;#REF!,AH38&lt;&gt;"N/A"))</formula>
    </cfRule>
  </conditionalFormatting>
  <conditionalFormatting sqref="AB16:AB37 Y108:Y113">
    <cfRule type="expression" dxfId="9630" priority="18044" stopIfTrue="1">
      <formula>AND(IF(Y16&gt;=#REF!,Y16&lt;&gt;"N/A"))</formula>
    </cfRule>
    <cfRule type="expression" dxfId="9629" priority="18045" stopIfTrue="1">
      <formula>AND(IF(Y16&lt;#REF!,Y16&gt;=#REF!,Y16&lt;&gt;"N/A"))</formula>
    </cfRule>
    <cfRule type="expression" dxfId="9628" priority="18046" stopIfTrue="1">
      <formula>AND(IF(Y16&lt;#REF!,Y16&lt;&gt;"N/A"))</formula>
    </cfRule>
  </conditionalFormatting>
  <conditionalFormatting sqref="Y15">
    <cfRule type="expression" dxfId="9627" priority="18047" stopIfTrue="1">
      <formula>AND(IF(Y15&gt;=#REF!,Y15&lt;&gt;"N/A"))</formula>
    </cfRule>
    <cfRule type="expression" dxfId="9626" priority="18048" stopIfTrue="1">
      <formula>AND(IF(Y15&lt;#REF!,Y15&gt;=#REF!,Y15&lt;&gt;"N/A"))</formula>
    </cfRule>
    <cfRule type="expression" dxfId="9625" priority="18049" stopIfTrue="1">
      <formula>AND(IF(Y15&lt;#REF!,Y15&lt;&gt;"N/A"))</formula>
    </cfRule>
  </conditionalFormatting>
  <conditionalFormatting sqref="AH181:AH183 Y184:Y210 AB108:AB113">
    <cfRule type="expression" dxfId="9624" priority="18029" stopIfTrue="1">
      <formula>AND(IF(Y108&gt;=#REF!,Y108&lt;&gt;"N/A"))</formula>
    </cfRule>
    <cfRule type="expression" dxfId="9623" priority="18030" stopIfTrue="1">
      <formula>AND(IF(Y108&lt;#REF!,Y108&gt;=#REF!,Y108&lt;&gt;"N/A"))</formula>
    </cfRule>
    <cfRule type="expression" dxfId="9622" priority="18031" stopIfTrue="1">
      <formula>AND(IF(Y108&lt;#REF!,Y108&lt;&gt;"N/A"))</formula>
    </cfRule>
  </conditionalFormatting>
  <conditionalFormatting sqref="AB178:AB180">
    <cfRule type="expression" dxfId="9621" priority="18032" stopIfTrue="1">
      <formula>AND(IF(AB178&gt;=#REF!,AB178&lt;&gt;"N/A"))</formula>
    </cfRule>
    <cfRule type="expression" dxfId="9620" priority="18033" stopIfTrue="1">
      <formula>AND(IF(AB178&lt;#REF!,AB178&gt;=#REF!,AB178&lt;&gt;"N/A"))</formula>
    </cfRule>
    <cfRule type="expression" dxfId="9619" priority="18034" stopIfTrue="1">
      <formula>AND(IF(AB178&lt;#REF!,AB178&lt;&gt;"N/A"))</formula>
    </cfRule>
  </conditionalFormatting>
  <conditionalFormatting sqref="Y173:Y177">
    <cfRule type="expression" dxfId="9618" priority="18035" stopIfTrue="1">
      <formula>AND(IF(Y173&gt;=#REF!,Y173&lt;&gt;"N/A"))</formula>
    </cfRule>
    <cfRule type="expression" dxfId="9617" priority="18036" stopIfTrue="1">
      <formula>AND(IF(Y173&lt;#REF!,Y173&gt;=#REF!,Y173&lt;&gt;"N/A"))</formula>
    </cfRule>
    <cfRule type="expression" dxfId="9616" priority="18037" stopIfTrue="1">
      <formula>AND(IF(Y173&lt;#REF!,Y173&lt;&gt;"N/A"))</formula>
    </cfRule>
  </conditionalFormatting>
  <conditionalFormatting sqref="AB215">
    <cfRule type="expression" dxfId="9615" priority="18023" stopIfTrue="1">
      <formula>AND(IF(AB215&gt;=#REF!,AB215&lt;&gt;"N/A"))</formula>
    </cfRule>
    <cfRule type="expression" dxfId="9614" priority="18024" stopIfTrue="1">
      <formula>AND(IF(AB215&lt;#REF!,AB215&gt;=#REF!,AB215&lt;&gt;"N/A"))</formula>
    </cfRule>
    <cfRule type="expression" dxfId="9613" priority="18025" stopIfTrue="1">
      <formula>AND(IF(AB215&lt;#REF!,AB215&lt;&gt;"N/A"))</formula>
    </cfRule>
  </conditionalFormatting>
  <conditionalFormatting sqref="Y212:Y214">
    <cfRule type="expression" dxfId="9612" priority="18026" stopIfTrue="1">
      <formula>AND(IF(Y212&gt;=#REF!,Y212&lt;&gt;"N/A"))</formula>
    </cfRule>
    <cfRule type="expression" dxfId="9611" priority="18027" stopIfTrue="1">
      <formula>AND(IF(Y212&lt;#REF!,Y212&gt;=#REF!,Y212&lt;&gt;"N/A"))</formula>
    </cfRule>
    <cfRule type="expression" dxfId="9610" priority="18028" stopIfTrue="1">
      <formula>AND(IF(Y212&lt;#REF!,Y212&lt;&gt;"N/A"))</formula>
    </cfRule>
  </conditionalFormatting>
  <conditionalFormatting sqref="Y105:Y107">
    <cfRule type="expression" dxfId="9609" priority="18017" stopIfTrue="1">
      <formula>AND(IF(Y105&gt;=#REF!,Y105&lt;&gt;"N/A"))</formula>
    </cfRule>
    <cfRule type="expression" dxfId="9608" priority="18018" stopIfTrue="1">
      <formula>AND(IF(Y105&lt;#REF!,Y105&gt;=#REF!,Y105&lt;&gt;"N/A"))</formula>
    </cfRule>
    <cfRule type="expression" dxfId="9607" priority="18019" stopIfTrue="1">
      <formula>AND(IF(Y105&lt;#REF!,Y105&lt;&gt;"N/A"))</formula>
    </cfRule>
  </conditionalFormatting>
  <conditionalFormatting sqref="AH15">
    <cfRule type="expression" dxfId="9606" priority="18014" stopIfTrue="1">
      <formula>AND(IF(AH15&gt;=#REF!,AH15&lt;&gt;"N/A"))</formula>
    </cfRule>
    <cfRule type="expression" dxfId="9605" priority="18015" stopIfTrue="1">
      <formula>AND(IF(AH15&lt;#REF!,AH15&gt;=#REF!,AH15&lt;&gt;"N/A"))</formula>
    </cfRule>
    <cfRule type="expression" dxfId="9604" priority="18016" stopIfTrue="1">
      <formula>AND(IF(AH15&lt;#REF!,AH15&lt;&gt;"N/A"))</formula>
    </cfRule>
  </conditionalFormatting>
  <conditionalFormatting sqref="AB105:AB107">
    <cfRule type="expression" dxfId="9603" priority="18011" stopIfTrue="1">
      <formula>AND(IF(AB105&gt;=#REF!,AB105&lt;&gt;"N/A"))</formula>
    </cfRule>
    <cfRule type="expression" dxfId="9602" priority="18012" stopIfTrue="1">
      <formula>AND(IF(AB105&lt;#REF!,AB105&gt;=#REF!,AB105&lt;&gt;"N/A"))</formula>
    </cfRule>
    <cfRule type="expression" dxfId="9601" priority="18013" stopIfTrue="1">
      <formula>AND(IF(AB105&lt;#REF!,AB105&lt;&gt;"N/A"))</formula>
    </cfRule>
  </conditionalFormatting>
  <conditionalFormatting sqref="AE105:AE107">
    <cfRule type="expression" dxfId="9600" priority="18008" stopIfTrue="1">
      <formula>AND(IF(AE105&gt;=#REF!,AE105&lt;&gt;"N/A"))</formula>
    </cfRule>
    <cfRule type="expression" dxfId="9599" priority="18009" stopIfTrue="1">
      <formula>AND(IF(AE105&lt;#REF!,AE105&gt;=#REF!,AE105&lt;&gt;"N/A"))</formula>
    </cfRule>
    <cfRule type="expression" dxfId="9598" priority="18010" stopIfTrue="1">
      <formula>AND(IF(AE105&lt;#REF!,AE105&lt;&gt;"N/A"))</formula>
    </cfRule>
  </conditionalFormatting>
  <conditionalFormatting sqref="AH105:AH107">
    <cfRule type="expression" dxfId="9597" priority="18005" stopIfTrue="1">
      <formula>AND(IF(AH105&gt;=#REF!,AH105&lt;&gt;"N/A"))</formula>
    </cfRule>
    <cfRule type="expression" dxfId="9596" priority="18006" stopIfTrue="1">
      <formula>AND(IF(AH105&lt;#REF!,AH105&gt;=#REF!,AH105&lt;&gt;"N/A"))</formula>
    </cfRule>
    <cfRule type="expression" dxfId="9595" priority="18007" stopIfTrue="1">
      <formula>AND(IF(AH105&lt;#REF!,AH105&lt;&gt;"N/A"))</formula>
    </cfRule>
  </conditionalFormatting>
  <conditionalFormatting sqref="AM15">
    <cfRule type="expression" dxfId="9594" priority="17990" stopIfTrue="1">
      <formula>AND(IF(AM15&gt;=#REF!,AM15&lt;&gt;"N/A"))</formula>
    </cfRule>
    <cfRule type="expression" dxfId="9593" priority="17991" stopIfTrue="1">
      <formula>AND(IF(AM15&lt;#REF!,AM15&gt;=#REF!,AM15&lt;&gt;"N/A"))</formula>
    </cfRule>
    <cfRule type="expression" dxfId="9592" priority="17992" stopIfTrue="1">
      <formula>AND(IF(AM15&lt;#REF!,AM15&lt;&gt;"N/A"))</formula>
    </cfRule>
  </conditionalFormatting>
  <conditionalFormatting sqref="AV181:AV183 AM184:AM210 AP108:AP113">
    <cfRule type="expression" dxfId="9591" priority="17972" stopIfTrue="1">
      <formula>AND(IF(AM108&gt;=#REF!,AM108&lt;&gt;"N/A"))</formula>
    </cfRule>
    <cfRule type="expression" dxfId="9590" priority="17973" stopIfTrue="1">
      <formula>AND(IF(AM108&lt;#REF!,AM108&gt;=#REF!,AM108&lt;&gt;"N/A"))</formula>
    </cfRule>
    <cfRule type="expression" dxfId="9589" priority="17974" stopIfTrue="1">
      <formula>AND(IF(AM108&lt;#REF!,AM108&lt;&gt;"N/A"))</formula>
    </cfRule>
  </conditionalFormatting>
  <conditionalFormatting sqref="AP178:AP180 BD16:BD37 AM108:AM113 BJ38:BJ64 BX38:BX64">
    <cfRule type="expression" dxfId="9588" priority="17975" stopIfTrue="1">
      <formula>AND(IF(AM16&gt;=#REF!,AM16&lt;&gt;"N/A"))</formula>
    </cfRule>
    <cfRule type="expression" dxfId="9587" priority="17976" stopIfTrue="1">
      <formula>AND(IF(AM16&lt;#REF!,AM16&gt;=#REF!,AM16&lt;&gt;"N/A"))</formula>
    </cfRule>
    <cfRule type="expression" dxfId="9586" priority="17977" stopIfTrue="1">
      <formula>AND(IF(AM16&lt;#REF!,AM16&lt;&gt;"N/A"))</formula>
    </cfRule>
  </conditionalFormatting>
  <conditionalFormatting sqref="AM173:AM177 AS108:AS113">
    <cfRule type="expression" dxfId="9585" priority="17978" stopIfTrue="1">
      <formula>AND(IF(AM108&gt;=#REF!,AM108&lt;&gt;"N/A"))</formula>
    </cfRule>
    <cfRule type="expression" dxfId="9584" priority="17979" stopIfTrue="1">
      <formula>AND(IF(AM108&lt;#REF!,AM108&gt;=#REF!,AM108&lt;&gt;"N/A"))</formula>
    </cfRule>
    <cfRule type="expression" dxfId="9583" priority="17980" stopIfTrue="1">
      <formula>AND(IF(AM108&lt;#REF!,AM108&lt;&gt;"N/A"))</formula>
    </cfRule>
  </conditionalFormatting>
  <conditionalFormatting sqref="AP215">
    <cfRule type="expression" dxfId="9582" priority="17966" stopIfTrue="1">
      <formula>AND(IF(AP215&gt;=#REF!,AP215&lt;&gt;"N/A"))</formula>
    </cfRule>
    <cfRule type="expression" dxfId="9581" priority="17967" stopIfTrue="1">
      <formula>AND(IF(AP215&lt;#REF!,AP215&gt;=#REF!,AP215&lt;&gt;"N/A"))</formula>
    </cfRule>
    <cfRule type="expression" dxfId="9580" priority="17968" stopIfTrue="1">
      <formula>AND(IF(AP215&lt;#REF!,AP215&lt;&gt;"N/A"))</formula>
    </cfRule>
  </conditionalFormatting>
  <conditionalFormatting sqref="AM212:AM214">
    <cfRule type="expression" dxfId="9579" priority="17969" stopIfTrue="1">
      <formula>AND(IF(AM212&gt;=#REF!,AM212&lt;&gt;"N/A"))</formula>
    </cfRule>
    <cfRule type="expression" dxfId="9578" priority="17970" stopIfTrue="1">
      <formula>AND(IF(AM212&lt;#REF!,AM212&gt;=#REF!,AM212&lt;&gt;"N/A"))</formula>
    </cfRule>
    <cfRule type="expression" dxfId="9577" priority="17971" stopIfTrue="1">
      <formula>AND(IF(AM212&lt;#REF!,AM212&lt;&gt;"N/A"))</formula>
    </cfRule>
  </conditionalFormatting>
  <conditionalFormatting sqref="AM105:AM107">
    <cfRule type="expression" dxfId="9576" priority="17960" stopIfTrue="1">
      <formula>AND(IF(AM105&gt;=#REF!,AM105&lt;&gt;"N/A"))</formula>
    </cfRule>
    <cfRule type="expression" dxfId="9575" priority="17961" stopIfTrue="1">
      <formula>AND(IF(AM105&lt;#REF!,AM105&gt;=#REF!,AM105&lt;&gt;"N/A"))</formula>
    </cfRule>
    <cfRule type="expression" dxfId="9574" priority="17962" stopIfTrue="1">
      <formula>AND(IF(AM105&lt;#REF!,AM105&lt;&gt;"N/A"))</formula>
    </cfRule>
  </conditionalFormatting>
  <conditionalFormatting sqref="AV15">
    <cfRule type="expression" dxfId="9573" priority="17957" stopIfTrue="1">
      <formula>AND(IF(AV15&gt;=#REF!,AV15&lt;&gt;"N/A"))</formula>
    </cfRule>
    <cfRule type="expression" dxfId="9572" priority="17958" stopIfTrue="1">
      <formula>AND(IF(AV15&lt;#REF!,AV15&gt;=#REF!,AV15&lt;&gt;"N/A"))</formula>
    </cfRule>
    <cfRule type="expression" dxfId="9571" priority="17959" stopIfTrue="1">
      <formula>AND(IF(AV15&lt;#REF!,AV15&lt;&gt;"N/A"))</formula>
    </cfRule>
  </conditionalFormatting>
  <conditionalFormatting sqref="AP105:AP107">
    <cfRule type="expression" dxfId="9570" priority="17954" stopIfTrue="1">
      <formula>AND(IF(AP105&gt;=#REF!,AP105&lt;&gt;"N/A"))</formula>
    </cfRule>
    <cfRule type="expression" dxfId="9569" priority="17955" stopIfTrue="1">
      <formula>AND(IF(AP105&lt;#REF!,AP105&gt;=#REF!,AP105&lt;&gt;"N/A"))</formula>
    </cfRule>
    <cfRule type="expression" dxfId="9568" priority="17956" stopIfTrue="1">
      <formula>AND(IF(AP105&lt;#REF!,AP105&lt;&gt;"N/A"))</formula>
    </cfRule>
  </conditionalFormatting>
  <conditionalFormatting sqref="AS105:AS107">
    <cfRule type="expression" dxfId="9567" priority="17951" stopIfTrue="1">
      <formula>AND(IF(AS105&gt;=#REF!,AS105&lt;&gt;"N/A"))</formula>
    </cfRule>
    <cfRule type="expression" dxfId="9566" priority="17952" stopIfTrue="1">
      <formula>AND(IF(AS105&lt;#REF!,AS105&gt;=#REF!,AS105&lt;&gt;"N/A"))</formula>
    </cfRule>
    <cfRule type="expression" dxfId="9565" priority="17953" stopIfTrue="1">
      <formula>AND(IF(AS105&lt;#REF!,AS105&lt;&gt;"N/A"))</formula>
    </cfRule>
  </conditionalFormatting>
  <conditionalFormatting sqref="AV105:AV113">
    <cfRule type="expression" dxfId="9564" priority="17948" stopIfTrue="1">
      <formula>AND(IF(AV105&gt;=#REF!,AV105&lt;&gt;"N/A"))</formula>
    </cfRule>
    <cfRule type="expression" dxfId="9563" priority="17949" stopIfTrue="1">
      <formula>AND(IF(AV105&lt;#REF!,AV105&gt;=#REF!,AV105&lt;&gt;"N/A"))</formula>
    </cfRule>
    <cfRule type="expression" dxfId="9562" priority="17950" stopIfTrue="1">
      <formula>AND(IF(AV105&lt;#REF!,AV105&lt;&gt;"N/A"))</formula>
    </cfRule>
  </conditionalFormatting>
  <conditionalFormatting sqref="BA15 BO108:BO113">
    <cfRule type="expression" dxfId="9561" priority="17933" stopIfTrue="1">
      <formula>AND(IF(BA15&gt;=#REF!,BA15&lt;&gt;"N/A"))</formula>
    </cfRule>
    <cfRule type="expression" dxfId="9560" priority="17934" stopIfTrue="1">
      <formula>AND(IF(BA15&lt;#REF!,BA15&gt;=#REF!,BA15&lt;&gt;"N/A"))</formula>
    </cfRule>
    <cfRule type="expression" dxfId="9559" priority="17935" stopIfTrue="1">
      <formula>AND(IF(BA15&lt;#REF!,BA15&lt;&gt;"N/A"))</formula>
    </cfRule>
  </conditionalFormatting>
  <conditionalFormatting sqref="BJ181:BJ183 BA184:BA210 BD108:BD113">
    <cfRule type="expression" dxfId="9558" priority="17915" stopIfTrue="1">
      <formula>AND(IF(BA108&gt;=#REF!,BA108&lt;&gt;"N/A"))</formula>
    </cfRule>
    <cfRule type="expression" dxfId="9557" priority="17916" stopIfTrue="1">
      <formula>AND(IF(BA108&lt;#REF!,BA108&gt;=#REF!,BA108&lt;&gt;"N/A"))</formula>
    </cfRule>
    <cfRule type="expression" dxfId="9556" priority="17917" stopIfTrue="1">
      <formula>AND(IF(BA108&lt;#REF!,BA108&lt;&gt;"N/A"))</formula>
    </cfRule>
  </conditionalFormatting>
  <conditionalFormatting sqref="BD178:BD180 BR16:BR37 BA108:BA113">
    <cfRule type="expression" dxfId="9555" priority="17918" stopIfTrue="1">
      <formula>AND(IF(BA16&gt;=#REF!,BA16&lt;&gt;"N/A"))</formula>
    </cfRule>
    <cfRule type="expression" dxfId="9554" priority="17919" stopIfTrue="1">
      <formula>AND(IF(BA16&lt;#REF!,BA16&gt;=#REF!,BA16&lt;&gt;"N/A"))</formula>
    </cfRule>
    <cfRule type="expression" dxfId="9553" priority="17920" stopIfTrue="1">
      <formula>AND(IF(BA16&lt;#REF!,BA16&lt;&gt;"N/A"))</formula>
    </cfRule>
  </conditionalFormatting>
  <conditionalFormatting sqref="BA173:BA177 BG108:BG113">
    <cfRule type="expression" dxfId="9552" priority="17921" stopIfTrue="1">
      <formula>AND(IF(BA108&gt;=#REF!,BA108&lt;&gt;"N/A"))</formula>
    </cfRule>
    <cfRule type="expression" dxfId="9551" priority="17922" stopIfTrue="1">
      <formula>AND(IF(BA108&lt;#REF!,BA108&gt;=#REF!,BA108&lt;&gt;"N/A"))</formula>
    </cfRule>
    <cfRule type="expression" dxfId="9550" priority="17923" stopIfTrue="1">
      <formula>AND(IF(BA108&lt;#REF!,BA108&lt;&gt;"N/A"))</formula>
    </cfRule>
  </conditionalFormatting>
  <conditionalFormatting sqref="BD215">
    <cfRule type="expression" dxfId="9549" priority="17909" stopIfTrue="1">
      <formula>AND(IF(BD215&gt;=#REF!,BD215&lt;&gt;"N/A"))</formula>
    </cfRule>
    <cfRule type="expression" dxfId="9548" priority="17910" stopIfTrue="1">
      <formula>AND(IF(BD215&lt;#REF!,BD215&gt;=#REF!,BD215&lt;&gt;"N/A"))</formula>
    </cfRule>
    <cfRule type="expression" dxfId="9547" priority="17911" stopIfTrue="1">
      <formula>AND(IF(BD215&lt;#REF!,BD215&lt;&gt;"N/A"))</formula>
    </cfRule>
  </conditionalFormatting>
  <conditionalFormatting sqref="BA212:BA214">
    <cfRule type="expression" dxfId="9546" priority="17912" stopIfTrue="1">
      <formula>AND(IF(BA212&gt;=#REF!,BA212&lt;&gt;"N/A"))</formula>
    </cfRule>
    <cfRule type="expression" dxfId="9545" priority="17913" stopIfTrue="1">
      <formula>AND(IF(BA212&lt;#REF!,BA212&gt;=#REF!,BA212&lt;&gt;"N/A"))</formula>
    </cfRule>
    <cfRule type="expression" dxfId="9544" priority="17914" stopIfTrue="1">
      <formula>AND(IF(BA212&lt;#REF!,BA212&lt;&gt;"N/A"))</formula>
    </cfRule>
  </conditionalFormatting>
  <conditionalFormatting sqref="BA105:BA107">
    <cfRule type="expression" dxfId="9543" priority="17903" stopIfTrue="1">
      <formula>AND(IF(BA105&gt;=#REF!,BA105&lt;&gt;"N/A"))</formula>
    </cfRule>
    <cfRule type="expression" dxfId="9542" priority="17904" stopIfTrue="1">
      <formula>AND(IF(BA105&lt;#REF!,BA105&gt;=#REF!,BA105&lt;&gt;"N/A"))</formula>
    </cfRule>
    <cfRule type="expression" dxfId="9541" priority="17905" stopIfTrue="1">
      <formula>AND(IF(BA105&lt;#REF!,BA105&lt;&gt;"N/A"))</formula>
    </cfRule>
  </conditionalFormatting>
  <conditionalFormatting sqref="BJ15">
    <cfRule type="expression" dxfId="9540" priority="17900" stopIfTrue="1">
      <formula>AND(IF(BJ15&gt;=#REF!,BJ15&lt;&gt;"N/A"))</formula>
    </cfRule>
    <cfRule type="expression" dxfId="9539" priority="17901" stopIfTrue="1">
      <formula>AND(IF(BJ15&lt;#REF!,BJ15&gt;=#REF!,BJ15&lt;&gt;"N/A"))</formula>
    </cfRule>
    <cfRule type="expression" dxfId="9538" priority="17902" stopIfTrue="1">
      <formula>AND(IF(BJ15&lt;#REF!,BJ15&lt;&gt;"N/A"))</formula>
    </cfRule>
  </conditionalFormatting>
  <conditionalFormatting sqref="BD105:BD107">
    <cfRule type="expression" dxfId="9537" priority="17897" stopIfTrue="1">
      <formula>AND(IF(BD105&gt;=#REF!,BD105&lt;&gt;"N/A"))</formula>
    </cfRule>
    <cfRule type="expression" dxfId="9536" priority="17898" stopIfTrue="1">
      <formula>AND(IF(BD105&lt;#REF!,BD105&gt;=#REF!,BD105&lt;&gt;"N/A"))</formula>
    </cfRule>
    <cfRule type="expression" dxfId="9535" priority="17899" stopIfTrue="1">
      <formula>AND(IF(BD105&lt;#REF!,BD105&lt;&gt;"N/A"))</formula>
    </cfRule>
  </conditionalFormatting>
  <conditionalFormatting sqref="BG105:BG107">
    <cfRule type="expression" dxfId="9534" priority="17894" stopIfTrue="1">
      <formula>AND(IF(BG105&gt;=#REF!,BG105&lt;&gt;"N/A"))</formula>
    </cfRule>
    <cfRule type="expression" dxfId="9533" priority="17895" stopIfTrue="1">
      <formula>AND(IF(BG105&lt;#REF!,BG105&gt;=#REF!,BG105&lt;&gt;"N/A"))</formula>
    </cfRule>
    <cfRule type="expression" dxfId="9532" priority="17896" stopIfTrue="1">
      <formula>AND(IF(BG105&lt;#REF!,BG105&lt;&gt;"N/A"))</formula>
    </cfRule>
  </conditionalFormatting>
  <conditionalFormatting sqref="BJ105:BJ113">
    <cfRule type="expression" dxfId="9531" priority="17891" stopIfTrue="1">
      <formula>AND(IF(BJ105&gt;=#REF!,BJ105&lt;&gt;"N/A"))</formula>
    </cfRule>
    <cfRule type="expression" dxfId="9530" priority="17892" stopIfTrue="1">
      <formula>AND(IF(BJ105&lt;#REF!,BJ105&gt;=#REF!,BJ105&lt;&gt;"N/A"))</formula>
    </cfRule>
    <cfRule type="expression" dxfId="9529" priority="17893" stopIfTrue="1">
      <formula>AND(IF(BJ105&lt;#REF!,BJ105&lt;&gt;"N/A"))</formula>
    </cfRule>
  </conditionalFormatting>
  <conditionalFormatting sqref="BO15">
    <cfRule type="expression" dxfId="9528" priority="17876" stopIfTrue="1">
      <formula>AND(IF(BO15&gt;=#REF!,BO15&lt;&gt;"N/A"))</formula>
    </cfRule>
    <cfRule type="expression" dxfId="9527" priority="17877" stopIfTrue="1">
      <formula>AND(IF(BO15&lt;#REF!,BO15&gt;=#REF!,BO15&lt;&gt;"N/A"))</formula>
    </cfRule>
    <cfRule type="expression" dxfId="9526" priority="17878" stopIfTrue="1">
      <formula>AND(IF(BO15&lt;#REF!,BO15&lt;&gt;"N/A"))</formula>
    </cfRule>
  </conditionalFormatting>
  <conditionalFormatting sqref="BX181:BX183 BO184:BO210 BR108:BR113">
    <cfRule type="expression" dxfId="9525" priority="17858" stopIfTrue="1">
      <formula>AND(IF(BO108&gt;=#REF!,BO108&lt;&gt;"N/A"))</formula>
    </cfRule>
    <cfRule type="expression" dxfId="9524" priority="17859" stopIfTrue="1">
      <formula>AND(IF(BO108&lt;#REF!,BO108&gt;=#REF!,BO108&lt;&gt;"N/A"))</formula>
    </cfRule>
    <cfRule type="expression" dxfId="9523" priority="17860" stopIfTrue="1">
      <formula>AND(IF(BO108&lt;#REF!,BO108&lt;&gt;"N/A"))</formula>
    </cfRule>
  </conditionalFormatting>
  <conditionalFormatting sqref="BR178:BR180">
    <cfRule type="expression" dxfId="9522" priority="17861" stopIfTrue="1">
      <formula>AND(IF(BR178&gt;=#REF!,BR178&lt;&gt;"N/A"))</formula>
    </cfRule>
    <cfRule type="expression" dxfId="9521" priority="17862" stopIfTrue="1">
      <formula>AND(IF(BR178&lt;#REF!,BR178&gt;=#REF!,BR178&lt;&gt;"N/A"))</formula>
    </cfRule>
    <cfRule type="expression" dxfId="9520" priority="17863" stopIfTrue="1">
      <formula>AND(IF(BR178&lt;#REF!,BR178&lt;&gt;"N/A"))</formula>
    </cfRule>
  </conditionalFormatting>
  <conditionalFormatting sqref="BO173:BO177 BU108:BU113">
    <cfRule type="expression" dxfId="9519" priority="17864" stopIfTrue="1">
      <formula>AND(IF(BO108&gt;=#REF!,BO108&lt;&gt;"N/A"))</formula>
    </cfRule>
    <cfRule type="expression" dxfId="9518" priority="17865" stopIfTrue="1">
      <formula>AND(IF(BO108&lt;#REF!,BO108&gt;=#REF!,BO108&lt;&gt;"N/A"))</formula>
    </cfRule>
    <cfRule type="expression" dxfId="9517" priority="17866" stopIfTrue="1">
      <formula>AND(IF(BO108&lt;#REF!,BO108&lt;&gt;"N/A"))</formula>
    </cfRule>
  </conditionalFormatting>
  <conditionalFormatting sqref="BR215">
    <cfRule type="expression" dxfId="9516" priority="17852" stopIfTrue="1">
      <formula>AND(IF(BR215&gt;=#REF!,BR215&lt;&gt;"N/A"))</formula>
    </cfRule>
    <cfRule type="expression" dxfId="9515" priority="17853" stopIfTrue="1">
      <formula>AND(IF(BR215&lt;#REF!,BR215&gt;=#REF!,BR215&lt;&gt;"N/A"))</formula>
    </cfRule>
    <cfRule type="expression" dxfId="9514" priority="17854" stopIfTrue="1">
      <formula>AND(IF(BR215&lt;#REF!,BR215&lt;&gt;"N/A"))</formula>
    </cfRule>
  </conditionalFormatting>
  <conditionalFormatting sqref="BO212:BO214">
    <cfRule type="expression" dxfId="9513" priority="17855" stopIfTrue="1">
      <formula>AND(IF(BO212&gt;=#REF!,BO212&lt;&gt;"N/A"))</formula>
    </cfRule>
    <cfRule type="expression" dxfId="9512" priority="17856" stopIfTrue="1">
      <formula>AND(IF(BO212&lt;#REF!,BO212&gt;=#REF!,BO212&lt;&gt;"N/A"))</formula>
    </cfRule>
    <cfRule type="expression" dxfId="9511" priority="17857" stopIfTrue="1">
      <formula>AND(IF(BO212&lt;#REF!,BO212&lt;&gt;"N/A"))</formula>
    </cfRule>
  </conditionalFormatting>
  <conditionalFormatting sqref="BO105:BO107">
    <cfRule type="expression" dxfId="9510" priority="17846" stopIfTrue="1">
      <formula>AND(IF(BO105&gt;=#REF!,BO105&lt;&gt;"N/A"))</formula>
    </cfRule>
    <cfRule type="expression" dxfId="9509" priority="17847" stopIfTrue="1">
      <formula>AND(IF(BO105&lt;#REF!,BO105&gt;=#REF!,BO105&lt;&gt;"N/A"))</formula>
    </cfRule>
    <cfRule type="expression" dxfId="9508" priority="17848" stopIfTrue="1">
      <formula>AND(IF(BO105&lt;#REF!,BO105&lt;&gt;"N/A"))</formula>
    </cfRule>
  </conditionalFormatting>
  <conditionalFormatting sqref="BX15">
    <cfRule type="expression" dxfId="9507" priority="17843" stopIfTrue="1">
      <formula>AND(IF(BX15&gt;=#REF!,BX15&lt;&gt;"N/A"))</formula>
    </cfRule>
    <cfRule type="expression" dxfId="9506" priority="17844" stopIfTrue="1">
      <formula>AND(IF(BX15&lt;#REF!,BX15&gt;=#REF!,BX15&lt;&gt;"N/A"))</formula>
    </cfRule>
    <cfRule type="expression" dxfId="9505" priority="17845" stopIfTrue="1">
      <formula>AND(IF(BX15&lt;#REF!,BX15&lt;&gt;"N/A"))</formula>
    </cfRule>
  </conditionalFormatting>
  <conditionalFormatting sqref="BR105:BR107">
    <cfRule type="expression" dxfId="9504" priority="17840" stopIfTrue="1">
      <formula>AND(IF(BR105&gt;=#REF!,BR105&lt;&gt;"N/A"))</formula>
    </cfRule>
    <cfRule type="expression" dxfId="9503" priority="17841" stopIfTrue="1">
      <formula>AND(IF(BR105&lt;#REF!,BR105&gt;=#REF!,BR105&lt;&gt;"N/A"))</formula>
    </cfRule>
    <cfRule type="expression" dxfId="9502" priority="17842" stopIfTrue="1">
      <formula>AND(IF(BR105&lt;#REF!,BR105&lt;&gt;"N/A"))</formula>
    </cfRule>
  </conditionalFormatting>
  <conditionalFormatting sqref="BU105:BU107">
    <cfRule type="expression" dxfId="9501" priority="17837" stopIfTrue="1">
      <formula>AND(IF(BU105&gt;=#REF!,BU105&lt;&gt;"N/A"))</formula>
    </cfRule>
    <cfRule type="expression" dxfId="9500" priority="17838" stopIfTrue="1">
      <formula>AND(IF(BU105&lt;#REF!,BU105&gt;=#REF!,BU105&lt;&gt;"N/A"))</formula>
    </cfRule>
    <cfRule type="expression" dxfId="9499" priority="17839" stopIfTrue="1">
      <formula>AND(IF(BU105&lt;#REF!,BU105&lt;&gt;"N/A"))</formula>
    </cfRule>
  </conditionalFormatting>
  <conditionalFormatting sqref="BX105:BX113">
    <cfRule type="expression" dxfId="9498" priority="17834" stopIfTrue="1">
      <formula>AND(IF(BX105&gt;=#REF!,BX105&lt;&gt;"N/A"))</formula>
    </cfRule>
    <cfRule type="expression" dxfId="9497" priority="17835" stopIfTrue="1">
      <formula>AND(IF(BX105&lt;#REF!,BX105&gt;=#REF!,BX105&lt;&gt;"N/A"))</formula>
    </cfRule>
    <cfRule type="expression" dxfId="9496" priority="17836" stopIfTrue="1">
      <formula>AND(IF(BX105&lt;#REF!,BX105&lt;&gt;"N/A"))</formula>
    </cfRule>
  </conditionalFormatting>
  <conditionalFormatting sqref="T64">
    <cfRule type="expression" dxfId="9495" priority="16442" stopIfTrue="1">
      <formula>AND(IF(T64&gt;=#REF!,T64&lt;&gt;"N/A"))</formula>
    </cfRule>
    <cfRule type="expression" dxfId="9494" priority="16443" stopIfTrue="1">
      <formula>AND(IF(T64&lt;#REF!,T64&gt;=#REF!,T64&lt;&gt;"N/A"))</formula>
    </cfRule>
    <cfRule type="expression" dxfId="9493" priority="16444" stopIfTrue="1">
      <formula>AND(IF(T64&lt;#REF!,T64&lt;&gt;"N/A"))</formula>
    </cfRule>
  </conditionalFormatting>
  <conditionalFormatting sqref="P36">
    <cfRule type="expression" dxfId="9492" priority="16553" stopIfTrue="1">
      <formula>AND(IF(P36&gt;=#REF!,P36&lt;&gt;"N/A"))</formula>
    </cfRule>
    <cfRule type="expression" dxfId="9491" priority="16554" stopIfTrue="1">
      <formula>AND(IF(P36&lt;#REF!,P36&gt;=#REF!,P36&lt;&gt;"N/A"))</formula>
    </cfRule>
    <cfRule type="expression" dxfId="9490" priority="16555" stopIfTrue="1">
      <formula>AND(IF(P36&lt;#REF!,P36&lt;&gt;"N/A"))</formula>
    </cfRule>
  </conditionalFormatting>
  <conditionalFormatting sqref="P64">
    <cfRule type="expression" dxfId="9489" priority="16556" stopIfTrue="1">
      <formula>AND(IF(P64&gt;=#REF!,P64&lt;&gt;"N/A"))</formula>
    </cfRule>
    <cfRule type="expression" dxfId="9488" priority="16557" stopIfTrue="1">
      <formula>AND(IF(P64&lt;#REF!,P64&gt;=#REF!,P64&lt;&gt;"N/A"))</formula>
    </cfRule>
    <cfRule type="expression" dxfId="9487" priority="16558" stopIfTrue="1">
      <formula>AND(IF(P64&lt;#REF!,P64&lt;&gt;"N/A"))</formula>
    </cfRule>
  </conditionalFormatting>
  <conditionalFormatting sqref="T36">
    <cfRule type="expression" dxfId="9486" priority="16439" stopIfTrue="1">
      <formula>AND(IF(T36&gt;=#REF!,T36&lt;&gt;"N/A"))</formula>
    </cfRule>
    <cfRule type="expression" dxfId="9485" priority="16440" stopIfTrue="1">
      <formula>AND(IF(T36&lt;#REF!,T36&gt;=#REF!,T36&lt;&gt;"N/A"))</formula>
    </cfRule>
    <cfRule type="expression" dxfId="9484" priority="16441" stopIfTrue="1">
      <formula>AND(IF(T36&lt;#REF!,T36&lt;&gt;"N/A"))</formula>
    </cfRule>
  </conditionalFormatting>
  <conditionalFormatting sqref="L36">
    <cfRule type="expression" dxfId="9483" priority="15645" stopIfTrue="1">
      <formula>AND(IF(L36&gt;=#REF!,L36&lt;&gt;"N/A"))</formula>
    </cfRule>
    <cfRule type="expression" dxfId="9482" priority="15646" stopIfTrue="1">
      <formula>AND(IF(L36&lt;#REF!,L36&gt;=#REF!,L36&lt;&gt;"N/A"))</formula>
    </cfRule>
    <cfRule type="expression" dxfId="9481" priority="15647" stopIfTrue="1">
      <formula>AND(IF(L36&lt;#REF!,L36&lt;&gt;"N/A"))</formula>
    </cfRule>
  </conditionalFormatting>
  <conditionalFormatting sqref="I15:I23">
    <cfRule type="cellIs" dxfId="9480" priority="11557" operator="between">
      <formula>0.76</formula>
      <formula>0.95</formula>
    </cfRule>
    <cfRule type="cellIs" dxfId="9479" priority="11558" operator="between">
      <formula>0.51</formula>
      <formula>0.75</formula>
    </cfRule>
    <cfRule type="cellIs" dxfId="9478" priority="11559" operator="greaterThan">
      <formula>1</formula>
    </cfRule>
    <cfRule type="cellIs" dxfId="9477" priority="11560" operator="between">
      <formula>0.95</formula>
      <formula>1</formula>
    </cfRule>
    <cfRule type="cellIs" dxfId="9476" priority="11561" stopIfTrue="1" operator="between">
      <formula>0</formula>
      <formula>0.5</formula>
    </cfRule>
  </conditionalFormatting>
  <conditionalFormatting sqref="I24">
    <cfRule type="cellIs" dxfId="9475" priority="11552" operator="between">
      <formula>0.76</formula>
      <formula>0.95</formula>
    </cfRule>
    <cfRule type="cellIs" dxfId="9474" priority="11553" operator="between">
      <formula>0.51</formula>
      <formula>0.75</formula>
    </cfRule>
    <cfRule type="cellIs" dxfId="9473" priority="11554" operator="greaterThan">
      <formula>1</formula>
    </cfRule>
    <cfRule type="cellIs" dxfId="9472" priority="11555" operator="between">
      <formula>0.95</formula>
      <formula>1</formula>
    </cfRule>
    <cfRule type="cellIs" dxfId="9471" priority="11556" stopIfTrue="1" operator="between">
      <formula>0</formula>
      <formula>0.5</formula>
    </cfRule>
  </conditionalFormatting>
  <conditionalFormatting sqref="I25">
    <cfRule type="cellIs" dxfId="9470" priority="11547" operator="between">
      <formula>0.76</formula>
      <formula>0.95</formula>
    </cfRule>
    <cfRule type="cellIs" dxfId="9469" priority="11548" operator="between">
      <formula>0.51</formula>
      <formula>0.75</formula>
    </cfRule>
    <cfRule type="cellIs" dxfId="9468" priority="11549" operator="greaterThan">
      <formula>1</formula>
    </cfRule>
    <cfRule type="cellIs" dxfId="9467" priority="11550" operator="between">
      <formula>0.95</formula>
      <formula>1</formula>
    </cfRule>
    <cfRule type="cellIs" dxfId="9466" priority="11551" stopIfTrue="1" operator="between">
      <formula>0</formula>
      <formula>0.5</formula>
    </cfRule>
  </conditionalFormatting>
  <conditionalFormatting sqref="I27">
    <cfRule type="cellIs" dxfId="9465" priority="11542" operator="between">
      <formula>0.76</formula>
      <formula>0.95</formula>
    </cfRule>
    <cfRule type="cellIs" dxfId="9464" priority="11543" operator="between">
      <formula>0.51</formula>
      <formula>0.75</formula>
    </cfRule>
    <cfRule type="cellIs" dxfId="9463" priority="11544" operator="greaterThan">
      <formula>1</formula>
    </cfRule>
    <cfRule type="cellIs" dxfId="9462" priority="11545" operator="between">
      <formula>0.95</formula>
      <formula>1</formula>
    </cfRule>
    <cfRule type="cellIs" dxfId="9461" priority="11546" stopIfTrue="1" operator="between">
      <formula>0</formula>
      <formula>0.5</formula>
    </cfRule>
  </conditionalFormatting>
  <conditionalFormatting sqref="I28">
    <cfRule type="cellIs" dxfId="9460" priority="11537" operator="between">
      <formula>0.76</formula>
      <formula>0.95</formula>
    </cfRule>
    <cfRule type="cellIs" dxfId="9459" priority="11538" operator="between">
      <formula>0.51</formula>
      <formula>0.75</formula>
    </cfRule>
    <cfRule type="cellIs" dxfId="9458" priority="11539" operator="greaterThan">
      <formula>1</formula>
    </cfRule>
    <cfRule type="cellIs" dxfId="9457" priority="11540" operator="between">
      <formula>0.95</formula>
      <formula>1</formula>
    </cfRule>
    <cfRule type="cellIs" dxfId="9456" priority="11541" stopIfTrue="1" operator="between">
      <formula>0</formula>
      <formula>0.5</formula>
    </cfRule>
  </conditionalFormatting>
  <conditionalFormatting sqref="I29">
    <cfRule type="cellIs" dxfId="9455" priority="11532" operator="between">
      <formula>0.76</formula>
      <formula>0.95</formula>
    </cfRule>
    <cfRule type="cellIs" dxfId="9454" priority="11533" operator="between">
      <formula>0.51</formula>
      <formula>0.75</formula>
    </cfRule>
    <cfRule type="cellIs" dxfId="9453" priority="11534" operator="greaterThan">
      <formula>1</formula>
    </cfRule>
    <cfRule type="cellIs" dxfId="9452" priority="11535" operator="between">
      <formula>0.95</formula>
      <formula>1</formula>
    </cfRule>
    <cfRule type="cellIs" dxfId="9451" priority="11536" stopIfTrue="1" operator="between">
      <formula>0</formula>
      <formula>0.5</formula>
    </cfRule>
  </conditionalFormatting>
  <conditionalFormatting sqref="I30">
    <cfRule type="cellIs" dxfId="9450" priority="11527" operator="between">
      <formula>0.76</formula>
      <formula>0.95</formula>
    </cfRule>
    <cfRule type="cellIs" dxfId="9449" priority="11528" operator="between">
      <formula>0.51</formula>
      <formula>0.75</formula>
    </cfRule>
    <cfRule type="cellIs" dxfId="9448" priority="11529" operator="greaterThan">
      <formula>1</formula>
    </cfRule>
    <cfRule type="cellIs" dxfId="9447" priority="11530" operator="between">
      <formula>0.95</formula>
      <formula>1</formula>
    </cfRule>
    <cfRule type="cellIs" dxfId="9446" priority="11531" stopIfTrue="1" operator="between">
      <formula>0</formula>
      <formula>0.5</formula>
    </cfRule>
  </conditionalFormatting>
  <conditionalFormatting sqref="I31">
    <cfRule type="cellIs" dxfId="9445" priority="11522" operator="between">
      <formula>0.76</formula>
      <formula>0.95</formula>
    </cfRule>
    <cfRule type="cellIs" dxfId="9444" priority="11523" operator="between">
      <formula>0.51</formula>
      <formula>0.75</formula>
    </cfRule>
    <cfRule type="cellIs" dxfId="9443" priority="11524" operator="greaterThan">
      <formula>1</formula>
    </cfRule>
    <cfRule type="cellIs" dxfId="9442" priority="11525" operator="between">
      <formula>0.95</formula>
      <formula>1</formula>
    </cfRule>
    <cfRule type="cellIs" dxfId="9441" priority="11526" stopIfTrue="1" operator="between">
      <formula>0</formula>
      <formula>0.5</formula>
    </cfRule>
  </conditionalFormatting>
  <conditionalFormatting sqref="I32">
    <cfRule type="cellIs" dxfId="9440" priority="11517" operator="between">
      <formula>0.76</formula>
      <formula>0.95</formula>
    </cfRule>
    <cfRule type="cellIs" dxfId="9439" priority="11518" operator="between">
      <formula>0.51</formula>
      <formula>0.75</formula>
    </cfRule>
    <cfRule type="cellIs" dxfId="9438" priority="11519" operator="greaterThan">
      <formula>1</formula>
    </cfRule>
    <cfRule type="cellIs" dxfId="9437" priority="11520" operator="between">
      <formula>0.95</formula>
      <formula>1</formula>
    </cfRule>
    <cfRule type="cellIs" dxfId="9436" priority="11521" stopIfTrue="1" operator="between">
      <formula>0</formula>
      <formula>0.5</formula>
    </cfRule>
  </conditionalFormatting>
  <conditionalFormatting sqref="I33">
    <cfRule type="cellIs" dxfId="9435" priority="11512" operator="between">
      <formula>0.76</formula>
      <formula>0.95</formula>
    </cfRule>
    <cfRule type="cellIs" dxfId="9434" priority="11513" operator="between">
      <formula>0.51</formula>
      <formula>0.75</formula>
    </cfRule>
    <cfRule type="cellIs" dxfId="9433" priority="11514" operator="greaterThan">
      <formula>1</formula>
    </cfRule>
    <cfRule type="cellIs" dxfId="9432" priority="11515" operator="between">
      <formula>0.95</formula>
      <formula>1</formula>
    </cfRule>
    <cfRule type="cellIs" dxfId="9431" priority="11516" stopIfTrue="1" operator="between">
      <formula>0</formula>
      <formula>0.5</formula>
    </cfRule>
  </conditionalFormatting>
  <conditionalFormatting sqref="I34">
    <cfRule type="cellIs" dxfId="9430" priority="11507" operator="between">
      <formula>0.76</formula>
      <formula>0.95</formula>
    </cfRule>
    <cfRule type="cellIs" dxfId="9429" priority="11508" operator="between">
      <formula>0.51</formula>
      <formula>0.75</formula>
    </cfRule>
    <cfRule type="cellIs" dxfId="9428" priority="11509" operator="greaterThan">
      <formula>1</formula>
    </cfRule>
    <cfRule type="cellIs" dxfId="9427" priority="11510" operator="between">
      <formula>0.95</formula>
      <formula>1</formula>
    </cfRule>
    <cfRule type="cellIs" dxfId="9426" priority="11511" stopIfTrue="1" operator="between">
      <formula>0</formula>
      <formula>0.5</formula>
    </cfRule>
  </conditionalFormatting>
  <conditionalFormatting sqref="I35">
    <cfRule type="cellIs" dxfId="9425" priority="11497" operator="between">
      <formula>0.76</formula>
      <formula>0.95</formula>
    </cfRule>
    <cfRule type="cellIs" dxfId="9424" priority="11498" operator="between">
      <formula>0.51</formula>
      <formula>0.75</formula>
    </cfRule>
    <cfRule type="cellIs" dxfId="9423" priority="11499" operator="greaterThan">
      <formula>1</formula>
    </cfRule>
    <cfRule type="cellIs" dxfId="9422" priority="11500" operator="between">
      <formula>0.95</formula>
      <formula>1</formula>
    </cfRule>
    <cfRule type="cellIs" dxfId="9421" priority="11501" stopIfTrue="1" operator="between">
      <formula>0</formula>
      <formula>0.5</formula>
    </cfRule>
  </conditionalFormatting>
  <conditionalFormatting sqref="I36">
    <cfRule type="cellIs" dxfId="9420" priority="11492" operator="between">
      <formula>0.76</formula>
      <formula>0.95</formula>
    </cfRule>
    <cfRule type="cellIs" dxfId="9419" priority="11493" operator="between">
      <formula>0.51</formula>
      <formula>0.75</formula>
    </cfRule>
    <cfRule type="cellIs" dxfId="9418" priority="11494" operator="greaterThan">
      <formula>1</formula>
    </cfRule>
    <cfRule type="cellIs" dxfId="9417" priority="11495" operator="between">
      <formula>0.95</formula>
      <formula>1</formula>
    </cfRule>
    <cfRule type="cellIs" dxfId="9416" priority="11496" stopIfTrue="1" operator="between">
      <formula>0</formula>
      <formula>0.5</formula>
    </cfRule>
  </conditionalFormatting>
  <conditionalFormatting sqref="I38">
    <cfRule type="cellIs" dxfId="9415" priority="11482" operator="between">
      <formula>0.76</formula>
      <formula>0.95</formula>
    </cfRule>
    <cfRule type="cellIs" dxfId="9414" priority="11483" operator="between">
      <formula>0.51</formula>
      <formula>0.75</formula>
    </cfRule>
    <cfRule type="cellIs" dxfId="9413" priority="11484" operator="greaterThan">
      <formula>1</formula>
    </cfRule>
    <cfRule type="cellIs" dxfId="9412" priority="11485" operator="between">
      <formula>0.95</formula>
      <formula>1</formula>
    </cfRule>
    <cfRule type="cellIs" dxfId="9411" priority="11486" stopIfTrue="1" operator="between">
      <formula>0</formula>
      <formula>0.5</formula>
    </cfRule>
  </conditionalFormatting>
  <conditionalFormatting sqref="I37">
    <cfRule type="cellIs" dxfId="9410" priority="11477" operator="between">
      <formula>0.76</formula>
      <formula>0.95</formula>
    </cfRule>
    <cfRule type="cellIs" dxfId="9409" priority="11478" operator="between">
      <formula>0.51</formula>
      <formula>0.75</formula>
    </cfRule>
    <cfRule type="cellIs" dxfId="9408" priority="11479" operator="greaterThan">
      <formula>1</formula>
    </cfRule>
    <cfRule type="cellIs" dxfId="9407" priority="11480" operator="between">
      <formula>0.95</formula>
      <formula>1</formula>
    </cfRule>
    <cfRule type="cellIs" dxfId="9406" priority="11481" stopIfTrue="1" operator="between">
      <formula>0</formula>
      <formula>0.5</formula>
    </cfRule>
  </conditionalFormatting>
  <conditionalFormatting sqref="I39">
    <cfRule type="cellIs" dxfId="9405" priority="11472" operator="between">
      <formula>0.76</formula>
      <formula>0.95</formula>
    </cfRule>
    <cfRule type="cellIs" dxfId="9404" priority="11473" operator="between">
      <formula>0.51</formula>
      <formula>0.75</formula>
    </cfRule>
    <cfRule type="cellIs" dxfId="9403" priority="11474" operator="greaterThan">
      <formula>1</formula>
    </cfRule>
    <cfRule type="cellIs" dxfId="9402" priority="11475" operator="between">
      <formula>0.95</formula>
      <formula>1</formula>
    </cfRule>
    <cfRule type="cellIs" dxfId="9401" priority="11476" stopIfTrue="1" operator="between">
      <formula>0</formula>
      <formula>0.5</formula>
    </cfRule>
  </conditionalFormatting>
  <conditionalFormatting sqref="I40">
    <cfRule type="cellIs" dxfId="9400" priority="11467" operator="between">
      <formula>0.76</formula>
      <formula>0.95</formula>
    </cfRule>
    <cfRule type="cellIs" dxfId="9399" priority="11468" operator="between">
      <formula>0.51</formula>
      <formula>0.75</formula>
    </cfRule>
    <cfRule type="cellIs" dxfId="9398" priority="11469" operator="greaterThan">
      <formula>1</formula>
    </cfRule>
    <cfRule type="cellIs" dxfId="9397" priority="11470" operator="between">
      <formula>0.95</formula>
      <formula>1</formula>
    </cfRule>
    <cfRule type="cellIs" dxfId="9396" priority="11471" stopIfTrue="1" operator="between">
      <formula>0</formula>
      <formula>0.5</formula>
    </cfRule>
  </conditionalFormatting>
  <conditionalFormatting sqref="I41">
    <cfRule type="cellIs" dxfId="9395" priority="11462" operator="between">
      <formula>0.76</formula>
      <formula>0.95</formula>
    </cfRule>
    <cfRule type="cellIs" dxfId="9394" priority="11463" operator="between">
      <formula>0.51</formula>
      <formula>0.75</formula>
    </cfRule>
    <cfRule type="cellIs" dxfId="9393" priority="11464" operator="greaterThan">
      <formula>1</formula>
    </cfRule>
    <cfRule type="cellIs" dxfId="9392" priority="11465" operator="between">
      <formula>0.95</formula>
      <formula>1</formula>
    </cfRule>
    <cfRule type="cellIs" dxfId="9391" priority="11466" stopIfTrue="1" operator="between">
      <formula>0</formula>
      <formula>0.5</formula>
    </cfRule>
  </conditionalFormatting>
  <conditionalFormatting sqref="I42">
    <cfRule type="cellIs" dxfId="9390" priority="11457" operator="between">
      <formula>0.76</formula>
      <formula>0.95</formula>
    </cfRule>
    <cfRule type="cellIs" dxfId="9389" priority="11458" operator="between">
      <formula>0.51</formula>
      <formula>0.75</formula>
    </cfRule>
    <cfRule type="cellIs" dxfId="9388" priority="11459" operator="greaterThan">
      <formula>1</formula>
    </cfRule>
    <cfRule type="cellIs" dxfId="9387" priority="11460" operator="between">
      <formula>0.95</formula>
      <formula>1</formula>
    </cfRule>
    <cfRule type="cellIs" dxfId="9386" priority="11461" stopIfTrue="1" operator="between">
      <formula>0</formula>
      <formula>0.5</formula>
    </cfRule>
  </conditionalFormatting>
  <conditionalFormatting sqref="I43">
    <cfRule type="cellIs" dxfId="9385" priority="11452" operator="between">
      <formula>0.76</formula>
      <formula>0.95</formula>
    </cfRule>
    <cfRule type="cellIs" dxfId="9384" priority="11453" operator="between">
      <formula>0.51</formula>
      <formula>0.75</formula>
    </cfRule>
    <cfRule type="cellIs" dxfId="9383" priority="11454" operator="greaterThan">
      <formula>1</formula>
    </cfRule>
    <cfRule type="cellIs" dxfId="9382" priority="11455" operator="between">
      <formula>0.95</formula>
      <formula>1</formula>
    </cfRule>
    <cfRule type="cellIs" dxfId="9381" priority="11456" stopIfTrue="1" operator="between">
      <formula>0</formula>
      <formula>0.5</formula>
    </cfRule>
  </conditionalFormatting>
  <conditionalFormatting sqref="I44">
    <cfRule type="cellIs" dxfId="9380" priority="11447" operator="between">
      <formula>0.76</formula>
      <formula>0.95</formula>
    </cfRule>
    <cfRule type="cellIs" dxfId="9379" priority="11448" operator="between">
      <formula>0.51</formula>
      <formula>0.75</formula>
    </cfRule>
    <cfRule type="cellIs" dxfId="9378" priority="11449" operator="greaterThan">
      <formula>1</formula>
    </cfRule>
    <cfRule type="cellIs" dxfId="9377" priority="11450" operator="between">
      <formula>0.95</formula>
      <formula>1</formula>
    </cfRule>
    <cfRule type="cellIs" dxfId="9376" priority="11451" stopIfTrue="1" operator="between">
      <formula>0</formula>
      <formula>0.5</formula>
    </cfRule>
  </conditionalFormatting>
  <conditionalFormatting sqref="I45">
    <cfRule type="cellIs" dxfId="9375" priority="11442" operator="between">
      <formula>0.76</formula>
      <formula>0.95</formula>
    </cfRule>
    <cfRule type="cellIs" dxfId="9374" priority="11443" operator="between">
      <formula>0.51</formula>
      <formula>0.75</formula>
    </cfRule>
    <cfRule type="cellIs" dxfId="9373" priority="11444" operator="greaterThan">
      <formula>1</formula>
    </cfRule>
    <cfRule type="cellIs" dxfId="9372" priority="11445" operator="between">
      <formula>0.95</formula>
      <formula>1</formula>
    </cfRule>
    <cfRule type="cellIs" dxfId="9371" priority="11446" stopIfTrue="1" operator="between">
      <formula>0</formula>
      <formula>0.5</formula>
    </cfRule>
  </conditionalFormatting>
  <conditionalFormatting sqref="I47">
    <cfRule type="cellIs" dxfId="9370" priority="11437" operator="between">
      <formula>0.76</formula>
      <formula>0.95</formula>
    </cfRule>
    <cfRule type="cellIs" dxfId="9369" priority="11438" operator="between">
      <formula>0.51</formula>
      <formula>0.75</formula>
    </cfRule>
    <cfRule type="cellIs" dxfId="9368" priority="11439" operator="greaterThan">
      <formula>1</formula>
    </cfRule>
    <cfRule type="cellIs" dxfId="9367" priority="11440" operator="between">
      <formula>0.95</formula>
      <formula>1</formula>
    </cfRule>
    <cfRule type="cellIs" dxfId="9366" priority="11441" stopIfTrue="1" operator="between">
      <formula>0</formula>
      <formula>0.5</formula>
    </cfRule>
  </conditionalFormatting>
  <conditionalFormatting sqref="I46">
    <cfRule type="cellIs" dxfId="9365" priority="11432" operator="between">
      <formula>0.76</formula>
      <formula>0.95</formula>
    </cfRule>
    <cfRule type="cellIs" dxfId="9364" priority="11433" operator="between">
      <formula>0.51</formula>
      <formula>0.75</formula>
    </cfRule>
    <cfRule type="cellIs" dxfId="9363" priority="11434" operator="greaterThan">
      <formula>1</formula>
    </cfRule>
    <cfRule type="cellIs" dxfId="9362" priority="11435" operator="between">
      <formula>0.95</formula>
      <formula>1</formula>
    </cfRule>
    <cfRule type="cellIs" dxfId="9361" priority="11436" stopIfTrue="1" operator="between">
      <formula>0</formula>
      <formula>0.5</formula>
    </cfRule>
  </conditionalFormatting>
  <conditionalFormatting sqref="I48">
    <cfRule type="cellIs" dxfId="9360" priority="11427" operator="between">
      <formula>0.76</formula>
      <formula>0.95</formula>
    </cfRule>
    <cfRule type="cellIs" dxfId="9359" priority="11428" operator="between">
      <formula>0.51</formula>
      <formula>0.75</formula>
    </cfRule>
    <cfRule type="cellIs" dxfId="9358" priority="11429" operator="greaterThan">
      <formula>1</formula>
    </cfRule>
    <cfRule type="cellIs" dxfId="9357" priority="11430" operator="between">
      <formula>0.95</formula>
      <formula>1</formula>
    </cfRule>
    <cfRule type="cellIs" dxfId="9356" priority="11431" stopIfTrue="1" operator="between">
      <formula>0</formula>
      <formula>0.5</formula>
    </cfRule>
  </conditionalFormatting>
  <conditionalFormatting sqref="I49">
    <cfRule type="cellIs" dxfId="9355" priority="11422" operator="between">
      <formula>0.76</formula>
      <formula>0.95</formula>
    </cfRule>
    <cfRule type="cellIs" dxfId="9354" priority="11423" operator="between">
      <formula>0.51</formula>
      <formula>0.75</formula>
    </cfRule>
    <cfRule type="cellIs" dxfId="9353" priority="11424" operator="greaterThan">
      <formula>1</formula>
    </cfRule>
    <cfRule type="cellIs" dxfId="9352" priority="11425" operator="between">
      <formula>0.95</formula>
      <formula>1</formula>
    </cfRule>
    <cfRule type="cellIs" dxfId="9351" priority="11426" stopIfTrue="1" operator="between">
      <formula>0</formula>
      <formula>0.5</formula>
    </cfRule>
  </conditionalFormatting>
  <conditionalFormatting sqref="I50">
    <cfRule type="cellIs" dxfId="9350" priority="11417" operator="between">
      <formula>0.76</formula>
      <formula>0.95</formula>
    </cfRule>
    <cfRule type="cellIs" dxfId="9349" priority="11418" operator="between">
      <formula>0.51</formula>
      <formula>0.75</formula>
    </cfRule>
    <cfRule type="cellIs" dxfId="9348" priority="11419" operator="greaterThan">
      <formula>1</formula>
    </cfRule>
    <cfRule type="cellIs" dxfId="9347" priority="11420" operator="between">
      <formula>0.95</formula>
      <formula>1</formula>
    </cfRule>
    <cfRule type="cellIs" dxfId="9346" priority="11421" stopIfTrue="1" operator="between">
      <formula>0</formula>
      <formula>0.5</formula>
    </cfRule>
  </conditionalFormatting>
  <conditionalFormatting sqref="I51">
    <cfRule type="cellIs" dxfId="9345" priority="11412" operator="between">
      <formula>0.76</formula>
      <formula>0.95</formula>
    </cfRule>
    <cfRule type="cellIs" dxfId="9344" priority="11413" operator="between">
      <formula>0.51</formula>
      <formula>0.75</formula>
    </cfRule>
    <cfRule type="cellIs" dxfId="9343" priority="11414" operator="greaterThan">
      <formula>1</formula>
    </cfRule>
    <cfRule type="cellIs" dxfId="9342" priority="11415" operator="between">
      <formula>0.95</formula>
      <formula>1</formula>
    </cfRule>
    <cfRule type="cellIs" dxfId="9341" priority="11416" stopIfTrue="1" operator="between">
      <formula>0</formula>
      <formula>0.5</formula>
    </cfRule>
  </conditionalFormatting>
  <conditionalFormatting sqref="I52">
    <cfRule type="cellIs" dxfId="9340" priority="11407" operator="between">
      <formula>0.76</formula>
      <formula>0.95</formula>
    </cfRule>
    <cfRule type="cellIs" dxfId="9339" priority="11408" operator="between">
      <formula>0.51</formula>
      <formula>0.75</formula>
    </cfRule>
    <cfRule type="cellIs" dxfId="9338" priority="11409" operator="greaterThan">
      <formula>1</formula>
    </cfRule>
    <cfRule type="cellIs" dxfId="9337" priority="11410" operator="between">
      <formula>0.95</formula>
      <formula>1</formula>
    </cfRule>
    <cfRule type="cellIs" dxfId="9336" priority="11411" stopIfTrue="1" operator="between">
      <formula>0</formula>
      <formula>0.5</formula>
    </cfRule>
  </conditionalFormatting>
  <conditionalFormatting sqref="I53">
    <cfRule type="cellIs" dxfId="9335" priority="11402" operator="between">
      <formula>0.76</formula>
      <formula>0.95</formula>
    </cfRule>
    <cfRule type="cellIs" dxfId="9334" priority="11403" operator="between">
      <formula>0.51</formula>
      <formula>0.75</formula>
    </cfRule>
    <cfRule type="cellIs" dxfId="9333" priority="11404" operator="greaterThan">
      <formula>1</formula>
    </cfRule>
    <cfRule type="cellIs" dxfId="9332" priority="11405" operator="between">
      <formula>0.95</formula>
      <formula>1</formula>
    </cfRule>
    <cfRule type="cellIs" dxfId="9331" priority="11406" stopIfTrue="1" operator="between">
      <formula>0</formula>
      <formula>0.5</formula>
    </cfRule>
  </conditionalFormatting>
  <conditionalFormatting sqref="I54">
    <cfRule type="cellIs" dxfId="9330" priority="11397" operator="between">
      <formula>0.76</formula>
      <formula>0.95</formula>
    </cfRule>
    <cfRule type="cellIs" dxfId="9329" priority="11398" operator="between">
      <formula>0.51</formula>
      <formula>0.75</formula>
    </cfRule>
    <cfRule type="cellIs" dxfId="9328" priority="11399" operator="greaterThan">
      <formula>1</formula>
    </cfRule>
    <cfRule type="cellIs" dxfId="9327" priority="11400" operator="between">
      <formula>0.95</formula>
      <formula>1</formula>
    </cfRule>
    <cfRule type="cellIs" dxfId="9326" priority="11401" stopIfTrue="1" operator="between">
      <formula>0</formula>
      <formula>0.5</formula>
    </cfRule>
  </conditionalFormatting>
  <conditionalFormatting sqref="I55">
    <cfRule type="cellIs" dxfId="9325" priority="11392" operator="between">
      <formula>0.76</formula>
      <formula>0.95</formula>
    </cfRule>
    <cfRule type="cellIs" dxfId="9324" priority="11393" operator="between">
      <formula>0.51</formula>
      <formula>0.75</formula>
    </cfRule>
    <cfRule type="cellIs" dxfId="9323" priority="11394" operator="greaterThan">
      <formula>1</formula>
    </cfRule>
    <cfRule type="cellIs" dxfId="9322" priority="11395" operator="between">
      <formula>0.95</formula>
      <formula>1</formula>
    </cfRule>
    <cfRule type="cellIs" dxfId="9321" priority="11396" stopIfTrue="1" operator="between">
      <formula>0</formula>
      <formula>0.5</formula>
    </cfRule>
  </conditionalFormatting>
  <conditionalFormatting sqref="I56">
    <cfRule type="cellIs" dxfId="9320" priority="11387" operator="between">
      <formula>0.76</formula>
      <formula>0.95</formula>
    </cfRule>
    <cfRule type="cellIs" dxfId="9319" priority="11388" operator="between">
      <formula>0.51</formula>
      <formula>0.75</formula>
    </cfRule>
    <cfRule type="cellIs" dxfId="9318" priority="11389" operator="greaterThan">
      <formula>1</formula>
    </cfRule>
    <cfRule type="cellIs" dxfId="9317" priority="11390" operator="between">
      <formula>0.95</formula>
      <formula>1</formula>
    </cfRule>
    <cfRule type="cellIs" dxfId="9316" priority="11391" stopIfTrue="1" operator="between">
      <formula>0</formula>
      <formula>0.5</formula>
    </cfRule>
  </conditionalFormatting>
  <conditionalFormatting sqref="I57">
    <cfRule type="cellIs" dxfId="9315" priority="11382" operator="between">
      <formula>0.76</formula>
      <formula>0.95</formula>
    </cfRule>
    <cfRule type="cellIs" dxfId="9314" priority="11383" operator="between">
      <formula>0.51</formula>
      <formula>0.75</formula>
    </cfRule>
    <cfRule type="cellIs" dxfId="9313" priority="11384" operator="greaterThan">
      <formula>1</formula>
    </cfRule>
    <cfRule type="cellIs" dxfId="9312" priority="11385" operator="between">
      <formula>0.95</formula>
      <formula>1</formula>
    </cfRule>
    <cfRule type="cellIs" dxfId="9311" priority="11386" stopIfTrue="1" operator="between">
      <formula>0</formula>
      <formula>0.5</formula>
    </cfRule>
  </conditionalFormatting>
  <conditionalFormatting sqref="I58">
    <cfRule type="cellIs" dxfId="9310" priority="11372" operator="between">
      <formula>0.76</formula>
      <formula>0.95</formula>
    </cfRule>
    <cfRule type="cellIs" dxfId="9309" priority="11373" operator="between">
      <formula>0.51</formula>
      <formula>0.75</formula>
    </cfRule>
    <cfRule type="cellIs" dxfId="9308" priority="11374" operator="greaterThan">
      <formula>1</formula>
    </cfRule>
    <cfRule type="cellIs" dxfId="9307" priority="11375" operator="between">
      <formula>0.95</formula>
      <formula>1</formula>
    </cfRule>
    <cfRule type="cellIs" dxfId="9306" priority="11376" stopIfTrue="1" operator="between">
      <formula>0</formula>
      <formula>0.5</formula>
    </cfRule>
  </conditionalFormatting>
  <conditionalFormatting sqref="I59">
    <cfRule type="cellIs" dxfId="9305" priority="11367" operator="between">
      <formula>0.76</formula>
      <formula>0.95</formula>
    </cfRule>
    <cfRule type="cellIs" dxfId="9304" priority="11368" operator="between">
      <formula>0.51</formula>
      <formula>0.75</formula>
    </cfRule>
    <cfRule type="cellIs" dxfId="9303" priority="11369" operator="greaterThan">
      <formula>1</formula>
    </cfRule>
    <cfRule type="cellIs" dxfId="9302" priority="11370" operator="between">
      <formula>0.95</formula>
      <formula>1</formula>
    </cfRule>
    <cfRule type="cellIs" dxfId="9301" priority="11371" stopIfTrue="1" operator="between">
      <formula>0</formula>
      <formula>0.5</formula>
    </cfRule>
  </conditionalFormatting>
  <conditionalFormatting sqref="I60">
    <cfRule type="cellIs" dxfId="9300" priority="11362" operator="between">
      <formula>0.76</formula>
      <formula>0.95</formula>
    </cfRule>
    <cfRule type="cellIs" dxfId="9299" priority="11363" operator="between">
      <formula>0.51</formula>
      <formula>0.75</formula>
    </cfRule>
    <cfRule type="cellIs" dxfId="9298" priority="11364" operator="greaterThan">
      <formula>1</formula>
    </cfRule>
    <cfRule type="cellIs" dxfId="9297" priority="11365" operator="between">
      <formula>0.95</formula>
      <formula>1</formula>
    </cfRule>
    <cfRule type="cellIs" dxfId="9296" priority="11366" stopIfTrue="1" operator="between">
      <formula>0</formula>
      <formula>0.5</formula>
    </cfRule>
  </conditionalFormatting>
  <conditionalFormatting sqref="I61">
    <cfRule type="cellIs" dxfId="9295" priority="11357" operator="between">
      <formula>0.76</formula>
      <formula>0.95</formula>
    </cfRule>
    <cfRule type="cellIs" dxfId="9294" priority="11358" operator="between">
      <formula>0.51</formula>
      <formula>0.75</formula>
    </cfRule>
    <cfRule type="cellIs" dxfId="9293" priority="11359" operator="greaterThan">
      <formula>1</formula>
    </cfRule>
    <cfRule type="cellIs" dxfId="9292" priority="11360" operator="between">
      <formula>0.95</formula>
      <formula>1</formula>
    </cfRule>
    <cfRule type="cellIs" dxfId="9291" priority="11361" stopIfTrue="1" operator="between">
      <formula>0</formula>
      <formula>0.5</formula>
    </cfRule>
  </conditionalFormatting>
  <conditionalFormatting sqref="I63">
    <cfRule type="cellIs" dxfId="9290" priority="11352" operator="between">
      <formula>0.76</formula>
      <formula>0.95</formula>
    </cfRule>
    <cfRule type="cellIs" dxfId="9289" priority="11353" operator="between">
      <formula>0.51</formula>
      <formula>0.75</formula>
    </cfRule>
    <cfRule type="cellIs" dxfId="9288" priority="11354" operator="greaterThan">
      <formula>1</formula>
    </cfRule>
    <cfRule type="cellIs" dxfId="9287" priority="11355" operator="between">
      <formula>0.95</formula>
      <formula>1</formula>
    </cfRule>
    <cfRule type="cellIs" dxfId="9286" priority="11356" stopIfTrue="1" operator="between">
      <formula>0</formula>
      <formula>0.5</formula>
    </cfRule>
  </conditionalFormatting>
  <conditionalFormatting sqref="I64">
    <cfRule type="cellIs" dxfId="9285" priority="11347" operator="between">
      <formula>0.76</formula>
      <formula>0.95</formula>
    </cfRule>
    <cfRule type="cellIs" dxfId="9284" priority="11348" operator="between">
      <formula>0.51</formula>
      <formula>0.75</formula>
    </cfRule>
    <cfRule type="cellIs" dxfId="9283" priority="11349" operator="greaterThan">
      <formula>1</formula>
    </cfRule>
    <cfRule type="cellIs" dxfId="9282" priority="11350" operator="between">
      <formula>0.95</formula>
      <formula>1</formula>
    </cfRule>
    <cfRule type="cellIs" dxfId="9281" priority="11351" stopIfTrue="1" operator="between">
      <formula>0</formula>
      <formula>0.5</formula>
    </cfRule>
  </conditionalFormatting>
  <conditionalFormatting sqref="I65">
    <cfRule type="cellIs" dxfId="9280" priority="11342" operator="between">
      <formula>0.76</formula>
      <formula>0.95</formula>
    </cfRule>
    <cfRule type="cellIs" dxfId="9279" priority="11343" operator="between">
      <formula>0.51</formula>
      <formula>0.75</formula>
    </cfRule>
    <cfRule type="cellIs" dxfId="9278" priority="11344" operator="greaterThan">
      <formula>1</formula>
    </cfRule>
    <cfRule type="cellIs" dxfId="9277" priority="11345" operator="between">
      <formula>0.95</formula>
      <formula>1</formula>
    </cfRule>
    <cfRule type="cellIs" dxfId="9276" priority="11346" stopIfTrue="1" operator="between">
      <formula>0</formula>
      <formula>0.5</formula>
    </cfRule>
  </conditionalFormatting>
  <conditionalFormatting sqref="I66">
    <cfRule type="cellIs" dxfId="9275" priority="11337" operator="between">
      <formula>0.76</formula>
      <formula>0.95</formula>
    </cfRule>
    <cfRule type="cellIs" dxfId="9274" priority="11338" operator="between">
      <formula>0.51</formula>
      <formula>0.75</formula>
    </cfRule>
    <cfRule type="cellIs" dxfId="9273" priority="11339" operator="greaterThan">
      <formula>1</formula>
    </cfRule>
    <cfRule type="cellIs" dxfId="9272" priority="11340" operator="between">
      <formula>0.95</formula>
      <formula>1</formula>
    </cfRule>
    <cfRule type="cellIs" dxfId="9271" priority="11341" stopIfTrue="1" operator="between">
      <formula>0</formula>
      <formula>0.5</formula>
    </cfRule>
  </conditionalFormatting>
  <conditionalFormatting sqref="I67">
    <cfRule type="cellIs" dxfId="9270" priority="11332" operator="between">
      <formula>0.76</formula>
      <formula>0.95</formula>
    </cfRule>
    <cfRule type="cellIs" dxfId="9269" priority="11333" operator="between">
      <formula>0.51</formula>
      <formula>0.75</formula>
    </cfRule>
    <cfRule type="cellIs" dxfId="9268" priority="11334" operator="greaterThan">
      <formula>1</formula>
    </cfRule>
    <cfRule type="cellIs" dxfId="9267" priority="11335" operator="between">
      <formula>0.95</formula>
      <formula>1</formula>
    </cfRule>
    <cfRule type="cellIs" dxfId="9266" priority="11336" stopIfTrue="1" operator="between">
      <formula>0</formula>
      <formula>0.5</formula>
    </cfRule>
  </conditionalFormatting>
  <conditionalFormatting sqref="I68">
    <cfRule type="cellIs" dxfId="9265" priority="11327" operator="between">
      <formula>0.76</formula>
      <formula>0.95</formula>
    </cfRule>
    <cfRule type="cellIs" dxfId="9264" priority="11328" operator="between">
      <formula>0.51</formula>
      <formula>0.75</formula>
    </cfRule>
    <cfRule type="cellIs" dxfId="9263" priority="11329" operator="greaterThan">
      <formula>1</formula>
    </cfRule>
    <cfRule type="cellIs" dxfId="9262" priority="11330" operator="between">
      <formula>0.95</formula>
      <formula>1</formula>
    </cfRule>
    <cfRule type="cellIs" dxfId="9261" priority="11331" stopIfTrue="1" operator="between">
      <formula>0</formula>
      <formula>0.5</formula>
    </cfRule>
  </conditionalFormatting>
  <conditionalFormatting sqref="I69">
    <cfRule type="cellIs" dxfId="9260" priority="11322" operator="between">
      <formula>0.76</formula>
      <formula>0.95</formula>
    </cfRule>
    <cfRule type="cellIs" dxfId="9259" priority="11323" operator="between">
      <formula>0.51</formula>
      <formula>0.75</formula>
    </cfRule>
    <cfRule type="cellIs" dxfId="9258" priority="11324" operator="greaterThan">
      <formula>1</formula>
    </cfRule>
    <cfRule type="cellIs" dxfId="9257" priority="11325" operator="between">
      <formula>0.95</formula>
      <formula>1</formula>
    </cfRule>
    <cfRule type="cellIs" dxfId="9256" priority="11326" stopIfTrue="1" operator="between">
      <formula>0</formula>
      <formula>0.5</formula>
    </cfRule>
  </conditionalFormatting>
  <conditionalFormatting sqref="I70">
    <cfRule type="cellIs" dxfId="9255" priority="11317" operator="between">
      <formula>0.76</formula>
      <formula>0.95</formula>
    </cfRule>
    <cfRule type="cellIs" dxfId="9254" priority="11318" operator="between">
      <formula>0.51</formula>
      <formula>0.75</formula>
    </cfRule>
    <cfRule type="cellIs" dxfId="9253" priority="11319" operator="greaterThan">
      <formula>1</formula>
    </cfRule>
    <cfRule type="cellIs" dxfId="9252" priority="11320" operator="between">
      <formula>0.95</formula>
      <formula>1</formula>
    </cfRule>
    <cfRule type="cellIs" dxfId="9251" priority="11321" stopIfTrue="1" operator="between">
      <formula>0</formula>
      <formula>0.5</formula>
    </cfRule>
  </conditionalFormatting>
  <conditionalFormatting sqref="I71">
    <cfRule type="cellIs" dxfId="9250" priority="11312" operator="between">
      <formula>0.76</formula>
      <formula>0.95</formula>
    </cfRule>
    <cfRule type="cellIs" dxfId="9249" priority="11313" operator="between">
      <formula>0.51</formula>
      <formula>0.75</formula>
    </cfRule>
    <cfRule type="cellIs" dxfId="9248" priority="11314" operator="greaterThan">
      <formula>1</formula>
    </cfRule>
    <cfRule type="cellIs" dxfId="9247" priority="11315" operator="between">
      <formula>0.95</formula>
      <formula>1</formula>
    </cfRule>
    <cfRule type="cellIs" dxfId="9246" priority="11316" stopIfTrue="1" operator="between">
      <formula>0</formula>
      <formula>0.5</formula>
    </cfRule>
  </conditionalFormatting>
  <conditionalFormatting sqref="I72">
    <cfRule type="cellIs" dxfId="9245" priority="11307" operator="between">
      <formula>0.76</formula>
      <formula>0.95</formula>
    </cfRule>
    <cfRule type="cellIs" dxfId="9244" priority="11308" operator="between">
      <formula>0.51</formula>
      <formula>0.75</formula>
    </cfRule>
    <cfRule type="cellIs" dxfId="9243" priority="11309" operator="greaterThan">
      <formula>1</formula>
    </cfRule>
    <cfRule type="cellIs" dxfId="9242" priority="11310" operator="between">
      <formula>0.95</formula>
      <formula>1</formula>
    </cfRule>
    <cfRule type="cellIs" dxfId="9241" priority="11311" stopIfTrue="1" operator="between">
      <formula>0</formula>
      <formula>0.5</formula>
    </cfRule>
  </conditionalFormatting>
  <conditionalFormatting sqref="I73">
    <cfRule type="cellIs" dxfId="9240" priority="11302" operator="between">
      <formula>0.76</formula>
      <formula>0.95</formula>
    </cfRule>
    <cfRule type="cellIs" dxfId="9239" priority="11303" operator="between">
      <formula>0.51</formula>
      <formula>0.75</formula>
    </cfRule>
    <cfRule type="cellIs" dxfId="9238" priority="11304" operator="greaterThan">
      <formula>1</formula>
    </cfRule>
    <cfRule type="cellIs" dxfId="9237" priority="11305" operator="between">
      <formula>0.95</formula>
      <formula>1</formula>
    </cfRule>
    <cfRule type="cellIs" dxfId="9236" priority="11306" stopIfTrue="1" operator="between">
      <formula>0</formula>
      <formula>0.5</formula>
    </cfRule>
  </conditionalFormatting>
  <conditionalFormatting sqref="I74">
    <cfRule type="cellIs" dxfId="9235" priority="11297" operator="between">
      <formula>0.76</formula>
      <formula>0.95</formula>
    </cfRule>
    <cfRule type="cellIs" dxfId="9234" priority="11298" operator="between">
      <formula>0.51</formula>
      <formula>0.75</formula>
    </cfRule>
    <cfRule type="cellIs" dxfId="9233" priority="11299" operator="greaterThan">
      <formula>1</formula>
    </cfRule>
    <cfRule type="cellIs" dxfId="9232" priority="11300" operator="between">
      <formula>0.95</formula>
      <formula>1</formula>
    </cfRule>
    <cfRule type="cellIs" dxfId="9231" priority="11301" stopIfTrue="1" operator="between">
      <formula>0</formula>
      <formula>0.5</formula>
    </cfRule>
  </conditionalFormatting>
  <conditionalFormatting sqref="I75">
    <cfRule type="cellIs" dxfId="9230" priority="11292" operator="between">
      <formula>0.76</formula>
      <formula>0.95</formula>
    </cfRule>
    <cfRule type="cellIs" dxfId="9229" priority="11293" operator="between">
      <formula>0.51</formula>
      <formula>0.75</formula>
    </cfRule>
    <cfRule type="cellIs" dxfId="9228" priority="11294" operator="greaterThan">
      <formula>1</formula>
    </cfRule>
    <cfRule type="cellIs" dxfId="9227" priority="11295" operator="between">
      <formula>0.95</formula>
      <formula>1</formula>
    </cfRule>
    <cfRule type="cellIs" dxfId="9226" priority="11296" stopIfTrue="1" operator="between">
      <formula>0</formula>
      <formula>0.5</formula>
    </cfRule>
  </conditionalFormatting>
  <conditionalFormatting sqref="I78">
    <cfRule type="cellIs" dxfId="9225" priority="11287" operator="between">
      <formula>0.76</formula>
      <formula>0.95</formula>
    </cfRule>
    <cfRule type="cellIs" dxfId="9224" priority="11288" operator="between">
      <formula>0.51</formula>
      <formula>0.75</formula>
    </cfRule>
    <cfRule type="cellIs" dxfId="9223" priority="11289" operator="greaterThan">
      <formula>1</formula>
    </cfRule>
    <cfRule type="cellIs" dxfId="9222" priority="11290" operator="between">
      <formula>0.95</formula>
      <formula>1</formula>
    </cfRule>
    <cfRule type="cellIs" dxfId="9221" priority="11291" stopIfTrue="1" operator="between">
      <formula>0</formula>
      <formula>0.5</formula>
    </cfRule>
  </conditionalFormatting>
  <conditionalFormatting sqref="I79">
    <cfRule type="cellIs" dxfId="9220" priority="11282" operator="between">
      <formula>0.76</formula>
      <formula>0.95</formula>
    </cfRule>
    <cfRule type="cellIs" dxfId="9219" priority="11283" operator="between">
      <formula>0.51</formula>
      <formula>0.75</formula>
    </cfRule>
    <cfRule type="cellIs" dxfId="9218" priority="11284" operator="greaterThan">
      <formula>1</formula>
    </cfRule>
    <cfRule type="cellIs" dxfId="9217" priority="11285" operator="between">
      <formula>0.95</formula>
      <formula>1</formula>
    </cfRule>
    <cfRule type="cellIs" dxfId="9216" priority="11286" stopIfTrue="1" operator="between">
      <formula>0</formula>
      <formula>0.5</formula>
    </cfRule>
  </conditionalFormatting>
  <conditionalFormatting sqref="I80">
    <cfRule type="cellIs" dxfId="9215" priority="11277" operator="between">
      <formula>0.76</formula>
      <formula>0.95</formula>
    </cfRule>
    <cfRule type="cellIs" dxfId="9214" priority="11278" operator="between">
      <formula>0.51</formula>
      <formula>0.75</formula>
    </cfRule>
    <cfRule type="cellIs" dxfId="9213" priority="11279" operator="greaterThan">
      <formula>1</formula>
    </cfRule>
    <cfRule type="cellIs" dxfId="9212" priority="11280" operator="between">
      <formula>0.95</formula>
      <formula>1</formula>
    </cfRule>
    <cfRule type="cellIs" dxfId="9211" priority="11281" stopIfTrue="1" operator="between">
      <formula>0</formula>
      <formula>0.5</formula>
    </cfRule>
  </conditionalFormatting>
  <conditionalFormatting sqref="I81">
    <cfRule type="cellIs" dxfId="9210" priority="11272" operator="between">
      <formula>0.76</formula>
      <formula>0.95</formula>
    </cfRule>
    <cfRule type="cellIs" dxfId="9209" priority="11273" operator="between">
      <formula>0.51</formula>
      <formula>0.75</formula>
    </cfRule>
    <cfRule type="cellIs" dxfId="9208" priority="11274" operator="greaterThan">
      <formula>1</formula>
    </cfRule>
    <cfRule type="cellIs" dxfId="9207" priority="11275" operator="between">
      <formula>0.95</formula>
      <formula>1</formula>
    </cfRule>
    <cfRule type="cellIs" dxfId="9206" priority="11276" stopIfTrue="1" operator="between">
      <formula>0</formula>
      <formula>0.5</formula>
    </cfRule>
  </conditionalFormatting>
  <conditionalFormatting sqref="I82">
    <cfRule type="cellIs" dxfId="9205" priority="11267" operator="between">
      <formula>0.76</formula>
      <formula>0.95</formula>
    </cfRule>
    <cfRule type="cellIs" dxfId="9204" priority="11268" operator="between">
      <formula>0.51</formula>
      <formula>0.75</formula>
    </cfRule>
    <cfRule type="cellIs" dxfId="9203" priority="11269" operator="greaterThan">
      <formula>1</formula>
    </cfRule>
    <cfRule type="cellIs" dxfId="9202" priority="11270" operator="between">
      <formula>0.95</formula>
      <formula>1</formula>
    </cfRule>
    <cfRule type="cellIs" dxfId="9201" priority="11271" stopIfTrue="1" operator="between">
      <formula>0</formula>
      <formula>0.5</formula>
    </cfRule>
  </conditionalFormatting>
  <conditionalFormatting sqref="I83">
    <cfRule type="cellIs" dxfId="9200" priority="11262" operator="between">
      <formula>0.76</formula>
      <formula>0.95</formula>
    </cfRule>
    <cfRule type="cellIs" dxfId="9199" priority="11263" operator="between">
      <formula>0.51</formula>
      <formula>0.75</formula>
    </cfRule>
    <cfRule type="cellIs" dxfId="9198" priority="11264" operator="greaterThan">
      <formula>1</formula>
    </cfRule>
    <cfRule type="cellIs" dxfId="9197" priority="11265" operator="between">
      <formula>0.95</formula>
      <formula>1</formula>
    </cfRule>
    <cfRule type="cellIs" dxfId="9196" priority="11266" stopIfTrue="1" operator="between">
      <formula>0</formula>
      <formula>0.5</formula>
    </cfRule>
  </conditionalFormatting>
  <conditionalFormatting sqref="I88">
    <cfRule type="cellIs" dxfId="9195" priority="11257" operator="between">
      <formula>0.76</formula>
      <formula>0.95</formula>
    </cfRule>
    <cfRule type="cellIs" dxfId="9194" priority="11258" operator="between">
      <formula>0.51</formula>
      <formula>0.75</formula>
    </cfRule>
    <cfRule type="cellIs" dxfId="9193" priority="11259" operator="greaterThan">
      <formula>1</formula>
    </cfRule>
    <cfRule type="cellIs" dxfId="9192" priority="11260" operator="between">
      <formula>0.95</formula>
      <formula>1</formula>
    </cfRule>
    <cfRule type="cellIs" dxfId="9191" priority="11261" stopIfTrue="1" operator="between">
      <formula>0</formula>
      <formula>0.5</formula>
    </cfRule>
  </conditionalFormatting>
  <conditionalFormatting sqref="I91">
    <cfRule type="cellIs" dxfId="9190" priority="11252" operator="between">
      <formula>0.76</formula>
      <formula>0.95</formula>
    </cfRule>
    <cfRule type="cellIs" dxfId="9189" priority="11253" operator="between">
      <formula>0.51</formula>
      <formula>0.75</formula>
    </cfRule>
    <cfRule type="cellIs" dxfId="9188" priority="11254" operator="greaterThan">
      <formula>1</formula>
    </cfRule>
    <cfRule type="cellIs" dxfId="9187" priority="11255" operator="between">
      <formula>0.95</formula>
      <formula>1</formula>
    </cfRule>
    <cfRule type="cellIs" dxfId="9186" priority="11256" stopIfTrue="1" operator="between">
      <formula>0</formula>
      <formula>0.5</formula>
    </cfRule>
  </conditionalFormatting>
  <conditionalFormatting sqref="I92">
    <cfRule type="cellIs" dxfId="9185" priority="11247" operator="between">
      <formula>0.76</formula>
      <formula>0.95</formula>
    </cfRule>
    <cfRule type="cellIs" dxfId="9184" priority="11248" operator="between">
      <formula>0.51</formula>
      <formula>0.75</formula>
    </cfRule>
    <cfRule type="cellIs" dxfId="9183" priority="11249" operator="greaterThan">
      <formula>1</formula>
    </cfRule>
    <cfRule type="cellIs" dxfId="9182" priority="11250" operator="between">
      <formula>0.95</formula>
      <formula>1</formula>
    </cfRule>
    <cfRule type="cellIs" dxfId="9181" priority="11251" stopIfTrue="1" operator="between">
      <formula>0</formula>
      <formula>0.5</formula>
    </cfRule>
  </conditionalFormatting>
  <conditionalFormatting sqref="I93">
    <cfRule type="cellIs" dxfId="9180" priority="11242" operator="between">
      <formula>0.76</formula>
      <formula>0.95</formula>
    </cfRule>
    <cfRule type="cellIs" dxfId="9179" priority="11243" operator="between">
      <formula>0.51</formula>
      <formula>0.75</formula>
    </cfRule>
    <cfRule type="cellIs" dxfId="9178" priority="11244" operator="greaterThan">
      <formula>1</formula>
    </cfRule>
    <cfRule type="cellIs" dxfId="9177" priority="11245" operator="between">
      <formula>0.95</formula>
      <formula>1</formula>
    </cfRule>
    <cfRule type="cellIs" dxfId="9176" priority="11246" stopIfTrue="1" operator="between">
      <formula>0</formula>
      <formula>0.5</formula>
    </cfRule>
  </conditionalFormatting>
  <conditionalFormatting sqref="I94">
    <cfRule type="cellIs" dxfId="9175" priority="11237" operator="between">
      <formula>0.76</formula>
      <formula>0.95</formula>
    </cfRule>
    <cfRule type="cellIs" dxfId="9174" priority="11238" operator="between">
      <formula>0.51</formula>
      <formula>0.75</formula>
    </cfRule>
    <cfRule type="cellIs" dxfId="9173" priority="11239" operator="greaterThan">
      <formula>1</formula>
    </cfRule>
    <cfRule type="cellIs" dxfId="9172" priority="11240" operator="between">
      <formula>0.95</formula>
      <formula>1</formula>
    </cfRule>
    <cfRule type="cellIs" dxfId="9171" priority="11241" stopIfTrue="1" operator="between">
      <formula>0</formula>
      <formula>0.5</formula>
    </cfRule>
  </conditionalFormatting>
  <conditionalFormatting sqref="I95">
    <cfRule type="cellIs" dxfId="9170" priority="11232" operator="between">
      <formula>0.76</formula>
      <formula>0.95</formula>
    </cfRule>
    <cfRule type="cellIs" dxfId="9169" priority="11233" operator="between">
      <formula>0.51</formula>
      <formula>0.75</formula>
    </cfRule>
    <cfRule type="cellIs" dxfId="9168" priority="11234" operator="greaterThan">
      <formula>1</formula>
    </cfRule>
    <cfRule type="cellIs" dxfId="9167" priority="11235" operator="between">
      <formula>0.95</formula>
      <formula>1</formula>
    </cfRule>
    <cfRule type="cellIs" dxfId="9166" priority="11236" stopIfTrue="1" operator="between">
      <formula>0</formula>
      <formula>0.5</formula>
    </cfRule>
  </conditionalFormatting>
  <conditionalFormatting sqref="I96">
    <cfRule type="cellIs" dxfId="9165" priority="11227" operator="between">
      <formula>0.76</formula>
      <formula>0.95</formula>
    </cfRule>
    <cfRule type="cellIs" dxfId="9164" priority="11228" operator="between">
      <formula>0.51</formula>
      <formula>0.75</formula>
    </cfRule>
    <cfRule type="cellIs" dxfId="9163" priority="11229" operator="greaterThan">
      <formula>1</formula>
    </cfRule>
    <cfRule type="cellIs" dxfId="9162" priority="11230" operator="between">
      <formula>0.95</formula>
      <formula>1</formula>
    </cfRule>
    <cfRule type="cellIs" dxfId="9161" priority="11231" stopIfTrue="1" operator="between">
      <formula>0</formula>
      <formula>0.5</formula>
    </cfRule>
  </conditionalFormatting>
  <conditionalFormatting sqref="I98">
    <cfRule type="cellIs" dxfId="9160" priority="11222" operator="between">
      <formula>0.76</formula>
      <formula>0.95</formula>
    </cfRule>
    <cfRule type="cellIs" dxfId="9159" priority="11223" operator="between">
      <formula>0.51</formula>
      <formula>0.75</formula>
    </cfRule>
    <cfRule type="cellIs" dxfId="9158" priority="11224" operator="greaterThan">
      <formula>1</formula>
    </cfRule>
    <cfRule type="cellIs" dxfId="9157" priority="11225" operator="between">
      <formula>0.95</formula>
      <formula>1</formula>
    </cfRule>
    <cfRule type="cellIs" dxfId="9156" priority="11226" stopIfTrue="1" operator="between">
      <formula>0</formula>
      <formula>0.5</formula>
    </cfRule>
  </conditionalFormatting>
  <conditionalFormatting sqref="I99">
    <cfRule type="cellIs" dxfId="9155" priority="11212" operator="between">
      <formula>0.76</formula>
      <formula>0.95</formula>
    </cfRule>
    <cfRule type="cellIs" dxfId="9154" priority="11213" operator="between">
      <formula>0.51</formula>
      <formula>0.75</formula>
    </cfRule>
    <cfRule type="cellIs" dxfId="9153" priority="11214" operator="greaterThan">
      <formula>1</formula>
    </cfRule>
    <cfRule type="cellIs" dxfId="9152" priority="11215" operator="between">
      <formula>0.95</formula>
      <formula>1</formula>
    </cfRule>
    <cfRule type="cellIs" dxfId="9151" priority="11216" stopIfTrue="1" operator="between">
      <formula>0</formula>
      <formula>0.5</formula>
    </cfRule>
  </conditionalFormatting>
  <conditionalFormatting sqref="I101">
    <cfRule type="cellIs" dxfId="9150" priority="11202" operator="between">
      <formula>0.76</formula>
      <formula>0.95</formula>
    </cfRule>
    <cfRule type="cellIs" dxfId="9149" priority="11203" operator="between">
      <formula>0.51</formula>
      <formula>0.75</formula>
    </cfRule>
    <cfRule type="cellIs" dxfId="9148" priority="11204" operator="greaterThan">
      <formula>1</formula>
    </cfRule>
    <cfRule type="cellIs" dxfId="9147" priority="11205" operator="between">
      <formula>0.95</formula>
      <formula>1</formula>
    </cfRule>
    <cfRule type="cellIs" dxfId="9146" priority="11206" stopIfTrue="1" operator="between">
      <formula>0</formula>
      <formula>0.5</formula>
    </cfRule>
  </conditionalFormatting>
  <conditionalFormatting sqref="I103">
    <cfRule type="cellIs" dxfId="9145" priority="11192" operator="between">
      <formula>0.76</formula>
      <formula>0.95</formula>
    </cfRule>
    <cfRule type="cellIs" dxfId="9144" priority="11193" operator="between">
      <formula>0.51</formula>
      <formula>0.75</formula>
    </cfRule>
    <cfRule type="cellIs" dxfId="9143" priority="11194" operator="greaterThan">
      <formula>1</formula>
    </cfRule>
    <cfRule type="cellIs" dxfId="9142" priority="11195" operator="between">
      <formula>0.95</formula>
      <formula>1</formula>
    </cfRule>
    <cfRule type="cellIs" dxfId="9141" priority="11196" stopIfTrue="1" operator="between">
      <formula>0</formula>
      <formula>0.5</formula>
    </cfRule>
  </conditionalFormatting>
  <conditionalFormatting sqref="I104">
    <cfRule type="cellIs" dxfId="9140" priority="11187" operator="between">
      <formula>0.76</formula>
      <formula>0.95</formula>
    </cfRule>
    <cfRule type="cellIs" dxfId="9139" priority="11188" operator="between">
      <formula>0.51</formula>
      <formula>0.75</formula>
    </cfRule>
    <cfRule type="cellIs" dxfId="9138" priority="11189" operator="greaterThan">
      <formula>1</formula>
    </cfRule>
    <cfRule type="cellIs" dxfId="9137" priority="11190" operator="between">
      <formula>0.95</formula>
      <formula>1</formula>
    </cfRule>
    <cfRule type="cellIs" dxfId="9136" priority="11191" stopIfTrue="1" operator="between">
      <formula>0</formula>
      <formula>0.5</formula>
    </cfRule>
  </conditionalFormatting>
  <conditionalFormatting sqref="I105">
    <cfRule type="cellIs" dxfId="9135" priority="11182" operator="between">
      <formula>0.76</formula>
      <formula>0.95</formula>
    </cfRule>
    <cfRule type="cellIs" dxfId="9134" priority="11183" operator="between">
      <formula>0.51</formula>
      <formula>0.75</formula>
    </cfRule>
    <cfRule type="cellIs" dxfId="9133" priority="11184" operator="greaterThan">
      <formula>1</formula>
    </cfRule>
    <cfRule type="cellIs" dxfId="9132" priority="11185" operator="between">
      <formula>0.95</formula>
      <formula>1</formula>
    </cfRule>
    <cfRule type="cellIs" dxfId="9131" priority="11186" stopIfTrue="1" operator="between">
      <formula>0</formula>
      <formula>0.5</formula>
    </cfRule>
  </conditionalFormatting>
  <conditionalFormatting sqref="I106">
    <cfRule type="cellIs" dxfId="9130" priority="11177" operator="between">
      <formula>0.76</formula>
      <formula>0.95</formula>
    </cfRule>
    <cfRule type="cellIs" dxfId="9129" priority="11178" operator="between">
      <formula>0.51</formula>
      <formula>0.75</formula>
    </cfRule>
    <cfRule type="cellIs" dxfId="9128" priority="11179" operator="greaterThan">
      <formula>1</formula>
    </cfRule>
    <cfRule type="cellIs" dxfId="9127" priority="11180" operator="between">
      <formula>0.95</formula>
      <formula>1</formula>
    </cfRule>
    <cfRule type="cellIs" dxfId="9126" priority="11181" stopIfTrue="1" operator="between">
      <formula>0</formula>
      <formula>0.5</formula>
    </cfRule>
  </conditionalFormatting>
  <conditionalFormatting sqref="I107">
    <cfRule type="cellIs" dxfId="9125" priority="11172" operator="between">
      <formula>0.76</formula>
      <formula>0.95</formula>
    </cfRule>
    <cfRule type="cellIs" dxfId="9124" priority="11173" operator="between">
      <formula>0.51</formula>
      <formula>0.75</formula>
    </cfRule>
    <cfRule type="cellIs" dxfId="9123" priority="11174" operator="greaterThan">
      <formula>1</formula>
    </cfRule>
    <cfRule type="cellIs" dxfId="9122" priority="11175" operator="between">
      <formula>0.95</formula>
      <formula>1</formula>
    </cfRule>
    <cfRule type="cellIs" dxfId="9121" priority="11176" stopIfTrue="1" operator="between">
      <formula>0</formula>
      <formula>0.5</formula>
    </cfRule>
  </conditionalFormatting>
  <conditionalFormatting sqref="I108:I109">
    <cfRule type="cellIs" dxfId="9120" priority="11167" operator="between">
      <formula>0.76</formula>
      <formula>0.95</formula>
    </cfRule>
    <cfRule type="cellIs" dxfId="9119" priority="11168" operator="between">
      <formula>0.51</formula>
      <formula>0.75</formula>
    </cfRule>
    <cfRule type="cellIs" dxfId="9118" priority="11169" operator="greaterThan">
      <formula>1</formula>
    </cfRule>
    <cfRule type="cellIs" dxfId="9117" priority="11170" operator="between">
      <formula>0.95</formula>
      <formula>1</formula>
    </cfRule>
    <cfRule type="cellIs" dxfId="9116" priority="11171" stopIfTrue="1" operator="between">
      <formula>0</formula>
      <formula>0.5</formula>
    </cfRule>
  </conditionalFormatting>
  <conditionalFormatting sqref="I110">
    <cfRule type="cellIs" dxfId="9115" priority="11162" operator="between">
      <formula>0.76</formula>
      <formula>0.95</formula>
    </cfRule>
    <cfRule type="cellIs" dxfId="9114" priority="11163" operator="between">
      <formula>0.51</formula>
      <formula>0.75</formula>
    </cfRule>
    <cfRule type="cellIs" dxfId="9113" priority="11164" operator="greaterThan">
      <formula>1</formula>
    </cfRule>
    <cfRule type="cellIs" dxfId="9112" priority="11165" operator="between">
      <formula>0.95</formula>
      <formula>1</formula>
    </cfRule>
    <cfRule type="cellIs" dxfId="9111" priority="11166" stopIfTrue="1" operator="between">
      <formula>0</formula>
      <formula>0.5</formula>
    </cfRule>
  </conditionalFormatting>
  <conditionalFormatting sqref="I111">
    <cfRule type="cellIs" dxfId="9110" priority="11157" operator="between">
      <formula>0.76</formula>
      <formula>0.95</formula>
    </cfRule>
    <cfRule type="cellIs" dxfId="9109" priority="11158" operator="between">
      <formula>0.51</formula>
      <formula>0.75</formula>
    </cfRule>
    <cfRule type="cellIs" dxfId="9108" priority="11159" operator="greaterThan">
      <formula>1</formula>
    </cfRule>
    <cfRule type="cellIs" dxfId="9107" priority="11160" operator="between">
      <formula>0.95</formula>
      <formula>1</formula>
    </cfRule>
    <cfRule type="cellIs" dxfId="9106" priority="11161" stopIfTrue="1" operator="between">
      <formula>0</formula>
      <formula>0.5</formula>
    </cfRule>
  </conditionalFormatting>
  <conditionalFormatting sqref="I112">
    <cfRule type="cellIs" dxfId="9105" priority="11152" operator="between">
      <formula>0.76</formula>
      <formula>0.95</formula>
    </cfRule>
    <cfRule type="cellIs" dxfId="9104" priority="11153" operator="between">
      <formula>0.51</formula>
      <formula>0.75</formula>
    </cfRule>
    <cfRule type="cellIs" dxfId="9103" priority="11154" operator="greaterThan">
      <formula>1</formula>
    </cfRule>
    <cfRule type="cellIs" dxfId="9102" priority="11155" operator="between">
      <formula>0.95</formula>
      <formula>1</formula>
    </cfRule>
    <cfRule type="cellIs" dxfId="9101" priority="11156" stopIfTrue="1" operator="between">
      <formula>0</formula>
      <formula>0.5</formula>
    </cfRule>
  </conditionalFormatting>
  <conditionalFormatting sqref="I113">
    <cfRule type="cellIs" dxfId="9100" priority="11147" operator="between">
      <formula>0.76</formula>
      <formula>0.95</formula>
    </cfRule>
    <cfRule type="cellIs" dxfId="9099" priority="11148" operator="between">
      <formula>0.51</formula>
      <formula>0.75</formula>
    </cfRule>
    <cfRule type="cellIs" dxfId="9098" priority="11149" operator="greaterThan">
      <formula>1</formula>
    </cfRule>
    <cfRule type="cellIs" dxfId="9097" priority="11150" operator="between">
      <formula>0.95</formula>
      <formula>1</formula>
    </cfRule>
    <cfRule type="cellIs" dxfId="9096" priority="11151" stopIfTrue="1" operator="between">
      <formula>0</formula>
      <formula>0.5</formula>
    </cfRule>
  </conditionalFormatting>
  <conditionalFormatting sqref="I114">
    <cfRule type="cellIs" dxfId="9095" priority="11137" operator="between">
      <formula>0.76</formula>
      <formula>0.95</formula>
    </cfRule>
    <cfRule type="cellIs" dxfId="9094" priority="11138" operator="between">
      <formula>0.51</formula>
      <formula>0.75</formula>
    </cfRule>
    <cfRule type="cellIs" dxfId="9093" priority="11139" operator="greaterThan">
      <formula>1</formula>
    </cfRule>
    <cfRule type="cellIs" dxfId="9092" priority="11140" operator="between">
      <formula>0.95</formula>
      <formula>1</formula>
    </cfRule>
    <cfRule type="cellIs" dxfId="9091" priority="11141" stopIfTrue="1" operator="between">
      <formula>0</formula>
      <formula>0.5</formula>
    </cfRule>
  </conditionalFormatting>
  <conditionalFormatting sqref="I115">
    <cfRule type="cellIs" dxfId="9090" priority="11132" operator="between">
      <formula>0.76</formula>
      <formula>0.95</formula>
    </cfRule>
    <cfRule type="cellIs" dxfId="9089" priority="11133" operator="between">
      <formula>0.51</formula>
      <formula>0.75</formula>
    </cfRule>
    <cfRule type="cellIs" dxfId="9088" priority="11134" operator="greaterThan">
      <formula>1</formula>
    </cfRule>
    <cfRule type="cellIs" dxfId="9087" priority="11135" operator="between">
      <formula>0.95</formula>
      <formula>1</formula>
    </cfRule>
    <cfRule type="cellIs" dxfId="9086" priority="11136" stopIfTrue="1" operator="between">
      <formula>0</formula>
      <formula>0.5</formula>
    </cfRule>
  </conditionalFormatting>
  <conditionalFormatting sqref="I116">
    <cfRule type="cellIs" dxfId="9085" priority="11127" operator="between">
      <formula>0.76</formula>
      <formula>0.95</formula>
    </cfRule>
    <cfRule type="cellIs" dxfId="9084" priority="11128" operator="between">
      <formula>0.51</formula>
      <formula>0.75</formula>
    </cfRule>
    <cfRule type="cellIs" dxfId="9083" priority="11129" operator="greaterThan">
      <formula>1</formula>
    </cfRule>
    <cfRule type="cellIs" dxfId="9082" priority="11130" operator="between">
      <formula>0.95</formula>
      <formula>1</formula>
    </cfRule>
    <cfRule type="cellIs" dxfId="9081" priority="11131" stopIfTrue="1" operator="between">
      <formula>0</formula>
      <formula>0.5</formula>
    </cfRule>
  </conditionalFormatting>
  <conditionalFormatting sqref="I117">
    <cfRule type="cellIs" dxfId="9080" priority="11122" operator="between">
      <formula>0.76</formula>
      <formula>0.95</formula>
    </cfRule>
    <cfRule type="cellIs" dxfId="9079" priority="11123" operator="between">
      <formula>0.51</formula>
      <formula>0.75</formula>
    </cfRule>
    <cfRule type="cellIs" dxfId="9078" priority="11124" operator="greaterThan">
      <formula>1</formula>
    </cfRule>
    <cfRule type="cellIs" dxfId="9077" priority="11125" operator="between">
      <formula>0.95</formula>
      <formula>1</formula>
    </cfRule>
    <cfRule type="cellIs" dxfId="9076" priority="11126" stopIfTrue="1" operator="between">
      <formula>0</formula>
      <formula>0.5</formula>
    </cfRule>
  </conditionalFormatting>
  <conditionalFormatting sqref="I118">
    <cfRule type="cellIs" dxfId="9075" priority="11117" operator="between">
      <formula>0.76</formula>
      <formula>0.95</formula>
    </cfRule>
    <cfRule type="cellIs" dxfId="9074" priority="11118" operator="between">
      <formula>0.51</formula>
      <formula>0.75</formula>
    </cfRule>
    <cfRule type="cellIs" dxfId="9073" priority="11119" operator="greaterThan">
      <formula>1</formula>
    </cfRule>
    <cfRule type="cellIs" dxfId="9072" priority="11120" operator="between">
      <formula>0.95</formula>
      <formula>1</formula>
    </cfRule>
    <cfRule type="cellIs" dxfId="9071" priority="11121" stopIfTrue="1" operator="between">
      <formula>0</formula>
      <formula>0.5</formula>
    </cfRule>
  </conditionalFormatting>
  <conditionalFormatting sqref="I119">
    <cfRule type="cellIs" dxfId="9070" priority="11112" operator="between">
      <formula>0.76</formula>
      <formula>0.95</formula>
    </cfRule>
    <cfRule type="cellIs" dxfId="9069" priority="11113" operator="between">
      <formula>0.51</formula>
      <formula>0.75</formula>
    </cfRule>
    <cfRule type="cellIs" dxfId="9068" priority="11114" operator="greaterThan">
      <formula>1</formula>
    </cfRule>
    <cfRule type="cellIs" dxfId="9067" priority="11115" operator="between">
      <formula>0.95</formula>
      <formula>1</formula>
    </cfRule>
    <cfRule type="cellIs" dxfId="9066" priority="11116" stopIfTrue="1" operator="between">
      <formula>0</formula>
      <formula>0.5</formula>
    </cfRule>
  </conditionalFormatting>
  <conditionalFormatting sqref="I120">
    <cfRule type="cellIs" dxfId="9065" priority="11107" operator="between">
      <formula>0.76</formula>
      <formula>0.95</formula>
    </cfRule>
    <cfRule type="cellIs" dxfId="9064" priority="11108" operator="between">
      <formula>0.51</formula>
      <formula>0.75</formula>
    </cfRule>
    <cfRule type="cellIs" dxfId="9063" priority="11109" operator="greaterThan">
      <formula>1</formula>
    </cfRule>
    <cfRule type="cellIs" dxfId="9062" priority="11110" operator="between">
      <formula>0.95</formula>
      <formula>1</formula>
    </cfRule>
    <cfRule type="cellIs" dxfId="9061" priority="11111" stopIfTrue="1" operator="between">
      <formula>0</formula>
      <formula>0.5</formula>
    </cfRule>
  </conditionalFormatting>
  <conditionalFormatting sqref="I121">
    <cfRule type="cellIs" dxfId="9060" priority="11102" operator="between">
      <formula>0.76</formula>
      <formula>0.95</formula>
    </cfRule>
    <cfRule type="cellIs" dxfId="9059" priority="11103" operator="between">
      <formula>0.51</formula>
      <formula>0.75</formula>
    </cfRule>
    <cfRule type="cellIs" dxfId="9058" priority="11104" operator="greaterThan">
      <formula>1</formula>
    </cfRule>
    <cfRule type="cellIs" dxfId="9057" priority="11105" operator="between">
      <formula>0.95</formula>
      <formula>1</formula>
    </cfRule>
    <cfRule type="cellIs" dxfId="9056" priority="11106" stopIfTrue="1" operator="between">
      <formula>0</formula>
      <formula>0.5</formula>
    </cfRule>
  </conditionalFormatting>
  <conditionalFormatting sqref="I122">
    <cfRule type="cellIs" dxfId="9055" priority="11097" operator="between">
      <formula>0.76</formula>
      <formula>0.95</formula>
    </cfRule>
    <cfRule type="cellIs" dxfId="9054" priority="11098" operator="between">
      <formula>0.51</formula>
      <formula>0.75</formula>
    </cfRule>
    <cfRule type="cellIs" dxfId="9053" priority="11099" operator="greaterThan">
      <formula>1</formula>
    </cfRule>
    <cfRule type="cellIs" dxfId="9052" priority="11100" operator="between">
      <formula>0.95</formula>
      <formula>1</formula>
    </cfRule>
    <cfRule type="cellIs" dxfId="9051" priority="11101" stopIfTrue="1" operator="between">
      <formula>0</formula>
      <formula>0.5</formula>
    </cfRule>
  </conditionalFormatting>
  <conditionalFormatting sqref="I123">
    <cfRule type="cellIs" dxfId="9050" priority="11092" operator="between">
      <formula>0.76</formula>
      <formula>0.95</formula>
    </cfRule>
    <cfRule type="cellIs" dxfId="9049" priority="11093" operator="between">
      <formula>0.51</formula>
      <formula>0.75</formula>
    </cfRule>
    <cfRule type="cellIs" dxfId="9048" priority="11094" operator="greaterThan">
      <formula>1</formula>
    </cfRule>
    <cfRule type="cellIs" dxfId="9047" priority="11095" operator="between">
      <formula>0.95</formula>
      <formula>1</formula>
    </cfRule>
    <cfRule type="cellIs" dxfId="9046" priority="11096" stopIfTrue="1" operator="between">
      <formula>0</formula>
      <formula>0.5</formula>
    </cfRule>
  </conditionalFormatting>
  <conditionalFormatting sqref="I124">
    <cfRule type="cellIs" dxfId="9045" priority="11087" operator="between">
      <formula>0.76</formula>
      <formula>0.95</formula>
    </cfRule>
    <cfRule type="cellIs" dxfId="9044" priority="11088" operator="between">
      <formula>0.51</formula>
      <formula>0.75</formula>
    </cfRule>
    <cfRule type="cellIs" dxfId="9043" priority="11089" operator="greaterThan">
      <formula>1</formula>
    </cfRule>
    <cfRule type="cellIs" dxfId="9042" priority="11090" operator="between">
      <formula>0.95</formula>
      <formula>1</formula>
    </cfRule>
    <cfRule type="cellIs" dxfId="9041" priority="11091" stopIfTrue="1" operator="between">
      <formula>0</formula>
      <formula>0.5</formula>
    </cfRule>
  </conditionalFormatting>
  <conditionalFormatting sqref="I125">
    <cfRule type="cellIs" dxfId="9040" priority="11082" operator="between">
      <formula>0.76</formula>
      <formula>0.95</formula>
    </cfRule>
    <cfRule type="cellIs" dxfId="9039" priority="11083" operator="between">
      <formula>0.51</formula>
      <formula>0.75</formula>
    </cfRule>
    <cfRule type="cellIs" dxfId="9038" priority="11084" operator="greaterThan">
      <formula>1</formula>
    </cfRule>
    <cfRule type="cellIs" dxfId="9037" priority="11085" operator="between">
      <formula>0.95</formula>
      <formula>1</formula>
    </cfRule>
    <cfRule type="cellIs" dxfId="9036" priority="11086" stopIfTrue="1" operator="between">
      <formula>0</formula>
      <formula>0.5</formula>
    </cfRule>
  </conditionalFormatting>
  <conditionalFormatting sqref="I126">
    <cfRule type="cellIs" dxfId="9035" priority="11077" operator="between">
      <formula>0.76</formula>
      <formula>0.95</formula>
    </cfRule>
    <cfRule type="cellIs" dxfId="9034" priority="11078" operator="between">
      <formula>0.51</formula>
      <formula>0.75</formula>
    </cfRule>
    <cfRule type="cellIs" dxfId="9033" priority="11079" operator="greaterThan">
      <formula>1</formula>
    </cfRule>
    <cfRule type="cellIs" dxfId="9032" priority="11080" operator="between">
      <formula>0.95</formula>
      <formula>1</formula>
    </cfRule>
    <cfRule type="cellIs" dxfId="9031" priority="11081" stopIfTrue="1" operator="between">
      <formula>0</formula>
      <formula>0.5</formula>
    </cfRule>
  </conditionalFormatting>
  <conditionalFormatting sqref="I127">
    <cfRule type="cellIs" dxfId="9030" priority="11072" operator="between">
      <formula>0.76</formula>
      <formula>0.95</formula>
    </cfRule>
    <cfRule type="cellIs" dxfId="9029" priority="11073" operator="between">
      <formula>0.51</formula>
      <formula>0.75</formula>
    </cfRule>
    <cfRule type="cellIs" dxfId="9028" priority="11074" operator="greaterThan">
      <formula>1</formula>
    </cfRule>
    <cfRule type="cellIs" dxfId="9027" priority="11075" operator="between">
      <formula>0.95</formula>
      <formula>1</formula>
    </cfRule>
    <cfRule type="cellIs" dxfId="9026" priority="11076" stopIfTrue="1" operator="between">
      <formula>0</formula>
      <formula>0.5</formula>
    </cfRule>
  </conditionalFormatting>
  <conditionalFormatting sqref="I128">
    <cfRule type="cellIs" dxfId="9025" priority="11067" operator="between">
      <formula>0.76</formula>
      <formula>0.95</formula>
    </cfRule>
    <cfRule type="cellIs" dxfId="9024" priority="11068" operator="between">
      <formula>0.51</formula>
      <formula>0.75</formula>
    </cfRule>
    <cfRule type="cellIs" dxfId="9023" priority="11069" operator="greaterThan">
      <formula>1</formula>
    </cfRule>
    <cfRule type="cellIs" dxfId="9022" priority="11070" operator="between">
      <formula>0.95</formula>
      <formula>1</formula>
    </cfRule>
    <cfRule type="cellIs" dxfId="9021" priority="11071" stopIfTrue="1" operator="between">
      <formula>0</formula>
      <formula>0.5</formula>
    </cfRule>
  </conditionalFormatting>
  <conditionalFormatting sqref="I129">
    <cfRule type="cellIs" dxfId="9020" priority="11062" operator="between">
      <formula>0.76</formula>
      <formula>0.95</formula>
    </cfRule>
    <cfRule type="cellIs" dxfId="9019" priority="11063" operator="between">
      <formula>0.51</formula>
      <formula>0.75</formula>
    </cfRule>
    <cfRule type="cellIs" dxfId="9018" priority="11064" operator="greaterThan">
      <formula>1</formula>
    </cfRule>
    <cfRule type="cellIs" dxfId="9017" priority="11065" operator="between">
      <formula>0.95</formula>
      <formula>1</formula>
    </cfRule>
    <cfRule type="cellIs" dxfId="9016" priority="11066" stopIfTrue="1" operator="between">
      <formula>0</formula>
      <formula>0.5</formula>
    </cfRule>
  </conditionalFormatting>
  <conditionalFormatting sqref="I130">
    <cfRule type="cellIs" dxfId="9015" priority="11057" operator="between">
      <formula>0.76</formula>
      <formula>0.95</formula>
    </cfRule>
    <cfRule type="cellIs" dxfId="9014" priority="11058" operator="between">
      <formula>0.51</formula>
      <formula>0.75</formula>
    </cfRule>
    <cfRule type="cellIs" dxfId="9013" priority="11059" operator="greaterThan">
      <formula>1</formula>
    </cfRule>
    <cfRule type="cellIs" dxfId="9012" priority="11060" operator="between">
      <formula>0.95</formula>
      <formula>1</formula>
    </cfRule>
    <cfRule type="cellIs" dxfId="9011" priority="11061" stopIfTrue="1" operator="between">
      <formula>0</formula>
      <formula>0.5</formula>
    </cfRule>
  </conditionalFormatting>
  <conditionalFormatting sqref="I131">
    <cfRule type="cellIs" dxfId="9010" priority="11052" operator="between">
      <formula>0.76</formula>
      <formula>0.95</formula>
    </cfRule>
    <cfRule type="cellIs" dxfId="9009" priority="11053" operator="between">
      <formula>0.51</formula>
      <formula>0.75</formula>
    </cfRule>
    <cfRule type="cellIs" dxfId="9008" priority="11054" operator="greaterThan">
      <formula>1</formula>
    </cfRule>
    <cfRule type="cellIs" dxfId="9007" priority="11055" operator="between">
      <formula>0.95</formula>
      <formula>1</formula>
    </cfRule>
    <cfRule type="cellIs" dxfId="9006" priority="11056" stopIfTrue="1" operator="between">
      <formula>0</formula>
      <formula>0.5</formula>
    </cfRule>
  </conditionalFormatting>
  <conditionalFormatting sqref="I132">
    <cfRule type="cellIs" dxfId="9005" priority="11047" operator="between">
      <formula>0.76</formula>
      <formula>0.95</formula>
    </cfRule>
    <cfRule type="cellIs" dxfId="9004" priority="11048" operator="between">
      <formula>0.51</formula>
      <formula>0.75</formula>
    </cfRule>
    <cfRule type="cellIs" dxfId="9003" priority="11049" operator="greaterThan">
      <formula>1</formula>
    </cfRule>
    <cfRule type="cellIs" dxfId="9002" priority="11050" operator="between">
      <formula>0.95</formula>
      <formula>1</formula>
    </cfRule>
    <cfRule type="cellIs" dxfId="9001" priority="11051" stopIfTrue="1" operator="between">
      <formula>0</formula>
      <formula>0.5</formula>
    </cfRule>
  </conditionalFormatting>
  <conditionalFormatting sqref="I133">
    <cfRule type="cellIs" dxfId="9000" priority="11042" operator="between">
      <formula>0.76</formula>
      <formula>0.95</formula>
    </cfRule>
    <cfRule type="cellIs" dxfId="8999" priority="11043" operator="between">
      <formula>0.51</formula>
      <formula>0.75</formula>
    </cfRule>
    <cfRule type="cellIs" dxfId="8998" priority="11044" operator="greaterThan">
      <formula>1</formula>
    </cfRule>
    <cfRule type="cellIs" dxfId="8997" priority="11045" operator="between">
      <formula>0.95</formula>
      <formula>1</formula>
    </cfRule>
    <cfRule type="cellIs" dxfId="8996" priority="11046" stopIfTrue="1" operator="between">
      <formula>0</formula>
      <formula>0.5</formula>
    </cfRule>
  </conditionalFormatting>
  <conditionalFormatting sqref="I134">
    <cfRule type="cellIs" dxfId="8995" priority="11037" operator="between">
      <formula>0.76</formula>
      <formula>0.95</formula>
    </cfRule>
    <cfRule type="cellIs" dxfId="8994" priority="11038" operator="between">
      <formula>0.51</formula>
      <formula>0.75</formula>
    </cfRule>
    <cfRule type="cellIs" dxfId="8993" priority="11039" operator="greaterThan">
      <formula>1</formula>
    </cfRule>
    <cfRule type="cellIs" dxfId="8992" priority="11040" operator="between">
      <formula>0.95</formula>
      <formula>1</formula>
    </cfRule>
    <cfRule type="cellIs" dxfId="8991" priority="11041" stopIfTrue="1" operator="between">
      <formula>0</formula>
      <formula>0.5</formula>
    </cfRule>
  </conditionalFormatting>
  <conditionalFormatting sqref="I136">
    <cfRule type="cellIs" dxfId="8990" priority="11032" operator="between">
      <formula>0.76</formula>
      <formula>0.95</formula>
    </cfRule>
    <cfRule type="cellIs" dxfId="8989" priority="11033" operator="between">
      <formula>0.51</formula>
      <formula>0.75</formula>
    </cfRule>
    <cfRule type="cellIs" dxfId="8988" priority="11034" operator="greaterThan">
      <formula>1</formula>
    </cfRule>
    <cfRule type="cellIs" dxfId="8987" priority="11035" operator="between">
      <formula>0.95</formula>
      <formula>1</formula>
    </cfRule>
    <cfRule type="cellIs" dxfId="8986" priority="11036" stopIfTrue="1" operator="between">
      <formula>0</formula>
      <formula>0.5</formula>
    </cfRule>
  </conditionalFormatting>
  <conditionalFormatting sqref="I137">
    <cfRule type="cellIs" dxfId="8985" priority="11027" operator="between">
      <formula>0.76</formula>
      <formula>0.95</formula>
    </cfRule>
    <cfRule type="cellIs" dxfId="8984" priority="11028" operator="between">
      <formula>0.51</formula>
      <formula>0.75</formula>
    </cfRule>
    <cfRule type="cellIs" dxfId="8983" priority="11029" operator="greaterThan">
      <formula>1</formula>
    </cfRule>
    <cfRule type="cellIs" dxfId="8982" priority="11030" operator="between">
      <formula>0.95</formula>
      <formula>1</formula>
    </cfRule>
    <cfRule type="cellIs" dxfId="8981" priority="11031" stopIfTrue="1" operator="between">
      <formula>0</formula>
      <formula>0.5</formula>
    </cfRule>
  </conditionalFormatting>
  <conditionalFormatting sqref="I138">
    <cfRule type="cellIs" dxfId="8980" priority="11022" operator="between">
      <formula>0.76</formula>
      <formula>0.95</formula>
    </cfRule>
    <cfRule type="cellIs" dxfId="8979" priority="11023" operator="between">
      <formula>0.51</formula>
      <formula>0.75</formula>
    </cfRule>
    <cfRule type="cellIs" dxfId="8978" priority="11024" operator="greaterThan">
      <formula>1</formula>
    </cfRule>
    <cfRule type="cellIs" dxfId="8977" priority="11025" operator="between">
      <formula>0.95</formula>
      <formula>1</formula>
    </cfRule>
    <cfRule type="cellIs" dxfId="8976" priority="11026" stopIfTrue="1" operator="between">
      <formula>0</formula>
      <formula>0.5</formula>
    </cfRule>
  </conditionalFormatting>
  <conditionalFormatting sqref="I139">
    <cfRule type="cellIs" dxfId="8975" priority="11017" operator="between">
      <formula>0.76</formula>
      <formula>0.95</formula>
    </cfRule>
    <cfRule type="cellIs" dxfId="8974" priority="11018" operator="between">
      <formula>0.51</formula>
      <formula>0.75</formula>
    </cfRule>
    <cfRule type="cellIs" dxfId="8973" priority="11019" operator="greaterThan">
      <formula>1</formula>
    </cfRule>
    <cfRule type="cellIs" dxfId="8972" priority="11020" operator="between">
      <formula>0.95</formula>
      <formula>1</formula>
    </cfRule>
    <cfRule type="cellIs" dxfId="8971" priority="11021" stopIfTrue="1" operator="between">
      <formula>0</formula>
      <formula>0.5</formula>
    </cfRule>
  </conditionalFormatting>
  <conditionalFormatting sqref="I140">
    <cfRule type="cellIs" dxfId="8970" priority="11012" operator="between">
      <formula>0.76</formula>
      <formula>0.95</formula>
    </cfRule>
    <cfRule type="cellIs" dxfId="8969" priority="11013" operator="between">
      <formula>0.51</formula>
      <formula>0.75</formula>
    </cfRule>
    <cfRule type="cellIs" dxfId="8968" priority="11014" operator="greaterThan">
      <formula>1</formula>
    </cfRule>
    <cfRule type="cellIs" dxfId="8967" priority="11015" operator="between">
      <formula>0.95</formula>
      <formula>1</formula>
    </cfRule>
    <cfRule type="cellIs" dxfId="8966" priority="11016" stopIfTrue="1" operator="between">
      <formula>0</formula>
      <formula>0.5</formula>
    </cfRule>
  </conditionalFormatting>
  <conditionalFormatting sqref="I141">
    <cfRule type="cellIs" dxfId="8965" priority="11007" operator="between">
      <formula>0.76</formula>
      <formula>0.95</formula>
    </cfRule>
    <cfRule type="cellIs" dxfId="8964" priority="11008" operator="between">
      <formula>0.51</formula>
      <formula>0.75</formula>
    </cfRule>
    <cfRule type="cellIs" dxfId="8963" priority="11009" operator="greaterThan">
      <formula>1</formula>
    </cfRule>
    <cfRule type="cellIs" dxfId="8962" priority="11010" operator="between">
      <formula>0.95</formula>
      <formula>1</formula>
    </cfRule>
    <cfRule type="cellIs" dxfId="8961" priority="11011" stopIfTrue="1" operator="between">
      <formula>0</formula>
      <formula>0.5</formula>
    </cfRule>
  </conditionalFormatting>
  <conditionalFormatting sqref="I142">
    <cfRule type="cellIs" dxfId="8960" priority="11002" operator="between">
      <formula>0.76</formula>
      <formula>0.95</formula>
    </cfRule>
    <cfRule type="cellIs" dxfId="8959" priority="11003" operator="between">
      <formula>0.51</formula>
      <formula>0.75</formula>
    </cfRule>
    <cfRule type="cellIs" dxfId="8958" priority="11004" operator="greaterThan">
      <formula>1</formula>
    </cfRule>
    <cfRule type="cellIs" dxfId="8957" priority="11005" operator="between">
      <formula>0.95</formula>
      <formula>1</formula>
    </cfRule>
    <cfRule type="cellIs" dxfId="8956" priority="11006" stopIfTrue="1" operator="between">
      <formula>0</formula>
      <formula>0.5</formula>
    </cfRule>
  </conditionalFormatting>
  <conditionalFormatting sqref="I143">
    <cfRule type="cellIs" dxfId="8955" priority="10997" operator="between">
      <formula>0.76</formula>
      <formula>0.95</formula>
    </cfRule>
    <cfRule type="cellIs" dxfId="8954" priority="10998" operator="between">
      <formula>0.51</formula>
      <formula>0.75</formula>
    </cfRule>
    <cfRule type="cellIs" dxfId="8953" priority="10999" operator="greaterThan">
      <formula>1</formula>
    </cfRule>
    <cfRule type="cellIs" dxfId="8952" priority="11000" operator="between">
      <formula>0.95</formula>
      <formula>1</formula>
    </cfRule>
    <cfRule type="cellIs" dxfId="8951" priority="11001" stopIfTrue="1" operator="between">
      <formula>0</formula>
      <formula>0.5</formula>
    </cfRule>
  </conditionalFormatting>
  <conditionalFormatting sqref="I144">
    <cfRule type="cellIs" dxfId="8950" priority="10992" operator="between">
      <formula>0.76</formula>
      <formula>0.95</formula>
    </cfRule>
    <cfRule type="cellIs" dxfId="8949" priority="10993" operator="between">
      <formula>0.51</formula>
      <formula>0.75</formula>
    </cfRule>
    <cfRule type="cellIs" dxfId="8948" priority="10994" operator="greaterThan">
      <formula>1</formula>
    </cfRule>
    <cfRule type="cellIs" dxfId="8947" priority="10995" operator="between">
      <formula>0.95</formula>
      <formula>1</formula>
    </cfRule>
    <cfRule type="cellIs" dxfId="8946" priority="10996" stopIfTrue="1" operator="between">
      <formula>0</formula>
      <formula>0.5</formula>
    </cfRule>
  </conditionalFormatting>
  <conditionalFormatting sqref="I145">
    <cfRule type="cellIs" dxfId="8945" priority="10987" operator="between">
      <formula>0.76</formula>
      <formula>0.95</formula>
    </cfRule>
    <cfRule type="cellIs" dxfId="8944" priority="10988" operator="between">
      <formula>0.51</formula>
      <formula>0.75</formula>
    </cfRule>
    <cfRule type="cellIs" dxfId="8943" priority="10989" operator="greaterThan">
      <formula>1</formula>
    </cfRule>
    <cfRule type="cellIs" dxfId="8942" priority="10990" operator="between">
      <formula>0.95</formula>
      <formula>1</formula>
    </cfRule>
    <cfRule type="cellIs" dxfId="8941" priority="10991" stopIfTrue="1" operator="between">
      <formula>0</formula>
      <formula>0.5</formula>
    </cfRule>
  </conditionalFormatting>
  <conditionalFormatting sqref="I146">
    <cfRule type="cellIs" dxfId="8940" priority="10982" operator="between">
      <formula>0.76</formula>
      <formula>0.95</formula>
    </cfRule>
    <cfRule type="cellIs" dxfId="8939" priority="10983" operator="between">
      <formula>0.51</formula>
      <formula>0.75</formula>
    </cfRule>
    <cfRule type="cellIs" dxfId="8938" priority="10984" operator="greaterThan">
      <formula>1</formula>
    </cfRule>
    <cfRule type="cellIs" dxfId="8937" priority="10985" operator="between">
      <formula>0.95</formula>
      <formula>1</formula>
    </cfRule>
    <cfRule type="cellIs" dxfId="8936" priority="10986" stopIfTrue="1" operator="between">
      <formula>0</formula>
      <formula>0.5</formula>
    </cfRule>
  </conditionalFormatting>
  <conditionalFormatting sqref="I147">
    <cfRule type="cellIs" dxfId="8935" priority="10977" operator="between">
      <formula>0.76</formula>
      <formula>0.95</formula>
    </cfRule>
    <cfRule type="cellIs" dxfId="8934" priority="10978" operator="between">
      <formula>0.51</formula>
      <formula>0.75</formula>
    </cfRule>
    <cfRule type="cellIs" dxfId="8933" priority="10979" operator="greaterThan">
      <formula>1</formula>
    </cfRule>
    <cfRule type="cellIs" dxfId="8932" priority="10980" operator="between">
      <formula>0.95</formula>
      <formula>1</formula>
    </cfRule>
    <cfRule type="cellIs" dxfId="8931" priority="10981" stopIfTrue="1" operator="between">
      <formula>0</formula>
      <formula>0.5</formula>
    </cfRule>
  </conditionalFormatting>
  <conditionalFormatting sqref="I148">
    <cfRule type="cellIs" dxfId="8930" priority="10972" operator="between">
      <formula>0.76</formula>
      <formula>0.95</formula>
    </cfRule>
    <cfRule type="cellIs" dxfId="8929" priority="10973" operator="between">
      <formula>0.51</formula>
      <formula>0.75</formula>
    </cfRule>
    <cfRule type="cellIs" dxfId="8928" priority="10974" operator="greaterThan">
      <formula>1</formula>
    </cfRule>
    <cfRule type="cellIs" dxfId="8927" priority="10975" operator="between">
      <formula>0.95</formula>
      <formula>1</formula>
    </cfRule>
    <cfRule type="cellIs" dxfId="8926" priority="10976" stopIfTrue="1" operator="between">
      <formula>0</formula>
      <formula>0.5</formula>
    </cfRule>
  </conditionalFormatting>
  <conditionalFormatting sqref="I149">
    <cfRule type="cellIs" dxfId="8925" priority="10967" operator="between">
      <formula>0.76</formula>
      <formula>0.95</formula>
    </cfRule>
    <cfRule type="cellIs" dxfId="8924" priority="10968" operator="between">
      <formula>0.51</formula>
      <formula>0.75</formula>
    </cfRule>
    <cfRule type="cellIs" dxfId="8923" priority="10969" operator="greaterThan">
      <formula>1</formula>
    </cfRule>
    <cfRule type="cellIs" dxfId="8922" priority="10970" operator="between">
      <formula>0.95</formula>
      <formula>1</formula>
    </cfRule>
    <cfRule type="cellIs" dxfId="8921" priority="10971" stopIfTrue="1" operator="between">
      <formula>0</formula>
      <formula>0.5</formula>
    </cfRule>
  </conditionalFormatting>
  <conditionalFormatting sqref="I150">
    <cfRule type="cellIs" dxfId="8920" priority="10962" operator="between">
      <formula>0.76</formula>
      <formula>0.95</formula>
    </cfRule>
    <cfRule type="cellIs" dxfId="8919" priority="10963" operator="between">
      <formula>0.51</formula>
      <formula>0.75</formula>
    </cfRule>
    <cfRule type="cellIs" dxfId="8918" priority="10964" operator="greaterThan">
      <formula>1</formula>
    </cfRule>
    <cfRule type="cellIs" dxfId="8917" priority="10965" operator="between">
      <formula>0.95</formula>
      <formula>1</formula>
    </cfRule>
    <cfRule type="cellIs" dxfId="8916" priority="10966" stopIfTrue="1" operator="between">
      <formula>0</formula>
      <formula>0.5</formula>
    </cfRule>
  </conditionalFormatting>
  <conditionalFormatting sqref="I151">
    <cfRule type="cellIs" dxfId="8915" priority="10957" operator="between">
      <formula>0.76</formula>
      <formula>0.95</formula>
    </cfRule>
    <cfRule type="cellIs" dxfId="8914" priority="10958" operator="between">
      <formula>0.51</formula>
      <formula>0.75</formula>
    </cfRule>
    <cfRule type="cellIs" dxfId="8913" priority="10959" operator="greaterThan">
      <formula>1</formula>
    </cfRule>
    <cfRule type="cellIs" dxfId="8912" priority="10960" operator="between">
      <formula>0.95</formula>
      <formula>1</formula>
    </cfRule>
    <cfRule type="cellIs" dxfId="8911" priority="10961" stopIfTrue="1" operator="between">
      <formula>0</formula>
      <formula>0.5</formula>
    </cfRule>
  </conditionalFormatting>
  <conditionalFormatting sqref="I152">
    <cfRule type="cellIs" dxfId="8910" priority="10952" operator="between">
      <formula>0.76</formula>
      <formula>0.95</formula>
    </cfRule>
    <cfRule type="cellIs" dxfId="8909" priority="10953" operator="between">
      <formula>0.51</formula>
      <formula>0.75</formula>
    </cfRule>
    <cfRule type="cellIs" dxfId="8908" priority="10954" operator="greaterThan">
      <formula>1</formula>
    </cfRule>
    <cfRule type="cellIs" dxfId="8907" priority="10955" operator="between">
      <formula>0.95</formula>
      <formula>1</formula>
    </cfRule>
    <cfRule type="cellIs" dxfId="8906" priority="10956" stopIfTrue="1" operator="between">
      <formula>0</formula>
      <formula>0.5</formula>
    </cfRule>
  </conditionalFormatting>
  <conditionalFormatting sqref="I153">
    <cfRule type="cellIs" dxfId="8905" priority="10947" operator="between">
      <formula>0.76</formula>
      <formula>0.95</formula>
    </cfRule>
    <cfRule type="cellIs" dxfId="8904" priority="10948" operator="between">
      <formula>0.51</formula>
      <formula>0.75</formula>
    </cfRule>
    <cfRule type="cellIs" dxfId="8903" priority="10949" operator="greaterThan">
      <formula>1</formula>
    </cfRule>
    <cfRule type="cellIs" dxfId="8902" priority="10950" operator="between">
      <formula>0.95</formula>
      <formula>1</formula>
    </cfRule>
    <cfRule type="cellIs" dxfId="8901" priority="10951" stopIfTrue="1" operator="between">
      <formula>0</formula>
      <formula>0.5</formula>
    </cfRule>
  </conditionalFormatting>
  <conditionalFormatting sqref="I154">
    <cfRule type="cellIs" dxfId="8900" priority="10942" operator="between">
      <formula>0.76</formula>
      <formula>0.95</formula>
    </cfRule>
    <cfRule type="cellIs" dxfId="8899" priority="10943" operator="between">
      <formula>0.51</formula>
      <formula>0.75</formula>
    </cfRule>
    <cfRule type="cellIs" dxfId="8898" priority="10944" operator="greaterThan">
      <formula>1</formula>
    </cfRule>
    <cfRule type="cellIs" dxfId="8897" priority="10945" operator="between">
      <formula>0.95</formula>
      <formula>1</formula>
    </cfRule>
    <cfRule type="cellIs" dxfId="8896" priority="10946" stopIfTrue="1" operator="between">
      <formula>0</formula>
      <formula>0.5</formula>
    </cfRule>
  </conditionalFormatting>
  <conditionalFormatting sqref="I155">
    <cfRule type="cellIs" dxfId="8895" priority="10937" operator="between">
      <formula>0.76</formula>
      <formula>0.95</formula>
    </cfRule>
    <cfRule type="cellIs" dxfId="8894" priority="10938" operator="between">
      <formula>0.51</formula>
      <formula>0.75</formula>
    </cfRule>
    <cfRule type="cellIs" dxfId="8893" priority="10939" operator="greaterThan">
      <formula>1</formula>
    </cfRule>
    <cfRule type="cellIs" dxfId="8892" priority="10940" operator="between">
      <formula>0.95</formula>
      <formula>1</formula>
    </cfRule>
    <cfRule type="cellIs" dxfId="8891" priority="10941" stopIfTrue="1" operator="between">
      <formula>0</formula>
      <formula>0.5</formula>
    </cfRule>
  </conditionalFormatting>
  <conditionalFormatting sqref="I156">
    <cfRule type="cellIs" dxfId="8890" priority="10932" operator="between">
      <formula>0.76</formula>
      <formula>0.95</formula>
    </cfRule>
    <cfRule type="cellIs" dxfId="8889" priority="10933" operator="between">
      <formula>0.51</formula>
      <formula>0.75</formula>
    </cfRule>
    <cfRule type="cellIs" dxfId="8888" priority="10934" operator="greaterThan">
      <formula>1</formula>
    </cfRule>
    <cfRule type="cellIs" dxfId="8887" priority="10935" operator="between">
      <formula>0.95</formula>
      <formula>1</formula>
    </cfRule>
    <cfRule type="cellIs" dxfId="8886" priority="10936" stopIfTrue="1" operator="between">
      <formula>0</formula>
      <formula>0.5</formula>
    </cfRule>
  </conditionalFormatting>
  <conditionalFormatting sqref="I157">
    <cfRule type="cellIs" dxfId="8885" priority="10927" operator="between">
      <formula>0.76</formula>
      <formula>0.95</formula>
    </cfRule>
    <cfRule type="cellIs" dxfId="8884" priority="10928" operator="between">
      <formula>0.51</formula>
      <formula>0.75</formula>
    </cfRule>
    <cfRule type="cellIs" dxfId="8883" priority="10929" operator="greaterThan">
      <formula>1</formula>
    </cfRule>
    <cfRule type="cellIs" dxfId="8882" priority="10930" operator="between">
      <formula>0.95</formula>
      <formula>1</formula>
    </cfRule>
    <cfRule type="cellIs" dxfId="8881" priority="10931" stopIfTrue="1" operator="between">
      <formula>0</formula>
      <formula>0.5</formula>
    </cfRule>
  </conditionalFormatting>
  <conditionalFormatting sqref="I158">
    <cfRule type="cellIs" dxfId="8880" priority="10922" operator="between">
      <formula>0.76</formula>
      <formula>0.95</formula>
    </cfRule>
    <cfRule type="cellIs" dxfId="8879" priority="10923" operator="between">
      <formula>0.51</formula>
      <formula>0.75</formula>
    </cfRule>
    <cfRule type="cellIs" dxfId="8878" priority="10924" operator="greaterThan">
      <formula>1</formula>
    </cfRule>
    <cfRule type="cellIs" dxfId="8877" priority="10925" operator="between">
      <formula>0.95</formula>
      <formula>1</formula>
    </cfRule>
    <cfRule type="cellIs" dxfId="8876" priority="10926" stopIfTrue="1" operator="between">
      <formula>0</formula>
      <formula>0.5</formula>
    </cfRule>
  </conditionalFormatting>
  <conditionalFormatting sqref="I159">
    <cfRule type="cellIs" dxfId="8875" priority="10917" operator="between">
      <formula>0.76</formula>
      <formula>0.95</formula>
    </cfRule>
    <cfRule type="cellIs" dxfId="8874" priority="10918" operator="between">
      <formula>0.51</formula>
      <formula>0.75</formula>
    </cfRule>
    <cfRule type="cellIs" dxfId="8873" priority="10919" operator="greaterThan">
      <formula>1</formula>
    </cfRule>
    <cfRule type="cellIs" dxfId="8872" priority="10920" operator="between">
      <formula>0.95</formula>
      <formula>1</formula>
    </cfRule>
    <cfRule type="cellIs" dxfId="8871" priority="10921" stopIfTrue="1" operator="between">
      <formula>0</formula>
      <formula>0.5</formula>
    </cfRule>
  </conditionalFormatting>
  <conditionalFormatting sqref="I160">
    <cfRule type="cellIs" dxfId="8870" priority="10912" operator="between">
      <formula>0.76</formula>
      <formula>0.95</formula>
    </cfRule>
    <cfRule type="cellIs" dxfId="8869" priority="10913" operator="between">
      <formula>0.51</formula>
      <formula>0.75</formula>
    </cfRule>
    <cfRule type="cellIs" dxfId="8868" priority="10914" operator="greaterThan">
      <formula>1</formula>
    </cfRule>
    <cfRule type="cellIs" dxfId="8867" priority="10915" operator="between">
      <formula>0.95</formula>
      <formula>1</formula>
    </cfRule>
    <cfRule type="cellIs" dxfId="8866" priority="10916" stopIfTrue="1" operator="between">
      <formula>0</formula>
      <formula>0.5</formula>
    </cfRule>
  </conditionalFormatting>
  <conditionalFormatting sqref="I161">
    <cfRule type="cellIs" dxfId="8865" priority="10907" operator="between">
      <formula>0.76</formula>
      <formula>0.95</formula>
    </cfRule>
    <cfRule type="cellIs" dxfId="8864" priority="10908" operator="between">
      <formula>0.51</formula>
      <formula>0.75</formula>
    </cfRule>
    <cfRule type="cellIs" dxfId="8863" priority="10909" operator="greaterThan">
      <formula>1</formula>
    </cfRule>
    <cfRule type="cellIs" dxfId="8862" priority="10910" operator="between">
      <formula>0.95</formula>
      <formula>1</formula>
    </cfRule>
    <cfRule type="cellIs" dxfId="8861" priority="10911" stopIfTrue="1" operator="between">
      <formula>0</formula>
      <formula>0.5</formula>
    </cfRule>
  </conditionalFormatting>
  <conditionalFormatting sqref="I162">
    <cfRule type="cellIs" dxfId="8860" priority="10902" operator="between">
      <formula>0.76</formula>
      <formula>0.95</formula>
    </cfRule>
    <cfRule type="cellIs" dxfId="8859" priority="10903" operator="between">
      <formula>0.51</formula>
      <formula>0.75</formula>
    </cfRule>
    <cfRule type="cellIs" dxfId="8858" priority="10904" operator="greaterThan">
      <formula>1</formula>
    </cfRule>
    <cfRule type="cellIs" dxfId="8857" priority="10905" operator="between">
      <formula>0.95</formula>
      <formula>1</formula>
    </cfRule>
    <cfRule type="cellIs" dxfId="8856" priority="10906" stopIfTrue="1" operator="between">
      <formula>0</formula>
      <formula>0.5</formula>
    </cfRule>
  </conditionalFormatting>
  <conditionalFormatting sqref="I163">
    <cfRule type="cellIs" dxfId="8855" priority="10897" operator="between">
      <formula>0.76</formula>
      <formula>0.95</formula>
    </cfRule>
    <cfRule type="cellIs" dxfId="8854" priority="10898" operator="between">
      <formula>0.51</formula>
      <formula>0.75</formula>
    </cfRule>
    <cfRule type="cellIs" dxfId="8853" priority="10899" operator="greaterThan">
      <formula>1</formula>
    </cfRule>
    <cfRule type="cellIs" dxfId="8852" priority="10900" operator="between">
      <formula>0.95</formula>
      <formula>1</formula>
    </cfRule>
    <cfRule type="cellIs" dxfId="8851" priority="10901" stopIfTrue="1" operator="between">
      <formula>0</formula>
      <formula>0.5</formula>
    </cfRule>
  </conditionalFormatting>
  <conditionalFormatting sqref="I164">
    <cfRule type="cellIs" dxfId="8850" priority="10892" operator="between">
      <formula>0.76</formula>
      <formula>0.95</formula>
    </cfRule>
    <cfRule type="cellIs" dxfId="8849" priority="10893" operator="between">
      <formula>0.51</formula>
      <formula>0.75</formula>
    </cfRule>
    <cfRule type="cellIs" dxfId="8848" priority="10894" operator="greaterThan">
      <formula>1</formula>
    </cfRule>
    <cfRule type="cellIs" dxfId="8847" priority="10895" operator="between">
      <formula>0.95</formula>
      <formula>1</formula>
    </cfRule>
    <cfRule type="cellIs" dxfId="8846" priority="10896" stopIfTrue="1" operator="between">
      <formula>0</formula>
      <formula>0.5</formula>
    </cfRule>
  </conditionalFormatting>
  <conditionalFormatting sqref="I165">
    <cfRule type="cellIs" dxfId="8845" priority="10887" operator="between">
      <formula>0.76</formula>
      <formula>0.95</formula>
    </cfRule>
    <cfRule type="cellIs" dxfId="8844" priority="10888" operator="between">
      <formula>0.51</formula>
      <formula>0.75</formula>
    </cfRule>
    <cfRule type="cellIs" dxfId="8843" priority="10889" operator="greaterThan">
      <formula>1</formula>
    </cfRule>
    <cfRule type="cellIs" dxfId="8842" priority="10890" operator="between">
      <formula>0.95</formula>
      <formula>1</formula>
    </cfRule>
    <cfRule type="cellIs" dxfId="8841" priority="10891" stopIfTrue="1" operator="between">
      <formula>0</formula>
      <formula>0.5</formula>
    </cfRule>
  </conditionalFormatting>
  <conditionalFormatting sqref="I166">
    <cfRule type="cellIs" dxfId="8840" priority="10882" operator="between">
      <formula>0.76</formula>
      <formula>0.95</formula>
    </cfRule>
    <cfRule type="cellIs" dxfId="8839" priority="10883" operator="between">
      <formula>0.51</formula>
      <formula>0.75</formula>
    </cfRule>
    <cfRule type="cellIs" dxfId="8838" priority="10884" operator="greaterThan">
      <formula>1</formula>
    </cfRule>
    <cfRule type="cellIs" dxfId="8837" priority="10885" operator="between">
      <formula>0.95</formula>
      <formula>1</formula>
    </cfRule>
    <cfRule type="cellIs" dxfId="8836" priority="10886" stopIfTrue="1" operator="between">
      <formula>0</formula>
      <formula>0.5</formula>
    </cfRule>
  </conditionalFormatting>
  <conditionalFormatting sqref="I167">
    <cfRule type="cellIs" dxfId="8835" priority="10872" operator="between">
      <formula>0.76</formula>
      <formula>0.95</formula>
    </cfRule>
    <cfRule type="cellIs" dxfId="8834" priority="10873" operator="between">
      <formula>0.51</formula>
      <formula>0.75</formula>
    </cfRule>
    <cfRule type="cellIs" dxfId="8833" priority="10874" operator="greaterThan">
      <formula>1</formula>
    </cfRule>
    <cfRule type="cellIs" dxfId="8832" priority="10875" operator="between">
      <formula>0.95</formula>
      <formula>1</formula>
    </cfRule>
    <cfRule type="cellIs" dxfId="8831" priority="10876" stopIfTrue="1" operator="between">
      <formula>0</formula>
      <formula>0.5</formula>
    </cfRule>
  </conditionalFormatting>
  <conditionalFormatting sqref="I168">
    <cfRule type="cellIs" dxfId="8830" priority="10867" operator="between">
      <formula>0.76</formula>
      <formula>0.95</formula>
    </cfRule>
    <cfRule type="cellIs" dxfId="8829" priority="10868" operator="between">
      <formula>0.51</formula>
      <formula>0.75</formula>
    </cfRule>
    <cfRule type="cellIs" dxfId="8828" priority="10869" operator="greaterThan">
      <formula>1</formula>
    </cfRule>
    <cfRule type="cellIs" dxfId="8827" priority="10870" operator="between">
      <formula>0.95</formula>
      <formula>1</formula>
    </cfRule>
    <cfRule type="cellIs" dxfId="8826" priority="10871" stopIfTrue="1" operator="between">
      <formula>0</formula>
      <formula>0.5</formula>
    </cfRule>
  </conditionalFormatting>
  <conditionalFormatting sqref="I169">
    <cfRule type="cellIs" dxfId="8825" priority="10862" operator="between">
      <formula>0.76</formula>
      <formula>0.95</formula>
    </cfRule>
    <cfRule type="cellIs" dxfId="8824" priority="10863" operator="between">
      <formula>0.51</formula>
      <formula>0.75</formula>
    </cfRule>
    <cfRule type="cellIs" dxfId="8823" priority="10864" operator="greaterThan">
      <formula>1</formula>
    </cfRule>
    <cfRule type="cellIs" dxfId="8822" priority="10865" operator="between">
      <formula>0.95</formula>
      <formula>1</formula>
    </cfRule>
    <cfRule type="cellIs" dxfId="8821" priority="10866" stopIfTrue="1" operator="between">
      <formula>0</formula>
      <formula>0.5</formula>
    </cfRule>
  </conditionalFormatting>
  <conditionalFormatting sqref="I170">
    <cfRule type="cellIs" dxfId="8820" priority="10857" operator="between">
      <formula>0.76</formula>
      <formula>0.95</formula>
    </cfRule>
    <cfRule type="cellIs" dxfId="8819" priority="10858" operator="between">
      <formula>0.51</formula>
      <formula>0.75</formula>
    </cfRule>
    <cfRule type="cellIs" dxfId="8818" priority="10859" operator="greaterThan">
      <formula>1</formula>
    </cfRule>
    <cfRule type="cellIs" dxfId="8817" priority="10860" operator="between">
      <formula>0.95</formula>
      <formula>1</formula>
    </cfRule>
    <cfRule type="cellIs" dxfId="8816" priority="10861" stopIfTrue="1" operator="between">
      <formula>0</formula>
      <formula>0.5</formula>
    </cfRule>
  </conditionalFormatting>
  <conditionalFormatting sqref="I171">
    <cfRule type="cellIs" dxfId="8815" priority="10852" operator="between">
      <formula>0.76</formula>
      <formula>0.95</formula>
    </cfRule>
    <cfRule type="cellIs" dxfId="8814" priority="10853" operator="between">
      <formula>0.51</formula>
      <formula>0.75</formula>
    </cfRule>
    <cfRule type="cellIs" dxfId="8813" priority="10854" operator="greaterThan">
      <formula>1</formula>
    </cfRule>
    <cfRule type="cellIs" dxfId="8812" priority="10855" operator="between">
      <formula>0.95</formula>
      <formula>1</formula>
    </cfRule>
    <cfRule type="cellIs" dxfId="8811" priority="10856" stopIfTrue="1" operator="between">
      <formula>0</formula>
      <formula>0.5</formula>
    </cfRule>
  </conditionalFormatting>
  <conditionalFormatting sqref="I173">
    <cfRule type="cellIs" dxfId="8810" priority="10847" operator="between">
      <formula>0.76</formula>
      <formula>0.95</formula>
    </cfRule>
    <cfRule type="cellIs" dxfId="8809" priority="10848" operator="between">
      <formula>0.51</formula>
      <formula>0.75</formula>
    </cfRule>
    <cfRule type="cellIs" dxfId="8808" priority="10849" operator="greaterThan">
      <formula>1</formula>
    </cfRule>
    <cfRule type="cellIs" dxfId="8807" priority="10850" operator="between">
      <formula>0.95</formula>
      <formula>1</formula>
    </cfRule>
    <cfRule type="cellIs" dxfId="8806" priority="10851" stopIfTrue="1" operator="between">
      <formula>0</formula>
      <formula>0.5</formula>
    </cfRule>
  </conditionalFormatting>
  <conditionalFormatting sqref="I172">
    <cfRule type="cellIs" dxfId="8805" priority="10842" operator="between">
      <formula>0.76</formula>
      <formula>0.95</formula>
    </cfRule>
    <cfRule type="cellIs" dxfId="8804" priority="10843" operator="between">
      <formula>0.51</formula>
      <formula>0.75</formula>
    </cfRule>
    <cfRule type="cellIs" dxfId="8803" priority="10844" operator="greaterThan">
      <formula>1</formula>
    </cfRule>
    <cfRule type="cellIs" dxfId="8802" priority="10845" operator="between">
      <formula>0.95</formula>
      <formula>1</formula>
    </cfRule>
    <cfRule type="cellIs" dxfId="8801" priority="10846" stopIfTrue="1" operator="between">
      <formula>0</formula>
      <formula>0.5</formula>
    </cfRule>
  </conditionalFormatting>
  <conditionalFormatting sqref="I174">
    <cfRule type="cellIs" dxfId="8800" priority="10837" operator="between">
      <formula>0.76</formula>
      <formula>0.95</formula>
    </cfRule>
    <cfRule type="cellIs" dxfId="8799" priority="10838" operator="between">
      <formula>0.51</formula>
      <formula>0.75</formula>
    </cfRule>
    <cfRule type="cellIs" dxfId="8798" priority="10839" operator="greaterThan">
      <formula>1</formula>
    </cfRule>
    <cfRule type="cellIs" dxfId="8797" priority="10840" operator="between">
      <formula>0.95</formula>
      <formula>1</formula>
    </cfRule>
    <cfRule type="cellIs" dxfId="8796" priority="10841" stopIfTrue="1" operator="between">
      <formula>0</formula>
      <formula>0.5</formula>
    </cfRule>
  </conditionalFormatting>
  <conditionalFormatting sqref="I175">
    <cfRule type="cellIs" dxfId="8795" priority="10832" operator="between">
      <formula>0.76</formula>
      <formula>0.95</formula>
    </cfRule>
    <cfRule type="cellIs" dxfId="8794" priority="10833" operator="between">
      <formula>0.51</formula>
      <formula>0.75</formula>
    </cfRule>
    <cfRule type="cellIs" dxfId="8793" priority="10834" operator="greaterThan">
      <formula>1</formula>
    </cfRule>
    <cfRule type="cellIs" dxfId="8792" priority="10835" operator="between">
      <formula>0.95</formula>
      <formula>1</formula>
    </cfRule>
    <cfRule type="cellIs" dxfId="8791" priority="10836" stopIfTrue="1" operator="between">
      <formula>0</formula>
      <formula>0.5</formula>
    </cfRule>
  </conditionalFormatting>
  <conditionalFormatting sqref="I176">
    <cfRule type="cellIs" dxfId="8790" priority="10827" operator="between">
      <formula>0.76</formula>
      <formula>0.95</formula>
    </cfRule>
    <cfRule type="cellIs" dxfId="8789" priority="10828" operator="between">
      <formula>0.51</formula>
      <formula>0.75</formula>
    </cfRule>
    <cfRule type="cellIs" dxfId="8788" priority="10829" operator="greaterThan">
      <formula>1</formula>
    </cfRule>
    <cfRule type="cellIs" dxfId="8787" priority="10830" operator="between">
      <formula>0.95</formula>
      <formula>1</formula>
    </cfRule>
    <cfRule type="cellIs" dxfId="8786" priority="10831" stopIfTrue="1" operator="between">
      <formula>0</formula>
      <formula>0.5</formula>
    </cfRule>
  </conditionalFormatting>
  <conditionalFormatting sqref="I177">
    <cfRule type="cellIs" dxfId="8785" priority="10822" operator="between">
      <formula>0.76</formula>
      <formula>0.95</formula>
    </cfRule>
    <cfRule type="cellIs" dxfId="8784" priority="10823" operator="between">
      <formula>0.51</formula>
      <formula>0.75</formula>
    </cfRule>
    <cfRule type="cellIs" dxfId="8783" priority="10824" operator="greaterThan">
      <formula>1</formula>
    </cfRule>
    <cfRule type="cellIs" dxfId="8782" priority="10825" operator="between">
      <formula>0.95</formula>
      <formula>1</formula>
    </cfRule>
    <cfRule type="cellIs" dxfId="8781" priority="10826" stopIfTrue="1" operator="between">
      <formula>0</formula>
      <formula>0.5</formula>
    </cfRule>
  </conditionalFormatting>
  <conditionalFormatting sqref="I178">
    <cfRule type="cellIs" dxfId="8780" priority="10817" operator="between">
      <formula>0.76</formula>
      <formula>0.95</formula>
    </cfRule>
    <cfRule type="cellIs" dxfId="8779" priority="10818" operator="between">
      <formula>0.51</formula>
      <formula>0.75</formula>
    </cfRule>
    <cfRule type="cellIs" dxfId="8778" priority="10819" operator="greaterThan">
      <formula>1</formula>
    </cfRule>
    <cfRule type="cellIs" dxfId="8777" priority="10820" operator="between">
      <formula>0.95</formula>
      <formula>1</formula>
    </cfRule>
    <cfRule type="cellIs" dxfId="8776" priority="10821" stopIfTrue="1" operator="between">
      <formula>0</formula>
      <formula>0.5</formula>
    </cfRule>
  </conditionalFormatting>
  <conditionalFormatting sqref="I179">
    <cfRule type="cellIs" dxfId="8775" priority="10812" operator="between">
      <formula>0.76</formula>
      <formula>0.95</formula>
    </cfRule>
    <cfRule type="cellIs" dxfId="8774" priority="10813" operator="between">
      <formula>0.51</formula>
      <formula>0.75</formula>
    </cfRule>
    <cfRule type="cellIs" dxfId="8773" priority="10814" operator="greaterThan">
      <formula>1</formula>
    </cfRule>
    <cfRule type="cellIs" dxfId="8772" priority="10815" operator="between">
      <formula>0.95</formula>
      <formula>1</formula>
    </cfRule>
    <cfRule type="cellIs" dxfId="8771" priority="10816" stopIfTrue="1" operator="between">
      <formula>0</formula>
      <formula>0.5</formula>
    </cfRule>
  </conditionalFormatting>
  <conditionalFormatting sqref="I180">
    <cfRule type="cellIs" dxfId="8770" priority="10807" operator="between">
      <formula>0.76</formula>
      <formula>0.95</formula>
    </cfRule>
    <cfRule type="cellIs" dxfId="8769" priority="10808" operator="between">
      <formula>0.51</formula>
      <formula>0.75</formula>
    </cfRule>
    <cfRule type="cellIs" dxfId="8768" priority="10809" operator="greaterThan">
      <formula>1</formula>
    </cfRule>
    <cfRule type="cellIs" dxfId="8767" priority="10810" operator="between">
      <formula>0.95</formula>
      <formula>1</formula>
    </cfRule>
    <cfRule type="cellIs" dxfId="8766" priority="10811" stopIfTrue="1" operator="between">
      <formula>0</formula>
      <formula>0.5</formula>
    </cfRule>
  </conditionalFormatting>
  <conditionalFormatting sqref="I181">
    <cfRule type="cellIs" dxfId="8765" priority="10802" operator="between">
      <formula>0.76</formula>
      <formula>0.95</formula>
    </cfRule>
    <cfRule type="cellIs" dxfId="8764" priority="10803" operator="between">
      <formula>0.51</formula>
      <formula>0.75</formula>
    </cfRule>
    <cfRule type="cellIs" dxfId="8763" priority="10804" operator="greaterThan">
      <formula>1</formula>
    </cfRule>
    <cfRule type="cellIs" dxfId="8762" priority="10805" operator="between">
      <formula>0.95</formula>
      <formula>1</formula>
    </cfRule>
    <cfRule type="cellIs" dxfId="8761" priority="10806" stopIfTrue="1" operator="between">
      <formula>0</formula>
      <formula>0.5</formula>
    </cfRule>
  </conditionalFormatting>
  <conditionalFormatting sqref="I182">
    <cfRule type="cellIs" dxfId="8760" priority="10797" operator="between">
      <formula>0.76</formula>
      <formula>0.95</formula>
    </cfRule>
    <cfRule type="cellIs" dxfId="8759" priority="10798" operator="between">
      <formula>0.51</formula>
      <formula>0.75</formula>
    </cfRule>
    <cfRule type="cellIs" dxfId="8758" priority="10799" operator="greaterThan">
      <formula>1</formula>
    </cfRule>
    <cfRule type="cellIs" dxfId="8757" priority="10800" operator="between">
      <formula>0.95</formula>
      <formula>1</formula>
    </cfRule>
    <cfRule type="cellIs" dxfId="8756" priority="10801" stopIfTrue="1" operator="between">
      <formula>0</formula>
      <formula>0.5</formula>
    </cfRule>
  </conditionalFormatting>
  <conditionalFormatting sqref="I184">
    <cfRule type="cellIs" dxfId="8755" priority="10792" operator="between">
      <formula>0.76</formula>
      <formula>0.95</formula>
    </cfRule>
    <cfRule type="cellIs" dxfId="8754" priority="10793" operator="between">
      <formula>0.51</formula>
      <formula>0.75</formula>
    </cfRule>
    <cfRule type="cellIs" dxfId="8753" priority="10794" operator="greaterThan">
      <formula>1</formula>
    </cfRule>
    <cfRule type="cellIs" dxfId="8752" priority="10795" operator="between">
      <formula>0.95</formula>
      <formula>1</formula>
    </cfRule>
    <cfRule type="cellIs" dxfId="8751" priority="10796" stopIfTrue="1" operator="between">
      <formula>0</formula>
      <formula>0.5</formula>
    </cfRule>
  </conditionalFormatting>
  <conditionalFormatting sqref="I183">
    <cfRule type="cellIs" dxfId="8750" priority="10787" operator="between">
      <formula>0.76</formula>
      <formula>0.95</formula>
    </cfRule>
    <cfRule type="cellIs" dxfId="8749" priority="10788" operator="between">
      <formula>0.51</formula>
      <formula>0.75</formula>
    </cfRule>
    <cfRule type="cellIs" dxfId="8748" priority="10789" operator="greaterThan">
      <formula>1</formula>
    </cfRule>
    <cfRule type="cellIs" dxfId="8747" priority="10790" operator="between">
      <formula>0.95</formula>
      <formula>1</formula>
    </cfRule>
    <cfRule type="cellIs" dxfId="8746" priority="10791" stopIfTrue="1" operator="between">
      <formula>0</formula>
      <formula>0.5</formula>
    </cfRule>
  </conditionalFormatting>
  <conditionalFormatting sqref="I185">
    <cfRule type="cellIs" dxfId="8745" priority="10782" operator="between">
      <formula>0.76</formula>
      <formula>0.95</formula>
    </cfRule>
    <cfRule type="cellIs" dxfId="8744" priority="10783" operator="between">
      <formula>0.51</formula>
      <formula>0.75</formula>
    </cfRule>
    <cfRule type="cellIs" dxfId="8743" priority="10784" operator="greaterThan">
      <formula>1</formula>
    </cfRule>
    <cfRule type="cellIs" dxfId="8742" priority="10785" operator="between">
      <formula>0.95</formula>
      <formula>1</formula>
    </cfRule>
    <cfRule type="cellIs" dxfId="8741" priority="10786" stopIfTrue="1" operator="between">
      <formula>0</formula>
      <formula>0.5</formula>
    </cfRule>
  </conditionalFormatting>
  <conditionalFormatting sqref="I186">
    <cfRule type="cellIs" dxfId="8740" priority="10777" operator="between">
      <formula>0.76</formula>
      <formula>0.95</formula>
    </cfRule>
    <cfRule type="cellIs" dxfId="8739" priority="10778" operator="between">
      <formula>0.51</formula>
      <formula>0.75</formula>
    </cfRule>
    <cfRule type="cellIs" dxfId="8738" priority="10779" operator="greaterThan">
      <formula>1</formula>
    </cfRule>
    <cfRule type="cellIs" dxfId="8737" priority="10780" operator="between">
      <formula>0.95</formula>
      <formula>1</formula>
    </cfRule>
    <cfRule type="cellIs" dxfId="8736" priority="10781" stopIfTrue="1" operator="between">
      <formula>0</formula>
      <formula>0.5</formula>
    </cfRule>
  </conditionalFormatting>
  <conditionalFormatting sqref="I187">
    <cfRule type="cellIs" dxfId="8735" priority="10772" operator="between">
      <formula>0.76</formula>
      <formula>0.95</formula>
    </cfRule>
    <cfRule type="cellIs" dxfId="8734" priority="10773" operator="between">
      <formula>0.51</formula>
      <formula>0.75</formula>
    </cfRule>
    <cfRule type="cellIs" dxfId="8733" priority="10774" operator="greaterThan">
      <formula>1</formula>
    </cfRule>
    <cfRule type="cellIs" dxfId="8732" priority="10775" operator="between">
      <formula>0.95</formula>
      <formula>1</formula>
    </cfRule>
    <cfRule type="cellIs" dxfId="8731" priority="10776" stopIfTrue="1" operator="between">
      <formula>0</formula>
      <formula>0.5</formula>
    </cfRule>
  </conditionalFormatting>
  <conditionalFormatting sqref="I188">
    <cfRule type="cellIs" dxfId="8730" priority="10767" operator="between">
      <formula>0.76</formula>
      <formula>0.95</formula>
    </cfRule>
    <cfRule type="cellIs" dxfId="8729" priority="10768" operator="between">
      <formula>0.51</formula>
      <formula>0.75</formula>
    </cfRule>
    <cfRule type="cellIs" dxfId="8728" priority="10769" operator="greaterThan">
      <formula>1</formula>
    </cfRule>
    <cfRule type="cellIs" dxfId="8727" priority="10770" operator="between">
      <formula>0.95</formula>
      <formula>1</formula>
    </cfRule>
    <cfRule type="cellIs" dxfId="8726" priority="10771" stopIfTrue="1" operator="between">
      <formula>0</formula>
      <formula>0.5</formula>
    </cfRule>
  </conditionalFormatting>
  <conditionalFormatting sqref="I189">
    <cfRule type="cellIs" dxfId="8725" priority="10762" operator="between">
      <formula>0.76</formula>
      <formula>0.95</formula>
    </cfRule>
    <cfRule type="cellIs" dxfId="8724" priority="10763" operator="between">
      <formula>0.51</formula>
      <formula>0.75</formula>
    </cfRule>
    <cfRule type="cellIs" dxfId="8723" priority="10764" operator="greaterThan">
      <formula>1</formula>
    </cfRule>
    <cfRule type="cellIs" dxfId="8722" priority="10765" operator="between">
      <formula>0.95</formula>
      <formula>1</formula>
    </cfRule>
    <cfRule type="cellIs" dxfId="8721" priority="10766" stopIfTrue="1" operator="between">
      <formula>0</formula>
      <formula>0.5</formula>
    </cfRule>
  </conditionalFormatting>
  <conditionalFormatting sqref="I190">
    <cfRule type="cellIs" dxfId="8720" priority="10757" operator="between">
      <formula>0.76</formula>
      <formula>0.95</formula>
    </cfRule>
    <cfRule type="cellIs" dxfId="8719" priority="10758" operator="between">
      <formula>0.51</formula>
      <formula>0.75</formula>
    </cfRule>
    <cfRule type="cellIs" dxfId="8718" priority="10759" operator="greaterThan">
      <formula>1</formula>
    </cfRule>
    <cfRule type="cellIs" dxfId="8717" priority="10760" operator="between">
      <formula>0.95</formula>
      <formula>1</formula>
    </cfRule>
    <cfRule type="cellIs" dxfId="8716" priority="10761" stopIfTrue="1" operator="between">
      <formula>0</formula>
      <formula>0.5</formula>
    </cfRule>
  </conditionalFormatting>
  <conditionalFormatting sqref="I191">
    <cfRule type="cellIs" dxfId="8715" priority="10752" operator="between">
      <formula>0.76</formula>
      <formula>0.95</formula>
    </cfRule>
    <cfRule type="cellIs" dxfId="8714" priority="10753" operator="between">
      <formula>0.51</formula>
      <formula>0.75</formula>
    </cfRule>
    <cfRule type="cellIs" dxfId="8713" priority="10754" operator="greaterThan">
      <formula>1</formula>
    </cfRule>
    <cfRule type="cellIs" dxfId="8712" priority="10755" operator="between">
      <formula>0.95</formula>
      <formula>1</formula>
    </cfRule>
    <cfRule type="cellIs" dxfId="8711" priority="10756" stopIfTrue="1" operator="between">
      <formula>0</formula>
      <formula>0.5</formula>
    </cfRule>
  </conditionalFormatting>
  <conditionalFormatting sqref="I192">
    <cfRule type="cellIs" dxfId="8710" priority="10747" operator="between">
      <formula>0.76</formula>
      <formula>0.95</formula>
    </cfRule>
    <cfRule type="cellIs" dxfId="8709" priority="10748" operator="between">
      <formula>0.51</formula>
      <formula>0.75</formula>
    </cfRule>
    <cfRule type="cellIs" dxfId="8708" priority="10749" operator="greaterThan">
      <formula>1</formula>
    </cfRule>
    <cfRule type="cellIs" dxfId="8707" priority="10750" operator="between">
      <formula>0.95</formula>
      <formula>1</formula>
    </cfRule>
    <cfRule type="cellIs" dxfId="8706" priority="10751" stopIfTrue="1" operator="between">
      <formula>0</formula>
      <formula>0.5</formula>
    </cfRule>
  </conditionalFormatting>
  <conditionalFormatting sqref="I194">
    <cfRule type="cellIs" dxfId="8705" priority="10742" operator="between">
      <formula>0.76</formula>
      <formula>0.95</formula>
    </cfRule>
    <cfRule type="cellIs" dxfId="8704" priority="10743" operator="between">
      <formula>0.51</formula>
      <formula>0.75</formula>
    </cfRule>
    <cfRule type="cellIs" dxfId="8703" priority="10744" operator="greaterThan">
      <formula>1</formula>
    </cfRule>
    <cfRule type="cellIs" dxfId="8702" priority="10745" operator="between">
      <formula>0.95</formula>
      <formula>1</formula>
    </cfRule>
    <cfRule type="cellIs" dxfId="8701" priority="10746" stopIfTrue="1" operator="between">
      <formula>0</formula>
      <formula>0.5</formula>
    </cfRule>
  </conditionalFormatting>
  <conditionalFormatting sqref="I193">
    <cfRule type="cellIs" dxfId="8700" priority="10737" operator="between">
      <formula>0.76</formula>
      <formula>0.95</formula>
    </cfRule>
    <cfRule type="cellIs" dxfId="8699" priority="10738" operator="between">
      <formula>0.51</formula>
      <formula>0.75</formula>
    </cfRule>
    <cfRule type="cellIs" dxfId="8698" priority="10739" operator="greaterThan">
      <formula>1</formula>
    </cfRule>
    <cfRule type="cellIs" dxfId="8697" priority="10740" operator="between">
      <formula>0.95</formula>
      <formula>1</formula>
    </cfRule>
    <cfRule type="cellIs" dxfId="8696" priority="10741" stopIfTrue="1" operator="between">
      <formula>0</formula>
      <formula>0.5</formula>
    </cfRule>
  </conditionalFormatting>
  <conditionalFormatting sqref="I195">
    <cfRule type="cellIs" dxfId="8695" priority="10732" operator="between">
      <formula>0.76</formula>
      <formula>0.95</formula>
    </cfRule>
    <cfRule type="cellIs" dxfId="8694" priority="10733" operator="between">
      <formula>0.51</formula>
      <formula>0.75</formula>
    </cfRule>
    <cfRule type="cellIs" dxfId="8693" priority="10734" operator="greaterThan">
      <formula>1</formula>
    </cfRule>
    <cfRule type="cellIs" dxfId="8692" priority="10735" operator="between">
      <formula>0.95</formula>
      <formula>1</formula>
    </cfRule>
    <cfRule type="cellIs" dxfId="8691" priority="10736" stopIfTrue="1" operator="between">
      <formula>0</formula>
      <formula>0.5</formula>
    </cfRule>
  </conditionalFormatting>
  <conditionalFormatting sqref="I196">
    <cfRule type="cellIs" dxfId="8690" priority="10727" operator="between">
      <formula>0.76</formula>
      <formula>0.95</formula>
    </cfRule>
    <cfRule type="cellIs" dxfId="8689" priority="10728" operator="between">
      <formula>0.51</formula>
      <formula>0.75</formula>
    </cfRule>
    <cfRule type="cellIs" dxfId="8688" priority="10729" operator="greaterThan">
      <formula>1</formula>
    </cfRule>
    <cfRule type="cellIs" dxfId="8687" priority="10730" operator="between">
      <formula>0.95</formula>
      <formula>1</formula>
    </cfRule>
    <cfRule type="cellIs" dxfId="8686" priority="10731" stopIfTrue="1" operator="between">
      <formula>0</formula>
      <formula>0.5</formula>
    </cfRule>
  </conditionalFormatting>
  <conditionalFormatting sqref="I197">
    <cfRule type="cellIs" dxfId="8685" priority="10722" operator="between">
      <formula>0.76</formula>
      <formula>0.95</formula>
    </cfRule>
    <cfRule type="cellIs" dxfId="8684" priority="10723" operator="between">
      <formula>0.51</formula>
      <formula>0.75</formula>
    </cfRule>
    <cfRule type="cellIs" dxfId="8683" priority="10724" operator="greaterThan">
      <formula>1</formula>
    </cfRule>
    <cfRule type="cellIs" dxfId="8682" priority="10725" operator="between">
      <formula>0.95</formula>
      <formula>1</formula>
    </cfRule>
    <cfRule type="cellIs" dxfId="8681" priority="10726" stopIfTrue="1" operator="between">
      <formula>0</formula>
      <formula>0.5</formula>
    </cfRule>
  </conditionalFormatting>
  <conditionalFormatting sqref="I198">
    <cfRule type="cellIs" dxfId="8680" priority="10717" operator="between">
      <formula>0.76</formula>
      <formula>0.95</formula>
    </cfRule>
    <cfRule type="cellIs" dxfId="8679" priority="10718" operator="between">
      <formula>0.51</formula>
      <formula>0.75</formula>
    </cfRule>
    <cfRule type="cellIs" dxfId="8678" priority="10719" operator="greaterThan">
      <formula>1</formula>
    </cfRule>
    <cfRule type="cellIs" dxfId="8677" priority="10720" operator="between">
      <formula>0.95</formula>
      <formula>1</formula>
    </cfRule>
    <cfRule type="cellIs" dxfId="8676" priority="10721" stopIfTrue="1" operator="between">
      <formula>0</formula>
      <formula>0.5</formula>
    </cfRule>
  </conditionalFormatting>
  <conditionalFormatting sqref="I199">
    <cfRule type="cellIs" dxfId="8675" priority="10712" operator="between">
      <formula>0.76</formula>
      <formula>0.95</formula>
    </cfRule>
    <cfRule type="cellIs" dxfId="8674" priority="10713" operator="between">
      <formula>0.51</formula>
      <formula>0.75</formula>
    </cfRule>
    <cfRule type="cellIs" dxfId="8673" priority="10714" operator="greaterThan">
      <formula>1</formula>
    </cfRule>
    <cfRule type="cellIs" dxfId="8672" priority="10715" operator="between">
      <formula>0.95</formula>
      <formula>1</formula>
    </cfRule>
    <cfRule type="cellIs" dxfId="8671" priority="10716" stopIfTrue="1" operator="between">
      <formula>0</formula>
      <formula>0.5</formula>
    </cfRule>
  </conditionalFormatting>
  <conditionalFormatting sqref="I200">
    <cfRule type="cellIs" dxfId="8670" priority="10707" operator="between">
      <formula>0.76</formula>
      <formula>0.95</formula>
    </cfRule>
    <cfRule type="cellIs" dxfId="8669" priority="10708" operator="between">
      <formula>0.51</formula>
      <formula>0.75</formula>
    </cfRule>
    <cfRule type="cellIs" dxfId="8668" priority="10709" operator="greaterThan">
      <formula>1</formula>
    </cfRule>
    <cfRule type="cellIs" dxfId="8667" priority="10710" operator="between">
      <formula>0.95</formula>
      <formula>1</formula>
    </cfRule>
    <cfRule type="cellIs" dxfId="8666" priority="10711" stopIfTrue="1" operator="between">
      <formula>0</formula>
      <formula>0.5</formula>
    </cfRule>
  </conditionalFormatting>
  <conditionalFormatting sqref="I201">
    <cfRule type="cellIs" dxfId="8665" priority="10702" operator="between">
      <formula>0.76</formula>
      <formula>0.95</formula>
    </cfRule>
    <cfRule type="cellIs" dxfId="8664" priority="10703" operator="between">
      <formula>0.51</formula>
      <formula>0.75</formula>
    </cfRule>
    <cfRule type="cellIs" dxfId="8663" priority="10704" operator="greaterThan">
      <formula>1</formula>
    </cfRule>
    <cfRule type="cellIs" dxfId="8662" priority="10705" operator="between">
      <formula>0.95</formula>
      <formula>1</formula>
    </cfRule>
    <cfRule type="cellIs" dxfId="8661" priority="10706" stopIfTrue="1" operator="between">
      <formula>0</formula>
      <formula>0.5</formula>
    </cfRule>
  </conditionalFormatting>
  <conditionalFormatting sqref="I202">
    <cfRule type="cellIs" dxfId="8660" priority="10697" operator="between">
      <formula>0.76</formula>
      <formula>0.95</formula>
    </cfRule>
    <cfRule type="cellIs" dxfId="8659" priority="10698" operator="between">
      <formula>0.51</formula>
      <formula>0.75</formula>
    </cfRule>
    <cfRule type="cellIs" dxfId="8658" priority="10699" operator="greaterThan">
      <formula>1</formula>
    </cfRule>
    <cfRule type="cellIs" dxfId="8657" priority="10700" operator="between">
      <formula>0.95</formula>
      <formula>1</formula>
    </cfRule>
    <cfRule type="cellIs" dxfId="8656" priority="10701" stopIfTrue="1" operator="between">
      <formula>0</formula>
      <formula>0.5</formula>
    </cfRule>
  </conditionalFormatting>
  <conditionalFormatting sqref="I203">
    <cfRule type="cellIs" dxfId="8655" priority="10692" operator="between">
      <formula>0.76</formula>
      <formula>0.95</formula>
    </cfRule>
    <cfRule type="cellIs" dxfId="8654" priority="10693" operator="between">
      <formula>0.51</formula>
      <formula>0.75</formula>
    </cfRule>
    <cfRule type="cellIs" dxfId="8653" priority="10694" operator="greaterThan">
      <formula>1</formula>
    </cfRule>
    <cfRule type="cellIs" dxfId="8652" priority="10695" operator="between">
      <formula>0.95</formula>
      <formula>1</formula>
    </cfRule>
    <cfRule type="cellIs" dxfId="8651" priority="10696" stopIfTrue="1" operator="between">
      <formula>0</formula>
      <formula>0.5</formula>
    </cfRule>
  </conditionalFormatting>
  <conditionalFormatting sqref="I204">
    <cfRule type="cellIs" dxfId="8650" priority="10687" operator="between">
      <formula>0.76</formula>
      <formula>0.95</formula>
    </cfRule>
    <cfRule type="cellIs" dxfId="8649" priority="10688" operator="between">
      <formula>0.51</formula>
      <formula>0.75</formula>
    </cfRule>
    <cfRule type="cellIs" dxfId="8648" priority="10689" operator="greaterThan">
      <formula>1</formula>
    </cfRule>
    <cfRule type="cellIs" dxfId="8647" priority="10690" operator="between">
      <formula>0.95</formula>
      <formula>1</formula>
    </cfRule>
    <cfRule type="cellIs" dxfId="8646" priority="10691" stopIfTrue="1" operator="between">
      <formula>0</formula>
      <formula>0.5</formula>
    </cfRule>
  </conditionalFormatting>
  <conditionalFormatting sqref="I205">
    <cfRule type="cellIs" dxfId="8645" priority="10682" operator="between">
      <formula>0.76</formula>
      <formula>0.95</formula>
    </cfRule>
    <cfRule type="cellIs" dxfId="8644" priority="10683" operator="between">
      <formula>0.51</formula>
      <formula>0.75</formula>
    </cfRule>
    <cfRule type="cellIs" dxfId="8643" priority="10684" operator="greaterThan">
      <formula>1</formula>
    </cfRule>
    <cfRule type="cellIs" dxfId="8642" priority="10685" operator="between">
      <formula>0.95</formula>
      <formula>1</formula>
    </cfRule>
    <cfRule type="cellIs" dxfId="8641" priority="10686" stopIfTrue="1" operator="between">
      <formula>0</formula>
      <formula>0.5</formula>
    </cfRule>
  </conditionalFormatting>
  <conditionalFormatting sqref="I207">
    <cfRule type="cellIs" dxfId="8640" priority="10677" operator="between">
      <formula>0.76</formula>
      <formula>0.95</formula>
    </cfRule>
    <cfRule type="cellIs" dxfId="8639" priority="10678" operator="between">
      <formula>0.51</formula>
      <formula>0.75</formula>
    </cfRule>
    <cfRule type="cellIs" dxfId="8638" priority="10679" operator="greaterThan">
      <formula>1</formula>
    </cfRule>
    <cfRule type="cellIs" dxfId="8637" priority="10680" operator="between">
      <formula>0.95</formula>
      <formula>1</formula>
    </cfRule>
    <cfRule type="cellIs" dxfId="8636" priority="10681" stopIfTrue="1" operator="between">
      <formula>0</formula>
      <formula>0.5</formula>
    </cfRule>
  </conditionalFormatting>
  <conditionalFormatting sqref="I208">
    <cfRule type="cellIs" dxfId="8635" priority="10672" operator="between">
      <formula>0.76</formula>
      <formula>0.95</formula>
    </cfRule>
    <cfRule type="cellIs" dxfId="8634" priority="10673" operator="between">
      <formula>0.51</formula>
      <formula>0.75</formula>
    </cfRule>
    <cfRule type="cellIs" dxfId="8633" priority="10674" operator="greaterThan">
      <formula>1</formula>
    </cfRule>
    <cfRule type="cellIs" dxfId="8632" priority="10675" operator="between">
      <formula>0.95</formula>
      <formula>1</formula>
    </cfRule>
    <cfRule type="cellIs" dxfId="8631" priority="10676" stopIfTrue="1" operator="between">
      <formula>0</formula>
      <formula>0.5</formula>
    </cfRule>
  </conditionalFormatting>
  <conditionalFormatting sqref="I209">
    <cfRule type="cellIs" dxfId="8630" priority="10667" operator="between">
      <formula>0.76</formula>
      <formula>0.95</formula>
    </cfRule>
    <cfRule type="cellIs" dxfId="8629" priority="10668" operator="between">
      <formula>0.51</formula>
      <formula>0.75</formula>
    </cfRule>
    <cfRule type="cellIs" dxfId="8628" priority="10669" operator="greaterThan">
      <formula>1</formula>
    </cfRule>
    <cfRule type="cellIs" dxfId="8627" priority="10670" operator="between">
      <formula>0.95</formula>
      <formula>1</formula>
    </cfRule>
    <cfRule type="cellIs" dxfId="8626" priority="10671" stopIfTrue="1" operator="between">
      <formula>0</formula>
      <formula>0.5</formula>
    </cfRule>
  </conditionalFormatting>
  <conditionalFormatting sqref="I210">
    <cfRule type="cellIs" dxfId="8625" priority="10662" operator="between">
      <formula>0.76</formula>
      <formula>0.95</formula>
    </cfRule>
    <cfRule type="cellIs" dxfId="8624" priority="10663" operator="between">
      <formula>0.51</formula>
      <formula>0.75</formula>
    </cfRule>
    <cfRule type="cellIs" dxfId="8623" priority="10664" operator="greaterThan">
      <formula>1</formula>
    </cfRule>
    <cfRule type="cellIs" dxfId="8622" priority="10665" operator="between">
      <formula>0.95</formula>
      <formula>1</formula>
    </cfRule>
    <cfRule type="cellIs" dxfId="8621" priority="10666" stopIfTrue="1" operator="between">
      <formula>0</formula>
      <formula>0.5</formula>
    </cfRule>
  </conditionalFormatting>
  <conditionalFormatting sqref="I212">
    <cfRule type="cellIs" dxfId="8620" priority="10657" operator="between">
      <formula>0.76</formula>
      <formula>0.95</formula>
    </cfRule>
    <cfRule type="cellIs" dxfId="8619" priority="10658" operator="between">
      <formula>0.51</formula>
      <formula>0.75</formula>
    </cfRule>
    <cfRule type="cellIs" dxfId="8618" priority="10659" operator="greaterThan">
      <formula>1</formula>
    </cfRule>
    <cfRule type="cellIs" dxfId="8617" priority="10660" operator="between">
      <formula>0.95</formula>
      <formula>1</formula>
    </cfRule>
    <cfRule type="cellIs" dxfId="8616" priority="10661" stopIfTrue="1" operator="between">
      <formula>0</formula>
      <formula>0.5</formula>
    </cfRule>
  </conditionalFormatting>
  <conditionalFormatting sqref="I211">
    <cfRule type="cellIs" dxfId="8615" priority="10652" operator="between">
      <formula>0.76</formula>
      <formula>0.95</formula>
    </cfRule>
    <cfRule type="cellIs" dxfId="8614" priority="10653" operator="between">
      <formula>0.51</formula>
      <formula>0.75</formula>
    </cfRule>
    <cfRule type="cellIs" dxfId="8613" priority="10654" operator="greaterThan">
      <formula>1</formula>
    </cfRule>
    <cfRule type="cellIs" dxfId="8612" priority="10655" operator="between">
      <formula>0.95</formula>
      <formula>1</formula>
    </cfRule>
    <cfRule type="cellIs" dxfId="8611" priority="10656" stopIfTrue="1" operator="between">
      <formula>0</formula>
      <formula>0.5</formula>
    </cfRule>
  </conditionalFormatting>
  <conditionalFormatting sqref="I213">
    <cfRule type="cellIs" dxfId="8610" priority="10647" operator="between">
      <formula>0.76</formula>
      <formula>0.95</formula>
    </cfRule>
    <cfRule type="cellIs" dxfId="8609" priority="10648" operator="between">
      <formula>0.51</formula>
      <formula>0.75</formula>
    </cfRule>
    <cfRule type="cellIs" dxfId="8608" priority="10649" operator="greaterThan">
      <formula>1</formula>
    </cfRule>
    <cfRule type="cellIs" dxfId="8607" priority="10650" operator="between">
      <formula>0.95</formula>
      <formula>1</formula>
    </cfRule>
    <cfRule type="cellIs" dxfId="8606" priority="10651" stopIfTrue="1" operator="between">
      <formula>0</formula>
      <formula>0.5</formula>
    </cfRule>
  </conditionalFormatting>
  <conditionalFormatting sqref="I214">
    <cfRule type="cellIs" dxfId="8605" priority="10642" operator="between">
      <formula>0.76</formula>
      <formula>0.95</formula>
    </cfRule>
    <cfRule type="cellIs" dxfId="8604" priority="10643" operator="between">
      <formula>0.51</formula>
      <formula>0.75</formula>
    </cfRule>
    <cfRule type="cellIs" dxfId="8603" priority="10644" operator="greaterThan">
      <formula>1</formula>
    </cfRule>
    <cfRule type="cellIs" dxfId="8602" priority="10645" operator="between">
      <formula>0.95</formula>
      <formula>1</formula>
    </cfRule>
    <cfRule type="cellIs" dxfId="8601" priority="10646" stopIfTrue="1" operator="between">
      <formula>0</formula>
      <formula>0.5</formula>
    </cfRule>
  </conditionalFormatting>
  <conditionalFormatting sqref="I215">
    <cfRule type="cellIs" dxfId="8600" priority="10637" operator="between">
      <formula>0.76</formula>
      <formula>0.95</formula>
    </cfRule>
    <cfRule type="cellIs" dxfId="8599" priority="10638" operator="between">
      <formula>0.51</formula>
      <formula>0.75</formula>
    </cfRule>
    <cfRule type="cellIs" dxfId="8598" priority="10639" operator="greaterThan">
      <formula>1</formula>
    </cfRule>
    <cfRule type="cellIs" dxfId="8597" priority="10640" operator="between">
      <formula>0.95</formula>
      <formula>1</formula>
    </cfRule>
    <cfRule type="cellIs" dxfId="8596" priority="10641" stopIfTrue="1" operator="between">
      <formula>0</formula>
      <formula>0.5</formula>
    </cfRule>
  </conditionalFormatting>
  <conditionalFormatting sqref="I216">
    <cfRule type="cellIs" dxfId="8595" priority="10632" operator="between">
      <formula>0.76</formula>
      <formula>0.95</formula>
    </cfRule>
    <cfRule type="cellIs" dxfId="8594" priority="10633" operator="between">
      <formula>0.51</formula>
      <formula>0.75</formula>
    </cfRule>
    <cfRule type="cellIs" dxfId="8593" priority="10634" operator="greaterThan">
      <formula>1</formula>
    </cfRule>
    <cfRule type="cellIs" dxfId="8592" priority="10635" operator="between">
      <formula>0.95</formula>
      <formula>1</formula>
    </cfRule>
    <cfRule type="cellIs" dxfId="8591" priority="10636" stopIfTrue="1" operator="between">
      <formula>0</formula>
      <formula>0.5</formula>
    </cfRule>
  </conditionalFormatting>
  <conditionalFormatting sqref="I217">
    <cfRule type="cellIs" dxfId="8590" priority="10627" operator="between">
      <formula>0.76</formula>
      <formula>0.95</formula>
    </cfRule>
    <cfRule type="cellIs" dxfId="8589" priority="10628" operator="between">
      <formula>0.51</formula>
      <formula>0.75</formula>
    </cfRule>
    <cfRule type="cellIs" dxfId="8588" priority="10629" operator="greaterThan">
      <formula>1</formula>
    </cfRule>
    <cfRule type="cellIs" dxfId="8587" priority="10630" operator="between">
      <formula>0.95</formula>
      <formula>1</formula>
    </cfRule>
    <cfRule type="cellIs" dxfId="8586" priority="10631" stopIfTrue="1" operator="between">
      <formula>0</formula>
      <formula>0.5</formula>
    </cfRule>
  </conditionalFormatting>
  <conditionalFormatting sqref="M15">
    <cfRule type="cellIs" dxfId="8585" priority="10622" operator="between">
      <formula>0.76</formula>
      <formula>0.95</formula>
    </cfRule>
    <cfRule type="cellIs" dxfId="8584" priority="10623" operator="between">
      <formula>0.51</formula>
      <formula>0.75</formula>
    </cfRule>
    <cfRule type="cellIs" dxfId="8583" priority="10624" operator="greaterThan">
      <formula>1</formula>
    </cfRule>
    <cfRule type="cellIs" dxfId="8582" priority="10625" operator="between">
      <formula>0.95</formula>
      <formula>1</formula>
    </cfRule>
    <cfRule type="cellIs" dxfId="8581" priority="10626" stopIfTrue="1" operator="between">
      <formula>0</formula>
      <formula>0.5</formula>
    </cfRule>
  </conditionalFormatting>
  <conditionalFormatting sqref="M16">
    <cfRule type="cellIs" dxfId="8580" priority="10617" operator="between">
      <formula>0.76</formula>
      <formula>0.95</formula>
    </cfRule>
    <cfRule type="cellIs" dxfId="8579" priority="10618" operator="between">
      <formula>0.51</formula>
      <formula>0.75</formula>
    </cfRule>
    <cfRule type="cellIs" dxfId="8578" priority="10619" operator="greaterThan">
      <formula>1</formula>
    </cfRule>
    <cfRule type="cellIs" dxfId="8577" priority="10620" operator="between">
      <formula>0.95</formula>
      <formula>1</formula>
    </cfRule>
    <cfRule type="cellIs" dxfId="8576" priority="10621" stopIfTrue="1" operator="between">
      <formula>0</formula>
      <formula>0.5</formula>
    </cfRule>
  </conditionalFormatting>
  <conditionalFormatting sqref="M17">
    <cfRule type="cellIs" dxfId="8575" priority="10612" operator="between">
      <formula>0.76</formula>
      <formula>0.95</formula>
    </cfRule>
    <cfRule type="cellIs" dxfId="8574" priority="10613" operator="between">
      <formula>0.51</formula>
      <formula>0.75</formula>
    </cfRule>
    <cfRule type="cellIs" dxfId="8573" priority="10614" operator="greaterThan">
      <formula>1</formula>
    </cfRule>
    <cfRule type="cellIs" dxfId="8572" priority="10615" operator="between">
      <formula>0.95</formula>
      <formula>1</formula>
    </cfRule>
    <cfRule type="cellIs" dxfId="8571" priority="10616" stopIfTrue="1" operator="between">
      <formula>0</formula>
      <formula>0.5</formula>
    </cfRule>
  </conditionalFormatting>
  <conditionalFormatting sqref="M18">
    <cfRule type="cellIs" dxfId="8570" priority="10602" operator="between">
      <formula>0.76</formula>
      <formula>0.95</formula>
    </cfRule>
    <cfRule type="cellIs" dxfId="8569" priority="10603" operator="between">
      <formula>0.51</formula>
      <formula>0.75</formula>
    </cfRule>
    <cfRule type="cellIs" dxfId="8568" priority="10604" operator="greaterThan">
      <formula>1</formula>
    </cfRule>
    <cfRule type="cellIs" dxfId="8567" priority="10605" operator="between">
      <formula>0.95</formula>
      <formula>1</formula>
    </cfRule>
    <cfRule type="cellIs" dxfId="8566" priority="10606" stopIfTrue="1" operator="between">
      <formula>0</formula>
      <formula>0.5</formula>
    </cfRule>
  </conditionalFormatting>
  <conditionalFormatting sqref="M19">
    <cfRule type="cellIs" dxfId="8565" priority="10597" operator="between">
      <formula>0.76</formula>
      <formula>0.95</formula>
    </cfRule>
    <cfRule type="cellIs" dxfId="8564" priority="10598" operator="between">
      <formula>0.51</formula>
      <formula>0.75</formula>
    </cfRule>
    <cfRule type="cellIs" dxfId="8563" priority="10599" operator="greaterThan">
      <formula>1</formula>
    </cfRule>
    <cfRule type="cellIs" dxfId="8562" priority="10600" operator="between">
      <formula>0.95</formula>
      <formula>1</formula>
    </cfRule>
    <cfRule type="cellIs" dxfId="8561" priority="10601" stopIfTrue="1" operator="between">
      <formula>0</formula>
      <formula>0.5</formula>
    </cfRule>
  </conditionalFormatting>
  <conditionalFormatting sqref="M21">
    <cfRule type="cellIs" dxfId="8560" priority="10592" operator="between">
      <formula>0.76</formula>
      <formula>0.95</formula>
    </cfRule>
    <cfRule type="cellIs" dxfId="8559" priority="10593" operator="between">
      <formula>0.51</formula>
      <formula>0.75</formula>
    </cfRule>
    <cfRule type="cellIs" dxfId="8558" priority="10594" operator="greaterThan">
      <formula>1</formula>
    </cfRule>
    <cfRule type="cellIs" dxfId="8557" priority="10595" operator="between">
      <formula>0.95</formula>
      <formula>1</formula>
    </cfRule>
    <cfRule type="cellIs" dxfId="8556" priority="10596" stopIfTrue="1" operator="between">
      <formula>0</formula>
      <formula>0.5</formula>
    </cfRule>
  </conditionalFormatting>
  <conditionalFormatting sqref="M20">
    <cfRule type="cellIs" dxfId="8555" priority="10587" operator="between">
      <formula>0.76</formula>
      <formula>0.95</formula>
    </cfRule>
    <cfRule type="cellIs" dxfId="8554" priority="10588" operator="between">
      <formula>0.51</formula>
      <formula>0.75</formula>
    </cfRule>
    <cfRule type="cellIs" dxfId="8553" priority="10589" operator="greaterThan">
      <formula>1</formula>
    </cfRule>
    <cfRule type="cellIs" dxfId="8552" priority="10590" operator="between">
      <formula>0.95</formula>
      <formula>1</formula>
    </cfRule>
    <cfRule type="cellIs" dxfId="8551" priority="10591" stopIfTrue="1" operator="between">
      <formula>0</formula>
      <formula>0.5</formula>
    </cfRule>
  </conditionalFormatting>
  <conditionalFormatting sqref="M22">
    <cfRule type="cellIs" dxfId="8550" priority="10582" operator="between">
      <formula>0.76</formula>
      <formula>0.95</formula>
    </cfRule>
    <cfRule type="cellIs" dxfId="8549" priority="10583" operator="between">
      <formula>0.51</formula>
      <formula>0.75</formula>
    </cfRule>
    <cfRule type="cellIs" dxfId="8548" priority="10584" operator="greaterThan">
      <formula>1</formula>
    </cfRule>
    <cfRule type="cellIs" dxfId="8547" priority="10585" operator="between">
      <formula>0.95</formula>
      <formula>1</formula>
    </cfRule>
    <cfRule type="cellIs" dxfId="8546" priority="10586" stopIfTrue="1" operator="between">
      <formula>0</formula>
      <formula>0.5</formula>
    </cfRule>
  </conditionalFormatting>
  <conditionalFormatting sqref="M23">
    <cfRule type="cellIs" dxfId="8545" priority="10577" operator="between">
      <formula>0.76</formula>
      <formula>0.95</formula>
    </cfRule>
    <cfRule type="cellIs" dxfId="8544" priority="10578" operator="between">
      <formula>0.51</formula>
      <formula>0.75</formula>
    </cfRule>
    <cfRule type="cellIs" dxfId="8543" priority="10579" operator="greaterThan">
      <formula>1</formula>
    </cfRule>
    <cfRule type="cellIs" dxfId="8542" priority="10580" operator="between">
      <formula>0.95</formula>
      <formula>1</formula>
    </cfRule>
    <cfRule type="cellIs" dxfId="8541" priority="10581" stopIfTrue="1" operator="between">
      <formula>0</formula>
      <formula>0.5</formula>
    </cfRule>
  </conditionalFormatting>
  <conditionalFormatting sqref="M24">
    <cfRule type="cellIs" dxfId="8540" priority="10572" operator="between">
      <formula>0.76</formula>
      <formula>0.95</formula>
    </cfRule>
    <cfRule type="cellIs" dxfId="8539" priority="10573" operator="between">
      <formula>0.51</formula>
      <formula>0.75</formula>
    </cfRule>
    <cfRule type="cellIs" dxfId="8538" priority="10574" operator="greaterThan">
      <formula>1</formula>
    </cfRule>
    <cfRule type="cellIs" dxfId="8537" priority="10575" operator="between">
      <formula>0.95</formula>
      <formula>1</formula>
    </cfRule>
    <cfRule type="cellIs" dxfId="8536" priority="10576" stopIfTrue="1" operator="between">
      <formula>0</formula>
      <formula>0.5</formula>
    </cfRule>
  </conditionalFormatting>
  <conditionalFormatting sqref="M25">
    <cfRule type="cellIs" dxfId="8535" priority="10567" operator="between">
      <formula>0.76</formula>
      <formula>0.95</formula>
    </cfRule>
    <cfRule type="cellIs" dxfId="8534" priority="10568" operator="between">
      <formula>0.51</formula>
      <formula>0.75</formula>
    </cfRule>
    <cfRule type="cellIs" dxfId="8533" priority="10569" operator="greaterThan">
      <formula>1</formula>
    </cfRule>
    <cfRule type="cellIs" dxfId="8532" priority="10570" operator="between">
      <formula>0.95</formula>
      <formula>1</formula>
    </cfRule>
    <cfRule type="cellIs" dxfId="8531" priority="10571" stopIfTrue="1" operator="between">
      <formula>0</formula>
      <formula>0.5</formula>
    </cfRule>
  </conditionalFormatting>
  <conditionalFormatting sqref="M27">
    <cfRule type="cellIs" dxfId="8530" priority="10562" operator="between">
      <formula>0.76</formula>
      <formula>0.95</formula>
    </cfRule>
    <cfRule type="cellIs" dxfId="8529" priority="10563" operator="between">
      <formula>0.51</formula>
      <formula>0.75</formula>
    </cfRule>
    <cfRule type="cellIs" dxfId="8528" priority="10564" operator="greaterThan">
      <formula>1</formula>
    </cfRule>
    <cfRule type="cellIs" dxfId="8527" priority="10565" operator="between">
      <formula>0.95</formula>
      <formula>1</formula>
    </cfRule>
    <cfRule type="cellIs" dxfId="8526" priority="10566" stopIfTrue="1" operator="between">
      <formula>0</formula>
      <formula>0.5</formula>
    </cfRule>
  </conditionalFormatting>
  <conditionalFormatting sqref="M28">
    <cfRule type="cellIs" dxfId="8525" priority="10557" operator="between">
      <formula>0.76</formula>
      <formula>0.95</formula>
    </cfRule>
    <cfRule type="cellIs" dxfId="8524" priority="10558" operator="between">
      <formula>0.51</formula>
      <formula>0.75</formula>
    </cfRule>
    <cfRule type="cellIs" dxfId="8523" priority="10559" operator="greaterThan">
      <formula>1</formula>
    </cfRule>
    <cfRule type="cellIs" dxfId="8522" priority="10560" operator="between">
      <formula>0.95</formula>
      <formula>1</formula>
    </cfRule>
    <cfRule type="cellIs" dxfId="8521" priority="10561" stopIfTrue="1" operator="between">
      <formula>0</formula>
      <formula>0.5</formula>
    </cfRule>
  </conditionalFormatting>
  <conditionalFormatting sqref="M29">
    <cfRule type="cellIs" dxfId="8520" priority="10552" operator="between">
      <formula>0.76</formula>
      <formula>0.95</formula>
    </cfRule>
    <cfRule type="cellIs" dxfId="8519" priority="10553" operator="between">
      <formula>0.51</formula>
      <formula>0.75</formula>
    </cfRule>
    <cfRule type="cellIs" dxfId="8518" priority="10554" operator="greaterThan">
      <formula>1</formula>
    </cfRule>
    <cfRule type="cellIs" dxfId="8517" priority="10555" operator="between">
      <formula>0.95</formula>
      <formula>1</formula>
    </cfRule>
    <cfRule type="cellIs" dxfId="8516" priority="10556" stopIfTrue="1" operator="between">
      <formula>0</formula>
      <formula>0.5</formula>
    </cfRule>
  </conditionalFormatting>
  <conditionalFormatting sqref="M30">
    <cfRule type="cellIs" dxfId="8515" priority="10547" operator="between">
      <formula>0.76</formula>
      <formula>0.95</formula>
    </cfRule>
    <cfRule type="cellIs" dxfId="8514" priority="10548" operator="between">
      <formula>0.51</formula>
      <formula>0.75</formula>
    </cfRule>
    <cfRule type="cellIs" dxfId="8513" priority="10549" operator="greaterThan">
      <formula>1</formula>
    </cfRule>
    <cfRule type="cellIs" dxfId="8512" priority="10550" operator="between">
      <formula>0.95</formula>
      <formula>1</formula>
    </cfRule>
    <cfRule type="cellIs" dxfId="8511" priority="10551" stopIfTrue="1" operator="between">
      <formula>0</formula>
      <formula>0.5</formula>
    </cfRule>
  </conditionalFormatting>
  <conditionalFormatting sqref="M31">
    <cfRule type="cellIs" dxfId="8510" priority="10542" operator="between">
      <formula>0.76</formula>
      <formula>0.95</formula>
    </cfRule>
    <cfRule type="cellIs" dxfId="8509" priority="10543" operator="between">
      <formula>0.51</formula>
      <formula>0.75</formula>
    </cfRule>
    <cfRule type="cellIs" dxfId="8508" priority="10544" operator="greaterThan">
      <formula>1</formula>
    </cfRule>
    <cfRule type="cellIs" dxfId="8507" priority="10545" operator="between">
      <formula>0.95</formula>
      <formula>1</formula>
    </cfRule>
    <cfRule type="cellIs" dxfId="8506" priority="10546" stopIfTrue="1" operator="between">
      <formula>0</formula>
      <formula>0.5</formula>
    </cfRule>
  </conditionalFormatting>
  <conditionalFormatting sqref="M32">
    <cfRule type="cellIs" dxfId="8505" priority="10537" operator="between">
      <formula>0.76</formula>
      <formula>0.95</formula>
    </cfRule>
    <cfRule type="cellIs" dxfId="8504" priority="10538" operator="between">
      <formula>0.51</formula>
      <formula>0.75</formula>
    </cfRule>
    <cfRule type="cellIs" dxfId="8503" priority="10539" operator="greaterThan">
      <formula>1</formula>
    </cfRule>
    <cfRule type="cellIs" dxfId="8502" priority="10540" operator="between">
      <formula>0.95</formula>
      <formula>1</formula>
    </cfRule>
    <cfRule type="cellIs" dxfId="8501" priority="10541" stopIfTrue="1" operator="between">
      <formula>0</formula>
      <formula>0.5</formula>
    </cfRule>
  </conditionalFormatting>
  <conditionalFormatting sqref="M33">
    <cfRule type="cellIs" dxfId="8500" priority="10532" operator="between">
      <formula>0.76</formula>
      <formula>0.95</formula>
    </cfRule>
    <cfRule type="cellIs" dxfId="8499" priority="10533" operator="between">
      <formula>0.51</formula>
      <formula>0.75</formula>
    </cfRule>
    <cfRule type="cellIs" dxfId="8498" priority="10534" operator="greaterThan">
      <formula>1</formula>
    </cfRule>
    <cfRule type="cellIs" dxfId="8497" priority="10535" operator="between">
      <formula>0.95</formula>
      <formula>1</formula>
    </cfRule>
    <cfRule type="cellIs" dxfId="8496" priority="10536" stopIfTrue="1" operator="between">
      <formula>0</formula>
      <formula>0.5</formula>
    </cfRule>
  </conditionalFormatting>
  <conditionalFormatting sqref="M34">
    <cfRule type="cellIs" dxfId="8495" priority="10527" operator="between">
      <formula>0.76</formula>
      <formula>0.95</formula>
    </cfRule>
    <cfRule type="cellIs" dxfId="8494" priority="10528" operator="between">
      <formula>0.51</formula>
      <formula>0.75</formula>
    </cfRule>
    <cfRule type="cellIs" dxfId="8493" priority="10529" operator="greaterThan">
      <formula>1</formula>
    </cfRule>
    <cfRule type="cellIs" dxfId="8492" priority="10530" operator="between">
      <formula>0.95</formula>
      <formula>1</formula>
    </cfRule>
    <cfRule type="cellIs" dxfId="8491" priority="10531" stopIfTrue="1" operator="between">
      <formula>0</formula>
      <formula>0.5</formula>
    </cfRule>
  </conditionalFormatting>
  <conditionalFormatting sqref="M35">
    <cfRule type="cellIs" dxfId="8490" priority="10517" operator="between">
      <formula>0.76</formula>
      <formula>0.95</formula>
    </cfRule>
    <cfRule type="cellIs" dxfId="8489" priority="10518" operator="between">
      <formula>0.51</formula>
      <formula>0.75</formula>
    </cfRule>
    <cfRule type="cellIs" dxfId="8488" priority="10519" operator="greaterThan">
      <formula>1</formula>
    </cfRule>
    <cfRule type="cellIs" dxfId="8487" priority="10520" operator="between">
      <formula>0.95</formula>
      <formula>1</formula>
    </cfRule>
    <cfRule type="cellIs" dxfId="8486" priority="10521" stopIfTrue="1" operator="between">
      <formula>0</formula>
      <formula>0.5</formula>
    </cfRule>
  </conditionalFormatting>
  <conditionalFormatting sqref="M36">
    <cfRule type="cellIs" dxfId="8485" priority="10512" operator="between">
      <formula>0.76</formula>
      <formula>0.95</formula>
    </cfRule>
    <cfRule type="cellIs" dxfId="8484" priority="10513" operator="between">
      <formula>0.51</formula>
      <formula>0.75</formula>
    </cfRule>
    <cfRule type="cellIs" dxfId="8483" priority="10514" operator="greaterThan">
      <formula>1</formula>
    </cfRule>
    <cfRule type="cellIs" dxfId="8482" priority="10515" operator="between">
      <formula>0.95</formula>
      <formula>1</formula>
    </cfRule>
    <cfRule type="cellIs" dxfId="8481" priority="10516" stopIfTrue="1" operator="between">
      <formula>0</formula>
      <formula>0.5</formula>
    </cfRule>
  </conditionalFormatting>
  <conditionalFormatting sqref="M37">
    <cfRule type="cellIs" dxfId="8480" priority="10507" operator="between">
      <formula>0.76</formula>
      <formula>0.95</formula>
    </cfRule>
    <cfRule type="cellIs" dxfId="8479" priority="10508" operator="between">
      <formula>0.51</formula>
      <formula>0.75</formula>
    </cfRule>
    <cfRule type="cellIs" dxfId="8478" priority="10509" operator="greaterThan">
      <formula>1</formula>
    </cfRule>
    <cfRule type="cellIs" dxfId="8477" priority="10510" operator="between">
      <formula>0.95</formula>
      <formula>1</formula>
    </cfRule>
    <cfRule type="cellIs" dxfId="8476" priority="10511" stopIfTrue="1" operator="between">
      <formula>0</formula>
      <formula>0.5</formula>
    </cfRule>
  </conditionalFormatting>
  <conditionalFormatting sqref="M38">
    <cfRule type="cellIs" dxfId="8475" priority="10502" operator="between">
      <formula>0.76</formula>
      <formula>0.95</formula>
    </cfRule>
    <cfRule type="cellIs" dxfId="8474" priority="10503" operator="between">
      <formula>0.51</formula>
      <formula>0.75</formula>
    </cfRule>
    <cfRule type="cellIs" dxfId="8473" priority="10504" operator="greaterThan">
      <formula>1</formula>
    </cfRule>
    <cfRule type="cellIs" dxfId="8472" priority="10505" operator="between">
      <formula>0.95</formula>
      <formula>1</formula>
    </cfRule>
    <cfRule type="cellIs" dxfId="8471" priority="10506" stopIfTrue="1" operator="between">
      <formula>0</formula>
      <formula>0.5</formula>
    </cfRule>
  </conditionalFormatting>
  <conditionalFormatting sqref="M39">
    <cfRule type="cellIs" dxfId="8470" priority="10497" operator="between">
      <formula>0.76</formula>
      <formula>0.95</formula>
    </cfRule>
    <cfRule type="cellIs" dxfId="8469" priority="10498" operator="between">
      <formula>0.51</formula>
      <formula>0.75</formula>
    </cfRule>
    <cfRule type="cellIs" dxfId="8468" priority="10499" operator="greaterThan">
      <formula>1</formula>
    </cfRule>
    <cfRule type="cellIs" dxfId="8467" priority="10500" operator="between">
      <formula>0.95</formula>
      <formula>1</formula>
    </cfRule>
    <cfRule type="cellIs" dxfId="8466" priority="10501" stopIfTrue="1" operator="between">
      <formula>0</formula>
      <formula>0.5</formula>
    </cfRule>
  </conditionalFormatting>
  <conditionalFormatting sqref="M40">
    <cfRule type="cellIs" dxfId="8465" priority="10492" operator="between">
      <formula>0.76</formula>
      <formula>0.95</formula>
    </cfRule>
    <cfRule type="cellIs" dxfId="8464" priority="10493" operator="between">
      <formula>0.51</formula>
      <formula>0.75</formula>
    </cfRule>
    <cfRule type="cellIs" dxfId="8463" priority="10494" operator="greaterThan">
      <formula>1</formula>
    </cfRule>
    <cfRule type="cellIs" dxfId="8462" priority="10495" operator="between">
      <formula>0.95</formula>
      <formula>1</formula>
    </cfRule>
    <cfRule type="cellIs" dxfId="8461" priority="10496" stopIfTrue="1" operator="between">
      <formula>0</formula>
      <formula>0.5</formula>
    </cfRule>
  </conditionalFormatting>
  <conditionalFormatting sqref="M41">
    <cfRule type="cellIs" dxfId="8460" priority="10487" operator="between">
      <formula>0.76</formula>
      <formula>0.95</formula>
    </cfRule>
    <cfRule type="cellIs" dxfId="8459" priority="10488" operator="between">
      <formula>0.51</formula>
      <formula>0.75</formula>
    </cfRule>
    <cfRule type="cellIs" dxfId="8458" priority="10489" operator="greaterThan">
      <formula>1</formula>
    </cfRule>
    <cfRule type="cellIs" dxfId="8457" priority="10490" operator="between">
      <formula>0.95</formula>
      <formula>1</formula>
    </cfRule>
    <cfRule type="cellIs" dxfId="8456" priority="10491" stopIfTrue="1" operator="between">
      <formula>0</formula>
      <formula>0.5</formula>
    </cfRule>
  </conditionalFormatting>
  <conditionalFormatting sqref="M42">
    <cfRule type="cellIs" dxfId="8455" priority="10482" operator="between">
      <formula>0.76</formula>
      <formula>0.95</formula>
    </cfRule>
    <cfRule type="cellIs" dxfId="8454" priority="10483" operator="between">
      <formula>0.51</formula>
      <formula>0.75</formula>
    </cfRule>
    <cfRule type="cellIs" dxfId="8453" priority="10484" operator="greaterThan">
      <formula>1</formula>
    </cfRule>
    <cfRule type="cellIs" dxfId="8452" priority="10485" operator="between">
      <formula>0.95</formula>
      <formula>1</formula>
    </cfRule>
    <cfRule type="cellIs" dxfId="8451" priority="10486" stopIfTrue="1" operator="between">
      <formula>0</formula>
      <formula>0.5</formula>
    </cfRule>
  </conditionalFormatting>
  <conditionalFormatting sqref="M43">
    <cfRule type="cellIs" dxfId="8450" priority="10477" operator="between">
      <formula>0.76</formula>
      <formula>0.95</formula>
    </cfRule>
    <cfRule type="cellIs" dxfId="8449" priority="10478" operator="between">
      <formula>0.51</formula>
      <formula>0.75</formula>
    </cfRule>
    <cfRule type="cellIs" dxfId="8448" priority="10479" operator="greaterThan">
      <formula>1</formula>
    </cfRule>
    <cfRule type="cellIs" dxfId="8447" priority="10480" operator="between">
      <formula>0.95</formula>
      <formula>1</formula>
    </cfRule>
    <cfRule type="cellIs" dxfId="8446" priority="10481" stopIfTrue="1" operator="between">
      <formula>0</formula>
      <formula>0.5</formula>
    </cfRule>
  </conditionalFormatting>
  <conditionalFormatting sqref="M45">
    <cfRule type="cellIs" dxfId="8445" priority="10472" operator="between">
      <formula>0.76</formula>
      <formula>0.95</formula>
    </cfRule>
    <cfRule type="cellIs" dxfId="8444" priority="10473" operator="between">
      <formula>0.51</formula>
      <formula>0.75</formula>
    </cfRule>
    <cfRule type="cellIs" dxfId="8443" priority="10474" operator="greaterThan">
      <formula>1</formula>
    </cfRule>
    <cfRule type="cellIs" dxfId="8442" priority="10475" operator="between">
      <formula>0.95</formula>
      <formula>1</formula>
    </cfRule>
    <cfRule type="cellIs" dxfId="8441" priority="10476" stopIfTrue="1" operator="between">
      <formula>0</formula>
      <formula>0.5</formula>
    </cfRule>
  </conditionalFormatting>
  <conditionalFormatting sqref="M44">
    <cfRule type="cellIs" dxfId="8440" priority="10467" operator="between">
      <formula>0.76</formula>
      <formula>0.95</formula>
    </cfRule>
    <cfRule type="cellIs" dxfId="8439" priority="10468" operator="between">
      <formula>0.51</formula>
      <formula>0.75</formula>
    </cfRule>
    <cfRule type="cellIs" dxfId="8438" priority="10469" operator="greaterThan">
      <formula>1</formula>
    </cfRule>
    <cfRule type="cellIs" dxfId="8437" priority="10470" operator="between">
      <formula>0.95</formula>
      <formula>1</formula>
    </cfRule>
    <cfRule type="cellIs" dxfId="8436" priority="10471" stopIfTrue="1" operator="between">
      <formula>0</formula>
      <formula>0.5</formula>
    </cfRule>
  </conditionalFormatting>
  <conditionalFormatting sqref="M46">
    <cfRule type="cellIs" dxfId="8435" priority="10462" operator="between">
      <formula>0.76</formula>
      <formula>0.95</formula>
    </cfRule>
    <cfRule type="cellIs" dxfId="8434" priority="10463" operator="between">
      <formula>0.51</formula>
      <formula>0.75</formula>
    </cfRule>
    <cfRule type="cellIs" dxfId="8433" priority="10464" operator="greaterThan">
      <formula>1</formula>
    </cfRule>
    <cfRule type="cellIs" dxfId="8432" priority="10465" operator="between">
      <formula>0.95</formula>
      <formula>1</formula>
    </cfRule>
    <cfRule type="cellIs" dxfId="8431" priority="10466" stopIfTrue="1" operator="between">
      <formula>0</formula>
      <formula>0.5</formula>
    </cfRule>
  </conditionalFormatting>
  <conditionalFormatting sqref="M47">
    <cfRule type="cellIs" dxfId="8430" priority="10457" operator="between">
      <formula>0.76</formula>
      <formula>0.95</formula>
    </cfRule>
    <cfRule type="cellIs" dxfId="8429" priority="10458" operator="between">
      <formula>0.51</formula>
      <formula>0.75</formula>
    </cfRule>
    <cfRule type="cellIs" dxfId="8428" priority="10459" operator="greaterThan">
      <formula>1</formula>
    </cfRule>
    <cfRule type="cellIs" dxfId="8427" priority="10460" operator="between">
      <formula>0.95</formula>
      <formula>1</formula>
    </cfRule>
    <cfRule type="cellIs" dxfId="8426" priority="10461" stopIfTrue="1" operator="between">
      <formula>0</formula>
      <formula>0.5</formula>
    </cfRule>
  </conditionalFormatting>
  <conditionalFormatting sqref="M48">
    <cfRule type="cellIs" dxfId="8425" priority="10452" operator="between">
      <formula>0.76</formula>
      <formula>0.95</formula>
    </cfRule>
    <cfRule type="cellIs" dxfId="8424" priority="10453" operator="between">
      <formula>0.51</formula>
      <formula>0.75</formula>
    </cfRule>
    <cfRule type="cellIs" dxfId="8423" priority="10454" operator="greaterThan">
      <formula>1</formula>
    </cfRule>
    <cfRule type="cellIs" dxfId="8422" priority="10455" operator="between">
      <formula>0.95</formula>
      <formula>1</formula>
    </cfRule>
    <cfRule type="cellIs" dxfId="8421" priority="10456" stopIfTrue="1" operator="between">
      <formula>0</formula>
      <formula>0.5</formula>
    </cfRule>
  </conditionalFormatting>
  <conditionalFormatting sqref="M49">
    <cfRule type="cellIs" dxfId="8420" priority="10447" operator="between">
      <formula>0.76</formula>
      <formula>0.95</formula>
    </cfRule>
    <cfRule type="cellIs" dxfId="8419" priority="10448" operator="between">
      <formula>0.51</formula>
      <formula>0.75</formula>
    </cfRule>
    <cfRule type="cellIs" dxfId="8418" priority="10449" operator="greaterThan">
      <formula>1</formula>
    </cfRule>
    <cfRule type="cellIs" dxfId="8417" priority="10450" operator="between">
      <formula>0.95</formula>
      <formula>1</formula>
    </cfRule>
    <cfRule type="cellIs" dxfId="8416" priority="10451" stopIfTrue="1" operator="between">
      <formula>0</formula>
      <formula>0.5</formula>
    </cfRule>
  </conditionalFormatting>
  <conditionalFormatting sqref="M50">
    <cfRule type="cellIs" dxfId="8415" priority="10442" operator="between">
      <formula>0.76</formula>
      <formula>0.95</formula>
    </cfRule>
    <cfRule type="cellIs" dxfId="8414" priority="10443" operator="between">
      <formula>0.51</formula>
      <formula>0.75</formula>
    </cfRule>
    <cfRule type="cellIs" dxfId="8413" priority="10444" operator="greaterThan">
      <formula>1</formula>
    </cfRule>
    <cfRule type="cellIs" dxfId="8412" priority="10445" operator="between">
      <formula>0.95</formula>
      <formula>1</formula>
    </cfRule>
    <cfRule type="cellIs" dxfId="8411" priority="10446" stopIfTrue="1" operator="between">
      <formula>0</formula>
      <formula>0.5</formula>
    </cfRule>
  </conditionalFormatting>
  <conditionalFormatting sqref="M51">
    <cfRule type="cellIs" dxfId="8410" priority="10437" operator="between">
      <formula>0.76</formula>
      <formula>0.95</formula>
    </cfRule>
    <cfRule type="cellIs" dxfId="8409" priority="10438" operator="between">
      <formula>0.51</formula>
      <formula>0.75</formula>
    </cfRule>
    <cfRule type="cellIs" dxfId="8408" priority="10439" operator="greaterThan">
      <formula>1</formula>
    </cfRule>
    <cfRule type="cellIs" dxfId="8407" priority="10440" operator="between">
      <formula>0.95</formula>
      <formula>1</formula>
    </cfRule>
    <cfRule type="cellIs" dxfId="8406" priority="10441" stopIfTrue="1" operator="between">
      <formula>0</formula>
      <formula>0.5</formula>
    </cfRule>
  </conditionalFormatting>
  <conditionalFormatting sqref="M52">
    <cfRule type="cellIs" dxfId="8405" priority="10432" operator="between">
      <formula>0.76</formula>
      <formula>0.95</formula>
    </cfRule>
    <cfRule type="cellIs" dxfId="8404" priority="10433" operator="between">
      <formula>0.51</formula>
      <formula>0.75</formula>
    </cfRule>
    <cfRule type="cellIs" dxfId="8403" priority="10434" operator="greaterThan">
      <formula>1</formula>
    </cfRule>
    <cfRule type="cellIs" dxfId="8402" priority="10435" operator="between">
      <formula>0.95</formula>
      <formula>1</formula>
    </cfRule>
    <cfRule type="cellIs" dxfId="8401" priority="10436" stopIfTrue="1" operator="between">
      <formula>0</formula>
      <formula>0.5</formula>
    </cfRule>
  </conditionalFormatting>
  <conditionalFormatting sqref="M53">
    <cfRule type="cellIs" dxfId="8400" priority="10427" operator="between">
      <formula>0.76</formula>
      <formula>0.95</formula>
    </cfRule>
    <cfRule type="cellIs" dxfId="8399" priority="10428" operator="between">
      <formula>0.51</formula>
      <formula>0.75</formula>
    </cfRule>
    <cfRule type="cellIs" dxfId="8398" priority="10429" operator="greaterThan">
      <formula>1</formula>
    </cfRule>
    <cfRule type="cellIs" dxfId="8397" priority="10430" operator="between">
      <formula>0.95</formula>
      <formula>1</formula>
    </cfRule>
    <cfRule type="cellIs" dxfId="8396" priority="10431" stopIfTrue="1" operator="between">
      <formula>0</formula>
      <formula>0.5</formula>
    </cfRule>
  </conditionalFormatting>
  <conditionalFormatting sqref="M54">
    <cfRule type="cellIs" dxfId="8395" priority="10422" operator="between">
      <formula>0.76</formula>
      <formula>0.95</formula>
    </cfRule>
    <cfRule type="cellIs" dxfId="8394" priority="10423" operator="between">
      <formula>0.51</formula>
      <formula>0.75</formula>
    </cfRule>
    <cfRule type="cellIs" dxfId="8393" priority="10424" operator="greaterThan">
      <formula>1</formula>
    </cfRule>
    <cfRule type="cellIs" dxfId="8392" priority="10425" operator="between">
      <formula>0.95</formula>
      <formula>1</formula>
    </cfRule>
    <cfRule type="cellIs" dxfId="8391" priority="10426" stopIfTrue="1" operator="between">
      <formula>0</formula>
      <formula>0.5</formula>
    </cfRule>
  </conditionalFormatting>
  <conditionalFormatting sqref="M55">
    <cfRule type="cellIs" dxfId="8390" priority="10417" operator="between">
      <formula>0.76</formula>
      <formula>0.95</formula>
    </cfRule>
    <cfRule type="cellIs" dxfId="8389" priority="10418" operator="between">
      <formula>0.51</formula>
      <formula>0.75</formula>
    </cfRule>
    <cfRule type="cellIs" dxfId="8388" priority="10419" operator="greaterThan">
      <formula>1</formula>
    </cfRule>
    <cfRule type="cellIs" dxfId="8387" priority="10420" operator="between">
      <formula>0.95</formula>
      <formula>1</formula>
    </cfRule>
    <cfRule type="cellIs" dxfId="8386" priority="10421" stopIfTrue="1" operator="between">
      <formula>0</formula>
      <formula>0.5</formula>
    </cfRule>
  </conditionalFormatting>
  <conditionalFormatting sqref="M56">
    <cfRule type="cellIs" dxfId="8385" priority="10412" operator="between">
      <formula>0.76</formula>
      <formula>0.95</formula>
    </cfRule>
    <cfRule type="cellIs" dxfId="8384" priority="10413" operator="between">
      <formula>0.51</formula>
      <formula>0.75</formula>
    </cfRule>
    <cfRule type="cellIs" dxfId="8383" priority="10414" operator="greaterThan">
      <formula>1</formula>
    </cfRule>
    <cfRule type="cellIs" dxfId="8382" priority="10415" operator="between">
      <formula>0.95</formula>
      <formula>1</formula>
    </cfRule>
    <cfRule type="cellIs" dxfId="8381" priority="10416" stopIfTrue="1" operator="between">
      <formula>0</formula>
      <formula>0.5</formula>
    </cfRule>
  </conditionalFormatting>
  <conditionalFormatting sqref="M57">
    <cfRule type="cellIs" dxfId="8380" priority="10397" operator="between">
      <formula>0.76</formula>
      <formula>0.95</formula>
    </cfRule>
    <cfRule type="cellIs" dxfId="8379" priority="10398" operator="between">
      <formula>0.51</formula>
      <formula>0.75</formula>
    </cfRule>
    <cfRule type="cellIs" dxfId="8378" priority="10399" operator="greaterThan">
      <formula>1</formula>
    </cfRule>
    <cfRule type="cellIs" dxfId="8377" priority="10400" operator="between">
      <formula>0.95</formula>
      <formula>1</formula>
    </cfRule>
    <cfRule type="cellIs" dxfId="8376" priority="10401" stopIfTrue="1" operator="between">
      <formula>0</formula>
      <formula>0.5</formula>
    </cfRule>
  </conditionalFormatting>
  <conditionalFormatting sqref="M58">
    <cfRule type="cellIs" dxfId="8375" priority="10392" operator="between">
      <formula>0.76</formula>
      <formula>0.95</formula>
    </cfRule>
    <cfRule type="cellIs" dxfId="8374" priority="10393" operator="between">
      <formula>0.51</formula>
      <formula>0.75</formula>
    </cfRule>
    <cfRule type="cellIs" dxfId="8373" priority="10394" operator="greaterThan">
      <formula>1</formula>
    </cfRule>
    <cfRule type="cellIs" dxfId="8372" priority="10395" operator="between">
      <formula>0.95</formula>
      <formula>1</formula>
    </cfRule>
    <cfRule type="cellIs" dxfId="8371" priority="10396" stopIfTrue="1" operator="between">
      <formula>0</formula>
      <formula>0.5</formula>
    </cfRule>
  </conditionalFormatting>
  <conditionalFormatting sqref="M60">
    <cfRule type="cellIs" dxfId="8370" priority="10387" operator="between">
      <formula>0.76</formula>
      <formula>0.95</formula>
    </cfRule>
    <cfRule type="cellIs" dxfId="8369" priority="10388" operator="between">
      <formula>0.51</formula>
      <formula>0.75</formula>
    </cfRule>
    <cfRule type="cellIs" dxfId="8368" priority="10389" operator="greaterThan">
      <formula>1</formula>
    </cfRule>
    <cfRule type="cellIs" dxfId="8367" priority="10390" operator="between">
      <formula>0.95</formula>
      <formula>1</formula>
    </cfRule>
    <cfRule type="cellIs" dxfId="8366" priority="10391" stopIfTrue="1" operator="between">
      <formula>0</formula>
      <formula>0.5</formula>
    </cfRule>
  </conditionalFormatting>
  <conditionalFormatting sqref="M59">
    <cfRule type="cellIs" dxfId="8365" priority="10382" operator="between">
      <formula>0.76</formula>
      <formula>0.95</formula>
    </cfRule>
    <cfRule type="cellIs" dxfId="8364" priority="10383" operator="between">
      <formula>0.51</formula>
      <formula>0.75</formula>
    </cfRule>
    <cfRule type="cellIs" dxfId="8363" priority="10384" operator="greaterThan">
      <formula>1</formula>
    </cfRule>
    <cfRule type="cellIs" dxfId="8362" priority="10385" operator="between">
      <formula>0.95</formula>
      <formula>1</formula>
    </cfRule>
    <cfRule type="cellIs" dxfId="8361" priority="10386" stopIfTrue="1" operator="between">
      <formula>0</formula>
      <formula>0.5</formula>
    </cfRule>
  </conditionalFormatting>
  <conditionalFormatting sqref="M61">
    <cfRule type="cellIs" dxfId="8360" priority="10377" operator="between">
      <formula>0.76</formula>
      <formula>0.95</formula>
    </cfRule>
    <cfRule type="cellIs" dxfId="8359" priority="10378" operator="between">
      <formula>0.51</formula>
      <formula>0.75</formula>
    </cfRule>
    <cfRule type="cellIs" dxfId="8358" priority="10379" operator="greaterThan">
      <formula>1</formula>
    </cfRule>
    <cfRule type="cellIs" dxfId="8357" priority="10380" operator="between">
      <formula>0.95</formula>
      <formula>1</formula>
    </cfRule>
    <cfRule type="cellIs" dxfId="8356" priority="10381" stopIfTrue="1" operator="between">
      <formula>0</formula>
      <formula>0.5</formula>
    </cfRule>
  </conditionalFormatting>
  <conditionalFormatting sqref="M63">
    <cfRule type="cellIs" dxfId="8355" priority="10372" operator="between">
      <formula>0.76</formula>
      <formula>0.95</formula>
    </cfRule>
    <cfRule type="cellIs" dxfId="8354" priority="10373" operator="between">
      <formula>0.51</formula>
      <formula>0.75</formula>
    </cfRule>
    <cfRule type="cellIs" dxfId="8353" priority="10374" operator="greaterThan">
      <formula>1</formula>
    </cfRule>
    <cfRule type="cellIs" dxfId="8352" priority="10375" operator="between">
      <formula>0.95</formula>
      <formula>1</formula>
    </cfRule>
    <cfRule type="cellIs" dxfId="8351" priority="10376" stopIfTrue="1" operator="between">
      <formula>0</formula>
      <formula>0.5</formula>
    </cfRule>
  </conditionalFormatting>
  <conditionalFormatting sqref="M64">
    <cfRule type="cellIs" dxfId="8350" priority="10367" operator="between">
      <formula>0.76</formula>
      <formula>0.95</formula>
    </cfRule>
    <cfRule type="cellIs" dxfId="8349" priority="10368" operator="between">
      <formula>0.51</formula>
      <formula>0.75</formula>
    </cfRule>
    <cfRule type="cellIs" dxfId="8348" priority="10369" operator="greaterThan">
      <formula>1</formula>
    </cfRule>
    <cfRule type="cellIs" dxfId="8347" priority="10370" operator="between">
      <formula>0.95</formula>
      <formula>1</formula>
    </cfRule>
    <cfRule type="cellIs" dxfId="8346" priority="10371" stopIfTrue="1" operator="between">
      <formula>0</formula>
      <formula>0.5</formula>
    </cfRule>
  </conditionalFormatting>
  <conditionalFormatting sqref="M65">
    <cfRule type="cellIs" dxfId="8345" priority="10362" operator="between">
      <formula>0.76</formula>
      <formula>0.95</formula>
    </cfRule>
    <cfRule type="cellIs" dxfId="8344" priority="10363" operator="between">
      <formula>0.51</formula>
      <formula>0.75</formula>
    </cfRule>
    <cfRule type="cellIs" dxfId="8343" priority="10364" operator="greaterThan">
      <formula>1</formula>
    </cfRule>
    <cfRule type="cellIs" dxfId="8342" priority="10365" operator="between">
      <formula>0.95</formula>
      <formula>1</formula>
    </cfRule>
    <cfRule type="cellIs" dxfId="8341" priority="10366" stopIfTrue="1" operator="between">
      <formula>0</formula>
      <formula>0.5</formula>
    </cfRule>
  </conditionalFormatting>
  <conditionalFormatting sqref="M66">
    <cfRule type="cellIs" dxfId="8340" priority="10357" operator="between">
      <formula>0.76</formula>
      <formula>0.95</formula>
    </cfRule>
    <cfRule type="cellIs" dxfId="8339" priority="10358" operator="between">
      <formula>0.51</formula>
      <formula>0.75</formula>
    </cfRule>
    <cfRule type="cellIs" dxfId="8338" priority="10359" operator="greaterThan">
      <formula>1</formula>
    </cfRule>
    <cfRule type="cellIs" dxfId="8337" priority="10360" operator="between">
      <formula>0.95</formula>
      <formula>1</formula>
    </cfRule>
    <cfRule type="cellIs" dxfId="8336" priority="10361" stopIfTrue="1" operator="between">
      <formula>0</formula>
      <formula>0.5</formula>
    </cfRule>
  </conditionalFormatting>
  <conditionalFormatting sqref="M67">
    <cfRule type="cellIs" dxfId="8335" priority="10352" operator="between">
      <formula>0.76</formula>
      <formula>0.95</formula>
    </cfRule>
    <cfRule type="cellIs" dxfId="8334" priority="10353" operator="between">
      <formula>0.51</formula>
      <formula>0.75</formula>
    </cfRule>
    <cfRule type="cellIs" dxfId="8333" priority="10354" operator="greaterThan">
      <formula>1</formula>
    </cfRule>
    <cfRule type="cellIs" dxfId="8332" priority="10355" operator="between">
      <formula>0.95</formula>
      <formula>1</formula>
    </cfRule>
    <cfRule type="cellIs" dxfId="8331" priority="10356" stopIfTrue="1" operator="between">
      <formula>0</formula>
      <formula>0.5</formula>
    </cfRule>
  </conditionalFormatting>
  <conditionalFormatting sqref="M68">
    <cfRule type="cellIs" dxfId="8330" priority="10347" operator="between">
      <formula>0.76</formula>
      <formula>0.95</formula>
    </cfRule>
    <cfRule type="cellIs" dxfId="8329" priority="10348" operator="between">
      <formula>0.51</formula>
      <formula>0.75</formula>
    </cfRule>
    <cfRule type="cellIs" dxfId="8328" priority="10349" operator="greaterThan">
      <formula>1</formula>
    </cfRule>
    <cfRule type="cellIs" dxfId="8327" priority="10350" operator="between">
      <formula>0.95</formula>
      <formula>1</formula>
    </cfRule>
    <cfRule type="cellIs" dxfId="8326" priority="10351" stopIfTrue="1" operator="between">
      <formula>0</formula>
      <formula>0.5</formula>
    </cfRule>
  </conditionalFormatting>
  <conditionalFormatting sqref="M69">
    <cfRule type="cellIs" dxfId="8325" priority="10342" operator="between">
      <formula>0.76</formula>
      <formula>0.95</formula>
    </cfRule>
    <cfRule type="cellIs" dxfId="8324" priority="10343" operator="between">
      <formula>0.51</formula>
      <formula>0.75</formula>
    </cfRule>
    <cfRule type="cellIs" dxfId="8323" priority="10344" operator="greaterThan">
      <formula>1</formula>
    </cfRule>
    <cfRule type="cellIs" dxfId="8322" priority="10345" operator="between">
      <formula>0.95</formula>
      <formula>1</formula>
    </cfRule>
    <cfRule type="cellIs" dxfId="8321" priority="10346" stopIfTrue="1" operator="between">
      <formula>0</formula>
      <formula>0.5</formula>
    </cfRule>
  </conditionalFormatting>
  <conditionalFormatting sqref="M70">
    <cfRule type="cellIs" dxfId="8320" priority="10337" operator="between">
      <formula>0.76</formula>
      <formula>0.95</formula>
    </cfRule>
    <cfRule type="cellIs" dxfId="8319" priority="10338" operator="between">
      <formula>0.51</formula>
      <formula>0.75</formula>
    </cfRule>
    <cfRule type="cellIs" dxfId="8318" priority="10339" operator="greaterThan">
      <formula>1</formula>
    </cfRule>
    <cfRule type="cellIs" dxfId="8317" priority="10340" operator="between">
      <formula>0.95</formula>
      <formula>1</formula>
    </cfRule>
    <cfRule type="cellIs" dxfId="8316" priority="10341" stopIfTrue="1" operator="between">
      <formula>0</formula>
      <formula>0.5</formula>
    </cfRule>
  </conditionalFormatting>
  <conditionalFormatting sqref="M71">
    <cfRule type="cellIs" dxfId="8315" priority="10332" operator="between">
      <formula>0.76</formula>
      <formula>0.95</formula>
    </cfRule>
    <cfRule type="cellIs" dxfId="8314" priority="10333" operator="between">
      <formula>0.51</formula>
      <formula>0.75</formula>
    </cfRule>
    <cfRule type="cellIs" dxfId="8313" priority="10334" operator="greaterThan">
      <formula>1</formula>
    </cfRule>
    <cfRule type="cellIs" dxfId="8312" priority="10335" operator="between">
      <formula>0.95</formula>
      <formula>1</formula>
    </cfRule>
    <cfRule type="cellIs" dxfId="8311" priority="10336" stopIfTrue="1" operator="between">
      <formula>0</formula>
      <formula>0.5</formula>
    </cfRule>
  </conditionalFormatting>
  <conditionalFormatting sqref="M72">
    <cfRule type="cellIs" dxfId="8310" priority="10327" operator="between">
      <formula>0.76</formula>
      <formula>0.95</formula>
    </cfRule>
    <cfRule type="cellIs" dxfId="8309" priority="10328" operator="between">
      <formula>0.51</formula>
      <formula>0.75</formula>
    </cfRule>
    <cfRule type="cellIs" dxfId="8308" priority="10329" operator="greaterThan">
      <formula>1</formula>
    </cfRule>
    <cfRule type="cellIs" dxfId="8307" priority="10330" operator="between">
      <formula>0.95</formula>
      <formula>1</formula>
    </cfRule>
    <cfRule type="cellIs" dxfId="8306" priority="10331" stopIfTrue="1" operator="between">
      <formula>0</formula>
      <formula>0.5</formula>
    </cfRule>
  </conditionalFormatting>
  <conditionalFormatting sqref="M73">
    <cfRule type="cellIs" dxfId="8305" priority="10322" operator="between">
      <formula>0.76</formula>
      <formula>0.95</formula>
    </cfRule>
    <cfRule type="cellIs" dxfId="8304" priority="10323" operator="between">
      <formula>0.51</formula>
      <formula>0.75</formula>
    </cfRule>
    <cfRule type="cellIs" dxfId="8303" priority="10324" operator="greaterThan">
      <formula>1</formula>
    </cfRule>
    <cfRule type="cellIs" dxfId="8302" priority="10325" operator="between">
      <formula>0.95</formula>
      <formula>1</formula>
    </cfRule>
    <cfRule type="cellIs" dxfId="8301" priority="10326" stopIfTrue="1" operator="between">
      <formula>0</formula>
      <formula>0.5</formula>
    </cfRule>
  </conditionalFormatting>
  <conditionalFormatting sqref="M74">
    <cfRule type="cellIs" dxfId="8300" priority="10317" operator="between">
      <formula>0.76</formula>
      <formula>0.95</formula>
    </cfRule>
    <cfRule type="cellIs" dxfId="8299" priority="10318" operator="between">
      <formula>0.51</formula>
      <formula>0.75</formula>
    </cfRule>
    <cfRule type="cellIs" dxfId="8298" priority="10319" operator="greaterThan">
      <formula>1</formula>
    </cfRule>
    <cfRule type="cellIs" dxfId="8297" priority="10320" operator="between">
      <formula>0.95</formula>
      <formula>1</formula>
    </cfRule>
    <cfRule type="cellIs" dxfId="8296" priority="10321" stopIfTrue="1" operator="between">
      <formula>0</formula>
      <formula>0.5</formula>
    </cfRule>
  </conditionalFormatting>
  <conditionalFormatting sqref="M75">
    <cfRule type="cellIs" dxfId="8295" priority="10312" operator="between">
      <formula>0.76</formula>
      <formula>0.95</formula>
    </cfRule>
    <cfRule type="cellIs" dxfId="8294" priority="10313" operator="between">
      <formula>0.51</formula>
      <formula>0.75</formula>
    </cfRule>
    <cfRule type="cellIs" dxfId="8293" priority="10314" operator="greaterThan">
      <formula>1</formula>
    </cfRule>
    <cfRule type="cellIs" dxfId="8292" priority="10315" operator="between">
      <formula>0.95</formula>
      <formula>1</formula>
    </cfRule>
    <cfRule type="cellIs" dxfId="8291" priority="10316" stopIfTrue="1" operator="between">
      <formula>0</formula>
      <formula>0.5</formula>
    </cfRule>
  </conditionalFormatting>
  <conditionalFormatting sqref="M78">
    <cfRule type="cellIs" dxfId="8290" priority="10307" operator="between">
      <formula>0.76</formula>
      <formula>0.95</formula>
    </cfRule>
    <cfRule type="cellIs" dxfId="8289" priority="10308" operator="between">
      <formula>0.51</formula>
      <formula>0.75</formula>
    </cfRule>
    <cfRule type="cellIs" dxfId="8288" priority="10309" operator="greaterThan">
      <formula>1</formula>
    </cfRule>
    <cfRule type="cellIs" dxfId="8287" priority="10310" operator="between">
      <formula>0.95</formula>
      <formula>1</formula>
    </cfRule>
    <cfRule type="cellIs" dxfId="8286" priority="10311" stopIfTrue="1" operator="between">
      <formula>0</formula>
      <formula>0.5</formula>
    </cfRule>
  </conditionalFormatting>
  <conditionalFormatting sqref="M79">
    <cfRule type="cellIs" dxfId="8285" priority="10302" operator="between">
      <formula>0.76</formula>
      <formula>0.95</formula>
    </cfRule>
    <cfRule type="cellIs" dxfId="8284" priority="10303" operator="between">
      <formula>0.51</formula>
      <formula>0.75</formula>
    </cfRule>
    <cfRule type="cellIs" dxfId="8283" priority="10304" operator="greaterThan">
      <formula>1</formula>
    </cfRule>
    <cfRule type="cellIs" dxfId="8282" priority="10305" operator="between">
      <formula>0.95</formula>
      <formula>1</formula>
    </cfRule>
    <cfRule type="cellIs" dxfId="8281" priority="10306" stopIfTrue="1" operator="between">
      <formula>0</formula>
      <formula>0.5</formula>
    </cfRule>
  </conditionalFormatting>
  <conditionalFormatting sqref="M80">
    <cfRule type="cellIs" dxfId="8280" priority="10297" operator="between">
      <formula>0.76</formula>
      <formula>0.95</formula>
    </cfRule>
    <cfRule type="cellIs" dxfId="8279" priority="10298" operator="between">
      <formula>0.51</formula>
      <formula>0.75</formula>
    </cfRule>
    <cfRule type="cellIs" dxfId="8278" priority="10299" operator="greaterThan">
      <formula>1</formula>
    </cfRule>
    <cfRule type="cellIs" dxfId="8277" priority="10300" operator="between">
      <formula>0.95</formula>
      <formula>1</formula>
    </cfRule>
    <cfRule type="cellIs" dxfId="8276" priority="10301" stopIfTrue="1" operator="between">
      <formula>0</formula>
      <formula>0.5</formula>
    </cfRule>
  </conditionalFormatting>
  <conditionalFormatting sqref="M81">
    <cfRule type="cellIs" dxfId="8275" priority="10292" operator="between">
      <formula>0.76</formula>
      <formula>0.95</formula>
    </cfRule>
    <cfRule type="cellIs" dxfId="8274" priority="10293" operator="between">
      <formula>0.51</formula>
      <formula>0.75</formula>
    </cfRule>
    <cfRule type="cellIs" dxfId="8273" priority="10294" operator="greaterThan">
      <formula>1</formula>
    </cfRule>
    <cfRule type="cellIs" dxfId="8272" priority="10295" operator="between">
      <formula>0.95</formula>
      <formula>1</formula>
    </cfRule>
    <cfRule type="cellIs" dxfId="8271" priority="10296" stopIfTrue="1" operator="between">
      <formula>0</formula>
      <formula>0.5</formula>
    </cfRule>
  </conditionalFormatting>
  <conditionalFormatting sqref="M82">
    <cfRule type="cellIs" dxfId="8270" priority="10287" operator="between">
      <formula>0.76</formula>
      <formula>0.95</formula>
    </cfRule>
    <cfRule type="cellIs" dxfId="8269" priority="10288" operator="between">
      <formula>0.51</formula>
      <formula>0.75</formula>
    </cfRule>
    <cfRule type="cellIs" dxfId="8268" priority="10289" operator="greaterThan">
      <formula>1</formula>
    </cfRule>
    <cfRule type="cellIs" dxfId="8267" priority="10290" operator="between">
      <formula>0.95</formula>
      <formula>1</formula>
    </cfRule>
    <cfRule type="cellIs" dxfId="8266" priority="10291" stopIfTrue="1" operator="between">
      <formula>0</formula>
      <formula>0.5</formula>
    </cfRule>
  </conditionalFormatting>
  <conditionalFormatting sqref="M83">
    <cfRule type="cellIs" dxfId="8265" priority="10282" operator="between">
      <formula>0.76</formula>
      <formula>0.95</formula>
    </cfRule>
    <cfRule type="cellIs" dxfId="8264" priority="10283" operator="between">
      <formula>0.51</formula>
      <formula>0.75</formula>
    </cfRule>
    <cfRule type="cellIs" dxfId="8263" priority="10284" operator="greaterThan">
      <formula>1</formula>
    </cfRule>
    <cfRule type="cellIs" dxfId="8262" priority="10285" operator="between">
      <formula>0.95</formula>
      <formula>1</formula>
    </cfRule>
    <cfRule type="cellIs" dxfId="8261" priority="10286" stopIfTrue="1" operator="between">
      <formula>0</formula>
      <formula>0.5</formula>
    </cfRule>
  </conditionalFormatting>
  <conditionalFormatting sqref="M88">
    <cfRule type="cellIs" dxfId="8260" priority="10277" operator="between">
      <formula>0.76</formula>
      <formula>0.95</formula>
    </cfRule>
    <cfRule type="cellIs" dxfId="8259" priority="10278" operator="between">
      <formula>0.51</formula>
      <formula>0.75</formula>
    </cfRule>
    <cfRule type="cellIs" dxfId="8258" priority="10279" operator="greaterThan">
      <formula>1</formula>
    </cfRule>
    <cfRule type="cellIs" dxfId="8257" priority="10280" operator="between">
      <formula>0.95</formula>
      <formula>1</formula>
    </cfRule>
    <cfRule type="cellIs" dxfId="8256" priority="10281" stopIfTrue="1" operator="between">
      <formula>0</formula>
      <formula>0.5</formula>
    </cfRule>
  </conditionalFormatting>
  <conditionalFormatting sqref="M91">
    <cfRule type="cellIs" dxfId="8255" priority="10272" operator="between">
      <formula>0.76</formula>
      <formula>0.95</formula>
    </cfRule>
    <cfRule type="cellIs" dxfId="8254" priority="10273" operator="between">
      <formula>0.51</formula>
      <formula>0.75</formula>
    </cfRule>
    <cfRule type="cellIs" dxfId="8253" priority="10274" operator="greaterThan">
      <formula>1</formula>
    </cfRule>
    <cfRule type="cellIs" dxfId="8252" priority="10275" operator="between">
      <formula>0.95</formula>
      <formula>1</formula>
    </cfRule>
    <cfRule type="cellIs" dxfId="8251" priority="10276" stopIfTrue="1" operator="between">
      <formula>0</formula>
      <formula>0.5</formula>
    </cfRule>
  </conditionalFormatting>
  <conditionalFormatting sqref="M92">
    <cfRule type="cellIs" dxfId="8250" priority="10267" operator="between">
      <formula>0.76</formula>
      <formula>0.95</formula>
    </cfRule>
    <cfRule type="cellIs" dxfId="8249" priority="10268" operator="between">
      <formula>0.51</formula>
      <formula>0.75</formula>
    </cfRule>
    <cfRule type="cellIs" dxfId="8248" priority="10269" operator="greaterThan">
      <formula>1</formula>
    </cfRule>
    <cfRule type="cellIs" dxfId="8247" priority="10270" operator="between">
      <formula>0.95</formula>
      <formula>1</formula>
    </cfRule>
    <cfRule type="cellIs" dxfId="8246" priority="10271" stopIfTrue="1" operator="between">
      <formula>0</formula>
      <formula>0.5</formula>
    </cfRule>
  </conditionalFormatting>
  <conditionalFormatting sqref="M93">
    <cfRule type="cellIs" dxfId="8245" priority="10262" operator="between">
      <formula>0.76</formula>
      <formula>0.95</formula>
    </cfRule>
    <cfRule type="cellIs" dxfId="8244" priority="10263" operator="between">
      <formula>0.51</formula>
      <formula>0.75</formula>
    </cfRule>
    <cfRule type="cellIs" dxfId="8243" priority="10264" operator="greaterThan">
      <formula>1</formula>
    </cfRule>
    <cfRule type="cellIs" dxfId="8242" priority="10265" operator="between">
      <formula>0.95</formula>
      <formula>1</formula>
    </cfRule>
    <cfRule type="cellIs" dxfId="8241" priority="10266" stopIfTrue="1" operator="between">
      <formula>0</formula>
      <formula>0.5</formula>
    </cfRule>
  </conditionalFormatting>
  <conditionalFormatting sqref="M94">
    <cfRule type="cellIs" dxfId="8240" priority="10257" operator="between">
      <formula>0.76</formula>
      <formula>0.95</formula>
    </cfRule>
    <cfRule type="cellIs" dxfId="8239" priority="10258" operator="between">
      <formula>0.51</formula>
      <formula>0.75</formula>
    </cfRule>
    <cfRule type="cellIs" dxfId="8238" priority="10259" operator="greaterThan">
      <formula>1</formula>
    </cfRule>
    <cfRule type="cellIs" dxfId="8237" priority="10260" operator="between">
      <formula>0.95</formula>
      <formula>1</formula>
    </cfRule>
    <cfRule type="cellIs" dxfId="8236" priority="10261" stopIfTrue="1" operator="between">
      <formula>0</formula>
      <formula>0.5</formula>
    </cfRule>
  </conditionalFormatting>
  <conditionalFormatting sqref="M95">
    <cfRule type="cellIs" dxfId="8235" priority="10252" operator="between">
      <formula>0.76</formula>
      <formula>0.95</formula>
    </cfRule>
    <cfRule type="cellIs" dxfId="8234" priority="10253" operator="between">
      <formula>0.51</formula>
      <formula>0.75</formula>
    </cfRule>
    <cfRule type="cellIs" dxfId="8233" priority="10254" operator="greaterThan">
      <formula>1</formula>
    </cfRule>
    <cfRule type="cellIs" dxfId="8232" priority="10255" operator="between">
      <formula>0.95</formula>
      <formula>1</formula>
    </cfRule>
    <cfRule type="cellIs" dxfId="8231" priority="10256" stopIfTrue="1" operator="between">
      <formula>0</formula>
      <formula>0.5</formula>
    </cfRule>
  </conditionalFormatting>
  <conditionalFormatting sqref="M96">
    <cfRule type="cellIs" dxfId="8230" priority="10247" operator="between">
      <formula>0.76</formula>
      <formula>0.95</formula>
    </cfRule>
    <cfRule type="cellIs" dxfId="8229" priority="10248" operator="between">
      <formula>0.51</formula>
      <formula>0.75</formula>
    </cfRule>
    <cfRule type="cellIs" dxfId="8228" priority="10249" operator="greaterThan">
      <formula>1</formula>
    </cfRule>
    <cfRule type="cellIs" dxfId="8227" priority="10250" operator="between">
      <formula>0.95</formula>
      <formula>1</formula>
    </cfRule>
    <cfRule type="cellIs" dxfId="8226" priority="10251" stopIfTrue="1" operator="between">
      <formula>0</formula>
      <formula>0.5</formula>
    </cfRule>
  </conditionalFormatting>
  <conditionalFormatting sqref="M98">
    <cfRule type="cellIs" dxfId="8225" priority="10242" operator="between">
      <formula>0.76</formula>
      <formula>0.95</formula>
    </cfRule>
    <cfRule type="cellIs" dxfId="8224" priority="10243" operator="between">
      <formula>0.51</formula>
      <formula>0.75</formula>
    </cfRule>
    <cfRule type="cellIs" dxfId="8223" priority="10244" operator="greaterThan">
      <formula>1</formula>
    </cfRule>
    <cfRule type="cellIs" dxfId="8222" priority="10245" operator="between">
      <formula>0.95</formula>
      <formula>1</formula>
    </cfRule>
    <cfRule type="cellIs" dxfId="8221" priority="10246" stopIfTrue="1" operator="between">
      <formula>0</formula>
      <formula>0.5</formula>
    </cfRule>
  </conditionalFormatting>
  <conditionalFormatting sqref="M99">
    <cfRule type="cellIs" dxfId="8220" priority="10232" operator="between">
      <formula>0.76</formula>
      <formula>0.95</formula>
    </cfRule>
    <cfRule type="cellIs" dxfId="8219" priority="10233" operator="between">
      <formula>0.51</formula>
      <formula>0.75</formula>
    </cfRule>
    <cfRule type="cellIs" dxfId="8218" priority="10234" operator="greaterThan">
      <formula>1</formula>
    </cfRule>
    <cfRule type="cellIs" dxfId="8217" priority="10235" operator="between">
      <formula>0.95</formula>
      <formula>1</formula>
    </cfRule>
    <cfRule type="cellIs" dxfId="8216" priority="10236" stopIfTrue="1" operator="between">
      <formula>0</formula>
      <formula>0.5</formula>
    </cfRule>
  </conditionalFormatting>
  <conditionalFormatting sqref="M101">
    <cfRule type="cellIs" dxfId="8215" priority="10222" operator="between">
      <formula>0.76</formula>
      <formula>0.95</formula>
    </cfRule>
    <cfRule type="cellIs" dxfId="8214" priority="10223" operator="between">
      <formula>0.51</formula>
      <formula>0.75</formula>
    </cfRule>
    <cfRule type="cellIs" dxfId="8213" priority="10224" operator="greaterThan">
      <formula>1</formula>
    </cfRule>
    <cfRule type="cellIs" dxfId="8212" priority="10225" operator="between">
      <formula>0.95</formula>
      <formula>1</formula>
    </cfRule>
    <cfRule type="cellIs" dxfId="8211" priority="10226" stopIfTrue="1" operator="between">
      <formula>0</formula>
      <formula>0.5</formula>
    </cfRule>
  </conditionalFormatting>
  <conditionalFormatting sqref="M103">
    <cfRule type="cellIs" dxfId="8210" priority="10212" operator="between">
      <formula>0.76</formula>
      <formula>0.95</formula>
    </cfRule>
    <cfRule type="cellIs" dxfId="8209" priority="10213" operator="between">
      <formula>0.51</formula>
      <formula>0.75</formula>
    </cfRule>
    <cfRule type="cellIs" dxfId="8208" priority="10214" operator="greaterThan">
      <formula>1</formula>
    </cfRule>
    <cfRule type="cellIs" dxfId="8207" priority="10215" operator="between">
      <formula>0.95</formula>
      <formula>1</formula>
    </cfRule>
    <cfRule type="cellIs" dxfId="8206" priority="10216" stopIfTrue="1" operator="between">
      <formula>0</formula>
      <formula>0.5</formula>
    </cfRule>
  </conditionalFormatting>
  <conditionalFormatting sqref="M104">
    <cfRule type="cellIs" dxfId="8205" priority="10207" operator="between">
      <formula>0.76</formula>
      <formula>0.95</formula>
    </cfRule>
    <cfRule type="cellIs" dxfId="8204" priority="10208" operator="between">
      <formula>0.51</formula>
      <formula>0.75</formula>
    </cfRule>
    <cfRule type="cellIs" dxfId="8203" priority="10209" operator="greaterThan">
      <formula>1</formula>
    </cfRule>
    <cfRule type="cellIs" dxfId="8202" priority="10210" operator="between">
      <formula>0.95</formula>
      <formula>1</formula>
    </cfRule>
    <cfRule type="cellIs" dxfId="8201" priority="10211" stopIfTrue="1" operator="between">
      <formula>0</formula>
      <formula>0.5</formula>
    </cfRule>
  </conditionalFormatting>
  <conditionalFormatting sqref="M105">
    <cfRule type="cellIs" dxfId="8200" priority="10202" operator="between">
      <formula>0.76</formula>
      <formula>0.95</formula>
    </cfRule>
    <cfRule type="cellIs" dxfId="8199" priority="10203" operator="between">
      <formula>0.51</formula>
      <formula>0.75</formula>
    </cfRule>
    <cfRule type="cellIs" dxfId="8198" priority="10204" operator="greaterThan">
      <formula>1</formula>
    </cfRule>
    <cfRule type="cellIs" dxfId="8197" priority="10205" operator="between">
      <formula>0.95</formula>
      <formula>1</formula>
    </cfRule>
    <cfRule type="cellIs" dxfId="8196" priority="10206" stopIfTrue="1" operator="between">
      <formula>0</formula>
      <formula>0.5</formula>
    </cfRule>
  </conditionalFormatting>
  <conditionalFormatting sqref="M106">
    <cfRule type="cellIs" dxfId="8195" priority="10197" operator="between">
      <formula>0.76</formula>
      <formula>0.95</formula>
    </cfRule>
    <cfRule type="cellIs" dxfId="8194" priority="10198" operator="between">
      <formula>0.51</formula>
      <formula>0.75</formula>
    </cfRule>
    <cfRule type="cellIs" dxfId="8193" priority="10199" operator="greaterThan">
      <formula>1</formula>
    </cfRule>
    <cfRule type="cellIs" dxfId="8192" priority="10200" operator="between">
      <formula>0.95</formula>
      <formula>1</formula>
    </cfRule>
    <cfRule type="cellIs" dxfId="8191" priority="10201" stopIfTrue="1" operator="between">
      <formula>0</formula>
      <formula>0.5</formula>
    </cfRule>
  </conditionalFormatting>
  <conditionalFormatting sqref="M107">
    <cfRule type="cellIs" dxfId="8190" priority="10192" operator="between">
      <formula>0.76</formula>
      <formula>0.95</formula>
    </cfRule>
    <cfRule type="cellIs" dxfId="8189" priority="10193" operator="between">
      <formula>0.51</formula>
      <formula>0.75</formula>
    </cfRule>
    <cfRule type="cellIs" dxfId="8188" priority="10194" operator="greaterThan">
      <formula>1</formula>
    </cfRule>
    <cfRule type="cellIs" dxfId="8187" priority="10195" operator="between">
      <formula>0.95</formula>
      <formula>1</formula>
    </cfRule>
    <cfRule type="cellIs" dxfId="8186" priority="10196" stopIfTrue="1" operator="between">
      <formula>0</formula>
      <formula>0.5</formula>
    </cfRule>
  </conditionalFormatting>
  <conditionalFormatting sqref="M108:M109">
    <cfRule type="cellIs" dxfId="8185" priority="10187" operator="between">
      <formula>0.76</formula>
      <formula>0.95</formula>
    </cfRule>
    <cfRule type="cellIs" dxfId="8184" priority="10188" operator="between">
      <formula>0.51</formula>
      <formula>0.75</formula>
    </cfRule>
    <cfRule type="cellIs" dxfId="8183" priority="10189" operator="greaterThan">
      <formula>1</formula>
    </cfRule>
    <cfRule type="cellIs" dxfId="8182" priority="10190" operator="between">
      <formula>0.95</formula>
      <formula>1</formula>
    </cfRule>
    <cfRule type="cellIs" dxfId="8181" priority="10191" stopIfTrue="1" operator="between">
      <formula>0</formula>
      <formula>0.5</formula>
    </cfRule>
  </conditionalFormatting>
  <conditionalFormatting sqref="M110">
    <cfRule type="cellIs" dxfId="8180" priority="10182" operator="between">
      <formula>0.76</formula>
      <formula>0.95</formula>
    </cfRule>
    <cfRule type="cellIs" dxfId="8179" priority="10183" operator="between">
      <formula>0.51</formula>
      <formula>0.75</formula>
    </cfRule>
    <cfRule type="cellIs" dxfId="8178" priority="10184" operator="greaterThan">
      <formula>1</formula>
    </cfRule>
    <cfRule type="cellIs" dxfId="8177" priority="10185" operator="between">
      <formula>0.95</formula>
      <formula>1</formula>
    </cfRule>
    <cfRule type="cellIs" dxfId="8176" priority="10186" stopIfTrue="1" operator="between">
      <formula>0</formula>
      <formula>0.5</formula>
    </cfRule>
  </conditionalFormatting>
  <conditionalFormatting sqref="M111">
    <cfRule type="cellIs" dxfId="8175" priority="10177" operator="between">
      <formula>0.76</formula>
      <formula>0.95</formula>
    </cfRule>
    <cfRule type="cellIs" dxfId="8174" priority="10178" operator="between">
      <formula>0.51</formula>
      <formula>0.75</formula>
    </cfRule>
    <cfRule type="cellIs" dxfId="8173" priority="10179" operator="greaterThan">
      <formula>1</formula>
    </cfRule>
    <cfRule type="cellIs" dxfId="8172" priority="10180" operator="between">
      <formula>0.95</formula>
      <formula>1</formula>
    </cfRule>
    <cfRule type="cellIs" dxfId="8171" priority="10181" stopIfTrue="1" operator="between">
      <formula>0</formula>
      <formula>0.5</formula>
    </cfRule>
  </conditionalFormatting>
  <conditionalFormatting sqref="M112">
    <cfRule type="cellIs" dxfId="8170" priority="10172" operator="between">
      <formula>0.76</formula>
      <formula>0.95</formula>
    </cfRule>
    <cfRule type="cellIs" dxfId="8169" priority="10173" operator="between">
      <formula>0.51</formula>
      <formula>0.75</formula>
    </cfRule>
    <cfRule type="cellIs" dxfId="8168" priority="10174" operator="greaterThan">
      <formula>1</formula>
    </cfRule>
    <cfRule type="cellIs" dxfId="8167" priority="10175" operator="between">
      <formula>0.95</formula>
      <formula>1</formula>
    </cfRule>
    <cfRule type="cellIs" dxfId="8166" priority="10176" stopIfTrue="1" operator="between">
      <formula>0</formula>
      <formula>0.5</formula>
    </cfRule>
  </conditionalFormatting>
  <conditionalFormatting sqref="M113">
    <cfRule type="cellIs" dxfId="8165" priority="10167" operator="between">
      <formula>0.76</formula>
      <formula>0.95</formula>
    </cfRule>
    <cfRule type="cellIs" dxfId="8164" priority="10168" operator="between">
      <formula>0.51</formula>
      <formula>0.75</formula>
    </cfRule>
    <cfRule type="cellIs" dxfId="8163" priority="10169" operator="greaterThan">
      <formula>1</formula>
    </cfRule>
    <cfRule type="cellIs" dxfId="8162" priority="10170" operator="between">
      <formula>0.95</formula>
      <formula>1</formula>
    </cfRule>
    <cfRule type="cellIs" dxfId="8161" priority="10171" stopIfTrue="1" operator="between">
      <formula>0</formula>
      <formula>0.5</formula>
    </cfRule>
  </conditionalFormatting>
  <conditionalFormatting sqref="M114">
    <cfRule type="cellIs" dxfId="8160" priority="10157" operator="between">
      <formula>0.76</formula>
      <formula>0.95</formula>
    </cfRule>
    <cfRule type="cellIs" dxfId="8159" priority="10158" operator="between">
      <formula>0.51</formula>
      <formula>0.75</formula>
    </cfRule>
    <cfRule type="cellIs" dxfId="8158" priority="10159" operator="greaterThan">
      <formula>1</formula>
    </cfRule>
    <cfRule type="cellIs" dxfId="8157" priority="10160" operator="between">
      <formula>0.95</formula>
      <formula>1</formula>
    </cfRule>
    <cfRule type="cellIs" dxfId="8156" priority="10161" stopIfTrue="1" operator="between">
      <formula>0</formula>
      <formula>0.5</formula>
    </cfRule>
  </conditionalFormatting>
  <conditionalFormatting sqref="M115">
    <cfRule type="cellIs" dxfId="8155" priority="10152" operator="between">
      <formula>0.76</formula>
      <formula>0.95</formula>
    </cfRule>
    <cfRule type="cellIs" dxfId="8154" priority="10153" operator="between">
      <formula>0.51</formula>
      <formula>0.75</formula>
    </cfRule>
    <cfRule type="cellIs" dxfId="8153" priority="10154" operator="greaterThan">
      <formula>1</formula>
    </cfRule>
    <cfRule type="cellIs" dxfId="8152" priority="10155" operator="between">
      <formula>0.95</formula>
      <formula>1</formula>
    </cfRule>
    <cfRule type="cellIs" dxfId="8151" priority="10156" stopIfTrue="1" operator="between">
      <formula>0</formula>
      <formula>0.5</formula>
    </cfRule>
  </conditionalFormatting>
  <conditionalFormatting sqref="M116">
    <cfRule type="cellIs" dxfId="8150" priority="10147" operator="between">
      <formula>0.76</formula>
      <formula>0.95</formula>
    </cfRule>
    <cfRule type="cellIs" dxfId="8149" priority="10148" operator="between">
      <formula>0.51</formula>
      <formula>0.75</formula>
    </cfRule>
    <cfRule type="cellIs" dxfId="8148" priority="10149" operator="greaterThan">
      <formula>1</formula>
    </cfRule>
    <cfRule type="cellIs" dxfId="8147" priority="10150" operator="between">
      <formula>0.95</formula>
      <formula>1</formula>
    </cfRule>
    <cfRule type="cellIs" dxfId="8146" priority="10151" stopIfTrue="1" operator="between">
      <formula>0</formula>
      <formula>0.5</formula>
    </cfRule>
  </conditionalFormatting>
  <conditionalFormatting sqref="M117">
    <cfRule type="cellIs" dxfId="8145" priority="10142" operator="between">
      <formula>0.76</formula>
      <formula>0.95</formula>
    </cfRule>
    <cfRule type="cellIs" dxfId="8144" priority="10143" operator="between">
      <formula>0.51</formula>
      <formula>0.75</formula>
    </cfRule>
    <cfRule type="cellIs" dxfId="8143" priority="10144" operator="greaterThan">
      <formula>1</formula>
    </cfRule>
    <cfRule type="cellIs" dxfId="8142" priority="10145" operator="between">
      <formula>0.95</formula>
      <formula>1</formula>
    </cfRule>
    <cfRule type="cellIs" dxfId="8141" priority="10146" stopIfTrue="1" operator="between">
      <formula>0</formula>
      <formula>0.5</formula>
    </cfRule>
  </conditionalFormatting>
  <conditionalFormatting sqref="M118">
    <cfRule type="cellIs" dxfId="8140" priority="10137" operator="between">
      <formula>0.76</formula>
      <formula>0.95</formula>
    </cfRule>
    <cfRule type="cellIs" dxfId="8139" priority="10138" operator="between">
      <formula>0.51</formula>
      <formula>0.75</formula>
    </cfRule>
    <cfRule type="cellIs" dxfId="8138" priority="10139" operator="greaterThan">
      <formula>1</formula>
    </cfRule>
    <cfRule type="cellIs" dxfId="8137" priority="10140" operator="between">
      <formula>0.95</formula>
      <formula>1</formula>
    </cfRule>
    <cfRule type="cellIs" dxfId="8136" priority="10141" stopIfTrue="1" operator="between">
      <formula>0</formula>
      <formula>0.5</formula>
    </cfRule>
  </conditionalFormatting>
  <conditionalFormatting sqref="M119">
    <cfRule type="cellIs" dxfId="8135" priority="10132" operator="between">
      <formula>0.76</formula>
      <formula>0.95</formula>
    </cfRule>
    <cfRule type="cellIs" dxfId="8134" priority="10133" operator="between">
      <formula>0.51</formula>
      <formula>0.75</formula>
    </cfRule>
    <cfRule type="cellIs" dxfId="8133" priority="10134" operator="greaterThan">
      <formula>1</formula>
    </cfRule>
    <cfRule type="cellIs" dxfId="8132" priority="10135" operator="between">
      <formula>0.95</formula>
      <formula>1</formula>
    </cfRule>
    <cfRule type="cellIs" dxfId="8131" priority="10136" stopIfTrue="1" operator="between">
      <formula>0</formula>
      <formula>0.5</formula>
    </cfRule>
  </conditionalFormatting>
  <conditionalFormatting sqref="M120">
    <cfRule type="cellIs" dxfId="8130" priority="10127" operator="between">
      <formula>0.76</formula>
      <formula>0.95</formula>
    </cfRule>
    <cfRule type="cellIs" dxfId="8129" priority="10128" operator="between">
      <formula>0.51</formula>
      <formula>0.75</formula>
    </cfRule>
    <cfRule type="cellIs" dxfId="8128" priority="10129" operator="greaterThan">
      <formula>1</formula>
    </cfRule>
    <cfRule type="cellIs" dxfId="8127" priority="10130" operator="between">
      <formula>0.95</formula>
      <formula>1</formula>
    </cfRule>
    <cfRule type="cellIs" dxfId="8126" priority="10131" stopIfTrue="1" operator="between">
      <formula>0</formula>
      <formula>0.5</formula>
    </cfRule>
  </conditionalFormatting>
  <conditionalFormatting sqref="M121">
    <cfRule type="cellIs" dxfId="8125" priority="10122" operator="between">
      <formula>0.76</formula>
      <formula>0.95</formula>
    </cfRule>
    <cfRule type="cellIs" dxfId="8124" priority="10123" operator="between">
      <formula>0.51</formula>
      <formula>0.75</formula>
    </cfRule>
    <cfRule type="cellIs" dxfId="8123" priority="10124" operator="greaterThan">
      <formula>1</formula>
    </cfRule>
    <cfRule type="cellIs" dxfId="8122" priority="10125" operator="between">
      <formula>0.95</formula>
      <formula>1</formula>
    </cfRule>
    <cfRule type="cellIs" dxfId="8121" priority="10126" stopIfTrue="1" operator="between">
      <formula>0</formula>
      <formula>0.5</formula>
    </cfRule>
  </conditionalFormatting>
  <conditionalFormatting sqref="M122">
    <cfRule type="cellIs" dxfId="8120" priority="10117" operator="between">
      <formula>0.76</formula>
      <formula>0.95</formula>
    </cfRule>
    <cfRule type="cellIs" dxfId="8119" priority="10118" operator="between">
      <formula>0.51</formula>
      <formula>0.75</formula>
    </cfRule>
    <cfRule type="cellIs" dxfId="8118" priority="10119" operator="greaterThan">
      <formula>1</formula>
    </cfRule>
    <cfRule type="cellIs" dxfId="8117" priority="10120" operator="between">
      <formula>0.95</formula>
      <formula>1</formula>
    </cfRule>
    <cfRule type="cellIs" dxfId="8116" priority="10121" stopIfTrue="1" operator="between">
      <formula>0</formula>
      <formula>0.5</formula>
    </cfRule>
  </conditionalFormatting>
  <conditionalFormatting sqref="M123">
    <cfRule type="cellIs" dxfId="8115" priority="10112" operator="between">
      <formula>0.76</formula>
      <formula>0.95</formula>
    </cfRule>
    <cfRule type="cellIs" dxfId="8114" priority="10113" operator="between">
      <formula>0.51</formula>
      <formula>0.75</formula>
    </cfRule>
    <cfRule type="cellIs" dxfId="8113" priority="10114" operator="greaterThan">
      <formula>1</formula>
    </cfRule>
    <cfRule type="cellIs" dxfId="8112" priority="10115" operator="between">
      <formula>0.95</formula>
      <formula>1</formula>
    </cfRule>
    <cfRule type="cellIs" dxfId="8111" priority="10116" stopIfTrue="1" operator="between">
      <formula>0</formula>
      <formula>0.5</formula>
    </cfRule>
  </conditionalFormatting>
  <conditionalFormatting sqref="M124">
    <cfRule type="cellIs" dxfId="8110" priority="10107" operator="between">
      <formula>0.76</formula>
      <formula>0.95</formula>
    </cfRule>
    <cfRule type="cellIs" dxfId="8109" priority="10108" operator="between">
      <formula>0.51</formula>
      <formula>0.75</formula>
    </cfRule>
    <cfRule type="cellIs" dxfId="8108" priority="10109" operator="greaterThan">
      <formula>1</formula>
    </cfRule>
    <cfRule type="cellIs" dxfId="8107" priority="10110" operator="between">
      <formula>0.95</formula>
      <formula>1</formula>
    </cfRule>
    <cfRule type="cellIs" dxfId="8106" priority="10111" stopIfTrue="1" operator="between">
      <formula>0</formula>
      <formula>0.5</formula>
    </cfRule>
  </conditionalFormatting>
  <conditionalFormatting sqref="M125">
    <cfRule type="cellIs" dxfId="8105" priority="10102" operator="between">
      <formula>0.76</formula>
      <formula>0.95</formula>
    </cfRule>
    <cfRule type="cellIs" dxfId="8104" priority="10103" operator="between">
      <formula>0.51</formula>
      <formula>0.75</formula>
    </cfRule>
    <cfRule type="cellIs" dxfId="8103" priority="10104" operator="greaterThan">
      <formula>1</formula>
    </cfRule>
    <cfRule type="cellIs" dxfId="8102" priority="10105" operator="between">
      <formula>0.95</formula>
      <formula>1</formula>
    </cfRule>
    <cfRule type="cellIs" dxfId="8101" priority="10106" stopIfTrue="1" operator="between">
      <formula>0</formula>
      <formula>0.5</formula>
    </cfRule>
  </conditionalFormatting>
  <conditionalFormatting sqref="M126">
    <cfRule type="cellIs" dxfId="8100" priority="10097" operator="between">
      <formula>0.76</formula>
      <formula>0.95</formula>
    </cfRule>
    <cfRule type="cellIs" dxfId="8099" priority="10098" operator="between">
      <formula>0.51</formula>
      <formula>0.75</formula>
    </cfRule>
    <cfRule type="cellIs" dxfId="8098" priority="10099" operator="greaterThan">
      <formula>1</formula>
    </cfRule>
    <cfRule type="cellIs" dxfId="8097" priority="10100" operator="between">
      <formula>0.95</formula>
      <formula>1</formula>
    </cfRule>
    <cfRule type="cellIs" dxfId="8096" priority="10101" stopIfTrue="1" operator="between">
      <formula>0</formula>
      <formula>0.5</formula>
    </cfRule>
  </conditionalFormatting>
  <conditionalFormatting sqref="M127">
    <cfRule type="cellIs" dxfId="8095" priority="10092" operator="between">
      <formula>0.76</formula>
      <formula>0.95</formula>
    </cfRule>
    <cfRule type="cellIs" dxfId="8094" priority="10093" operator="between">
      <formula>0.51</formula>
      <formula>0.75</formula>
    </cfRule>
    <cfRule type="cellIs" dxfId="8093" priority="10094" operator="greaterThan">
      <formula>1</formula>
    </cfRule>
    <cfRule type="cellIs" dxfId="8092" priority="10095" operator="between">
      <formula>0.95</formula>
      <formula>1</formula>
    </cfRule>
    <cfRule type="cellIs" dxfId="8091" priority="10096" stopIfTrue="1" operator="between">
      <formula>0</formula>
      <formula>0.5</formula>
    </cfRule>
  </conditionalFormatting>
  <conditionalFormatting sqref="M128">
    <cfRule type="cellIs" dxfId="8090" priority="10087" operator="between">
      <formula>0.76</formula>
      <formula>0.95</formula>
    </cfRule>
    <cfRule type="cellIs" dxfId="8089" priority="10088" operator="between">
      <formula>0.51</formula>
      <formula>0.75</formula>
    </cfRule>
    <cfRule type="cellIs" dxfId="8088" priority="10089" operator="greaterThan">
      <formula>1</formula>
    </cfRule>
    <cfRule type="cellIs" dxfId="8087" priority="10090" operator="between">
      <formula>0.95</formula>
      <formula>1</formula>
    </cfRule>
    <cfRule type="cellIs" dxfId="8086" priority="10091" stopIfTrue="1" operator="between">
      <formula>0</formula>
      <formula>0.5</formula>
    </cfRule>
  </conditionalFormatting>
  <conditionalFormatting sqref="M129">
    <cfRule type="cellIs" dxfId="8085" priority="10082" operator="between">
      <formula>0.76</formula>
      <formula>0.95</formula>
    </cfRule>
    <cfRule type="cellIs" dxfId="8084" priority="10083" operator="between">
      <formula>0.51</formula>
      <formula>0.75</formula>
    </cfRule>
    <cfRule type="cellIs" dxfId="8083" priority="10084" operator="greaterThan">
      <formula>1</formula>
    </cfRule>
    <cfRule type="cellIs" dxfId="8082" priority="10085" operator="between">
      <formula>0.95</formula>
      <formula>1</formula>
    </cfRule>
    <cfRule type="cellIs" dxfId="8081" priority="10086" stopIfTrue="1" operator="between">
      <formula>0</formula>
      <formula>0.5</formula>
    </cfRule>
  </conditionalFormatting>
  <conditionalFormatting sqref="M130">
    <cfRule type="cellIs" dxfId="8080" priority="10077" operator="between">
      <formula>0.76</formula>
      <formula>0.95</formula>
    </cfRule>
    <cfRule type="cellIs" dxfId="8079" priority="10078" operator="between">
      <formula>0.51</formula>
      <formula>0.75</formula>
    </cfRule>
    <cfRule type="cellIs" dxfId="8078" priority="10079" operator="greaterThan">
      <formula>1</formula>
    </cfRule>
    <cfRule type="cellIs" dxfId="8077" priority="10080" operator="between">
      <formula>0.95</formula>
      <formula>1</formula>
    </cfRule>
    <cfRule type="cellIs" dxfId="8076" priority="10081" stopIfTrue="1" operator="between">
      <formula>0</formula>
      <formula>0.5</formula>
    </cfRule>
  </conditionalFormatting>
  <conditionalFormatting sqref="M131">
    <cfRule type="cellIs" dxfId="8075" priority="10072" operator="between">
      <formula>0.76</formula>
      <formula>0.95</formula>
    </cfRule>
    <cfRule type="cellIs" dxfId="8074" priority="10073" operator="between">
      <formula>0.51</formula>
      <formula>0.75</formula>
    </cfRule>
    <cfRule type="cellIs" dxfId="8073" priority="10074" operator="greaterThan">
      <formula>1</formula>
    </cfRule>
    <cfRule type="cellIs" dxfId="8072" priority="10075" operator="between">
      <formula>0.95</formula>
      <formula>1</formula>
    </cfRule>
    <cfRule type="cellIs" dxfId="8071" priority="10076" stopIfTrue="1" operator="between">
      <formula>0</formula>
      <formula>0.5</formula>
    </cfRule>
  </conditionalFormatting>
  <conditionalFormatting sqref="M132">
    <cfRule type="cellIs" dxfId="8070" priority="10067" operator="between">
      <formula>0.76</formula>
      <formula>0.95</formula>
    </cfRule>
    <cfRule type="cellIs" dxfId="8069" priority="10068" operator="between">
      <formula>0.51</formula>
      <formula>0.75</formula>
    </cfRule>
    <cfRule type="cellIs" dxfId="8068" priority="10069" operator="greaterThan">
      <formula>1</formula>
    </cfRule>
    <cfRule type="cellIs" dxfId="8067" priority="10070" operator="between">
      <formula>0.95</formula>
      <formula>1</formula>
    </cfRule>
    <cfRule type="cellIs" dxfId="8066" priority="10071" stopIfTrue="1" operator="between">
      <formula>0</formula>
      <formula>0.5</formula>
    </cfRule>
  </conditionalFormatting>
  <conditionalFormatting sqref="M133">
    <cfRule type="cellIs" dxfId="8065" priority="10062" operator="between">
      <formula>0.76</formula>
      <formula>0.95</formula>
    </cfRule>
    <cfRule type="cellIs" dxfId="8064" priority="10063" operator="between">
      <formula>0.51</formula>
      <formula>0.75</formula>
    </cfRule>
    <cfRule type="cellIs" dxfId="8063" priority="10064" operator="greaterThan">
      <formula>1</formula>
    </cfRule>
    <cfRule type="cellIs" dxfId="8062" priority="10065" operator="between">
      <formula>0.95</formula>
      <formula>1</formula>
    </cfRule>
    <cfRule type="cellIs" dxfId="8061" priority="10066" stopIfTrue="1" operator="between">
      <formula>0</formula>
      <formula>0.5</formula>
    </cfRule>
  </conditionalFormatting>
  <conditionalFormatting sqref="M134">
    <cfRule type="cellIs" dxfId="8060" priority="10057" operator="between">
      <formula>0.76</formula>
      <formula>0.95</formula>
    </cfRule>
    <cfRule type="cellIs" dxfId="8059" priority="10058" operator="between">
      <formula>0.51</formula>
      <formula>0.75</formula>
    </cfRule>
    <cfRule type="cellIs" dxfId="8058" priority="10059" operator="greaterThan">
      <formula>1</formula>
    </cfRule>
    <cfRule type="cellIs" dxfId="8057" priority="10060" operator="between">
      <formula>0.95</formula>
      <formula>1</formula>
    </cfRule>
    <cfRule type="cellIs" dxfId="8056" priority="10061" stopIfTrue="1" operator="between">
      <formula>0</formula>
      <formula>0.5</formula>
    </cfRule>
  </conditionalFormatting>
  <conditionalFormatting sqref="M136">
    <cfRule type="cellIs" dxfId="8055" priority="10052" operator="between">
      <formula>0.76</formula>
      <formula>0.95</formula>
    </cfRule>
    <cfRule type="cellIs" dxfId="8054" priority="10053" operator="between">
      <formula>0.51</formula>
      <formula>0.75</formula>
    </cfRule>
    <cfRule type="cellIs" dxfId="8053" priority="10054" operator="greaterThan">
      <formula>1</formula>
    </cfRule>
    <cfRule type="cellIs" dxfId="8052" priority="10055" operator="between">
      <formula>0.95</formula>
      <formula>1</formula>
    </cfRule>
    <cfRule type="cellIs" dxfId="8051" priority="10056" stopIfTrue="1" operator="between">
      <formula>0</formula>
      <formula>0.5</formula>
    </cfRule>
  </conditionalFormatting>
  <conditionalFormatting sqref="M137">
    <cfRule type="cellIs" dxfId="8050" priority="10047" operator="between">
      <formula>0.76</formula>
      <formula>0.95</formula>
    </cfRule>
    <cfRule type="cellIs" dxfId="8049" priority="10048" operator="between">
      <formula>0.51</formula>
      <formula>0.75</formula>
    </cfRule>
    <cfRule type="cellIs" dxfId="8048" priority="10049" operator="greaterThan">
      <formula>1</formula>
    </cfRule>
    <cfRule type="cellIs" dxfId="8047" priority="10050" operator="between">
      <formula>0.95</formula>
      <formula>1</formula>
    </cfRule>
    <cfRule type="cellIs" dxfId="8046" priority="10051" stopIfTrue="1" operator="between">
      <formula>0</formula>
      <formula>0.5</formula>
    </cfRule>
  </conditionalFormatting>
  <conditionalFormatting sqref="M138">
    <cfRule type="cellIs" dxfId="8045" priority="10042" operator="between">
      <formula>0.76</formula>
      <formula>0.95</formula>
    </cfRule>
    <cfRule type="cellIs" dxfId="8044" priority="10043" operator="between">
      <formula>0.51</formula>
      <formula>0.75</formula>
    </cfRule>
    <cfRule type="cellIs" dxfId="8043" priority="10044" operator="greaterThan">
      <formula>1</formula>
    </cfRule>
    <cfRule type="cellIs" dxfId="8042" priority="10045" operator="between">
      <formula>0.95</formula>
      <formula>1</formula>
    </cfRule>
    <cfRule type="cellIs" dxfId="8041" priority="10046" stopIfTrue="1" operator="between">
      <formula>0</formula>
      <formula>0.5</formula>
    </cfRule>
  </conditionalFormatting>
  <conditionalFormatting sqref="M139">
    <cfRule type="cellIs" dxfId="8040" priority="10037" operator="between">
      <formula>0.76</formula>
      <formula>0.95</formula>
    </cfRule>
    <cfRule type="cellIs" dxfId="8039" priority="10038" operator="between">
      <formula>0.51</formula>
      <formula>0.75</formula>
    </cfRule>
    <cfRule type="cellIs" dxfId="8038" priority="10039" operator="greaterThan">
      <formula>1</formula>
    </cfRule>
    <cfRule type="cellIs" dxfId="8037" priority="10040" operator="between">
      <formula>0.95</formula>
      <formula>1</formula>
    </cfRule>
    <cfRule type="cellIs" dxfId="8036" priority="10041" stopIfTrue="1" operator="between">
      <formula>0</formula>
      <formula>0.5</formula>
    </cfRule>
  </conditionalFormatting>
  <conditionalFormatting sqref="M140">
    <cfRule type="cellIs" dxfId="8035" priority="10032" operator="between">
      <formula>0.76</formula>
      <formula>0.95</formula>
    </cfRule>
    <cfRule type="cellIs" dxfId="8034" priority="10033" operator="between">
      <formula>0.51</formula>
      <formula>0.75</formula>
    </cfRule>
    <cfRule type="cellIs" dxfId="8033" priority="10034" operator="greaterThan">
      <formula>1</formula>
    </cfRule>
    <cfRule type="cellIs" dxfId="8032" priority="10035" operator="between">
      <formula>0.95</formula>
      <formula>1</formula>
    </cfRule>
    <cfRule type="cellIs" dxfId="8031" priority="10036" stopIfTrue="1" operator="between">
      <formula>0</formula>
      <formula>0.5</formula>
    </cfRule>
  </conditionalFormatting>
  <conditionalFormatting sqref="M141">
    <cfRule type="cellIs" dxfId="8030" priority="10027" operator="between">
      <formula>0.76</formula>
      <formula>0.95</formula>
    </cfRule>
    <cfRule type="cellIs" dxfId="8029" priority="10028" operator="between">
      <formula>0.51</formula>
      <formula>0.75</formula>
    </cfRule>
    <cfRule type="cellIs" dxfId="8028" priority="10029" operator="greaterThan">
      <formula>1</formula>
    </cfRule>
    <cfRule type="cellIs" dxfId="8027" priority="10030" operator="between">
      <formula>0.95</formula>
      <formula>1</formula>
    </cfRule>
    <cfRule type="cellIs" dxfId="8026" priority="10031" stopIfTrue="1" operator="between">
      <formula>0</formula>
      <formula>0.5</formula>
    </cfRule>
  </conditionalFormatting>
  <conditionalFormatting sqref="M142">
    <cfRule type="cellIs" dxfId="8025" priority="10022" operator="between">
      <formula>0.76</formula>
      <formula>0.95</formula>
    </cfRule>
    <cfRule type="cellIs" dxfId="8024" priority="10023" operator="between">
      <formula>0.51</formula>
      <formula>0.75</formula>
    </cfRule>
    <cfRule type="cellIs" dxfId="8023" priority="10024" operator="greaterThan">
      <formula>1</formula>
    </cfRule>
    <cfRule type="cellIs" dxfId="8022" priority="10025" operator="between">
      <formula>0.95</formula>
      <formula>1</formula>
    </cfRule>
    <cfRule type="cellIs" dxfId="8021" priority="10026" stopIfTrue="1" operator="between">
      <formula>0</formula>
      <formula>0.5</formula>
    </cfRule>
  </conditionalFormatting>
  <conditionalFormatting sqref="M143">
    <cfRule type="cellIs" dxfId="8020" priority="10017" operator="between">
      <formula>0.76</formula>
      <formula>0.95</formula>
    </cfRule>
    <cfRule type="cellIs" dxfId="8019" priority="10018" operator="between">
      <formula>0.51</formula>
      <formula>0.75</formula>
    </cfRule>
    <cfRule type="cellIs" dxfId="8018" priority="10019" operator="greaterThan">
      <formula>1</formula>
    </cfRule>
    <cfRule type="cellIs" dxfId="8017" priority="10020" operator="between">
      <formula>0.95</formula>
      <formula>1</formula>
    </cfRule>
    <cfRule type="cellIs" dxfId="8016" priority="10021" stopIfTrue="1" operator="between">
      <formula>0</formula>
      <formula>0.5</formula>
    </cfRule>
  </conditionalFormatting>
  <conditionalFormatting sqref="M144">
    <cfRule type="cellIs" dxfId="8015" priority="10007" operator="between">
      <formula>0.76</formula>
      <formula>0.95</formula>
    </cfRule>
    <cfRule type="cellIs" dxfId="8014" priority="10008" operator="between">
      <formula>0.51</formula>
      <formula>0.75</formula>
    </cfRule>
    <cfRule type="cellIs" dxfId="8013" priority="10009" operator="greaterThan">
      <formula>1</formula>
    </cfRule>
    <cfRule type="cellIs" dxfId="8012" priority="10010" operator="between">
      <formula>0.95</formula>
      <formula>1</formula>
    </cfRule>
    <cfRule type="cellIs" dxfId="8011" priority="10011" stopIfTrue="1" operator="between">
      <formula>0</formula>
      <formula>0.5</formula>
    </cfRule>
  </conditionalFormatting>
  <conditionalFormatting sqref="M145">
    <cfRule type="cellIs" dxfId="8010" priority="10002" operator="between">
      <formula>0.76</formula>
      <formula>0.95</formula>
    </cfRule>
    <cfRule type="cellIs" dxfId="8009" priority="10003" operator="between">
      <formula>0.51</formula>
      <formula>0.75</formula>
    </cfRule>
    <cfRule type="cellIs" dxfId="8008" priority="10004" operator="greaterThan">
      <formula>1</formula>
    </cfRule>
    <cfRule type="cellIs" dxfId="8007" priority="10005" operator="between">
      <formula>0.95</formula>
      <formula>1</formula>
    </cfRule>
    <cfRule type="cellIs" dxfId="8006" priority="10006" stopIfTrue="1" operator="between">
      <formula>0</formula>
      <formula>0.5</formula>
    </cfRule>
  </conditionalFormatting>
  <conditionalFormatting sqref="M146">
    <cfRule type="cellIs" dxfId="8005" priority="9997" operator="between">
      <formula>0.76</formula>
      <formula>0.95</formula>
    </cfRule>
    <cfRule type="cellIs" dxfId="8004" priority="9998" operator="between">
      <formula>0.51</formula>
      <formula>0.75</formula>
    </cfRule>
    <cfRule type="cellIs" dxfId="8003" priority="9999" operator="greaterThan">
      <formula>1</formula>
    </cfRule>
    <cfRule type="cellIs" dxfId="8002" priority="10000" operator="between">
      <formula>0.95</formula>
      <formula>1</formula>
    </cfRule>
    <cfRule type="cellIs" dxfId="8001" priority="10001" stopIfTrue="1" operator="between">
      <formula>0</formula>
      <formula>0.5</formula>
    </cfRule>
  </conditionalFormatting>
  <conditionalFormatting sqref="M147">
    <cfRule type="cellIs" dxfId="8000" priority="9992" operator="between">
      <formula>0.76</formula>
      <formula>0.95</formula>
    </cfRule>
    <cfRule type="cellIs" dxfId="7999" priority="9993" operator="between">
      <formula>0.51</formula>
      <formula>0.75</formula>
    </cfRule>
    <cfRule type="cellIs" dxfId="7998" priority="9994" operator="greaterThan">
      <formula>1</formula>
    </cfRule>
    <cfRule type="cellIs" dxfId="7997" priority="9995" operator="between">
      <formula>0.95</formula>
      <formula>1</formula>
    </cfRule>
    <cfRule type="cellIs" dxfId="7996" priority="9996" stopIfTrue="1" operator="between">
      <formula>0</formula>
      <formula>0.5</formula>
    </cfRule>
  </conditionalFormatting>
  <conditionalFormatting sqref="M148">
    <cfRule type="cellIs" dxfId="7995" priority="9987" operator="between">
      <formula>0.76</formula>
      <formula>0.95</formula>
    </cfRule>
    <cfRule type="cellIs" dxfId="7994" priority="9988" operator="between">
      <formula>0.51</formula>
      <formula>0.75</formula>
    </cfRule>
    <cfRule type="cellIs" dxfId="7993" priority="9989" operator="greaterThan">
      <formula>1</formula>
    </cfRule>
    <cfRule type="cellIs" dxfId="7992" priority="9990" operator="between">
      <formula>0.95</formula>
      <formula>1</formula>
    </cfRule>
    <cfRule type="cellIs" dxfId="7991" priority="9991" stopIfTrue="1" operator="between">
      <formula>0</formula>
      <formula>0.5</formula>
    </cfRule>
  </conditionalFormatting>
  <conditionalFormatting sqref="M149">
    <cfRule type="cellIs" dxfId="7990" priority="9982" operator="between">
      <formula>0.76</formula>
      <formula>0.95</formula>
    </cfRule>
    <cfRule type="cellIs" dxfId="7989" priority="9983" operator="between">
      <formula>0.51</formula>
      <formula>0.75</formula>
    </cfRule>
    <cfRule type="cellIs" dxfId="7988" priority="9984" operator="greaterThan">
      <formula>1</formula>
    </cfRule>
    <cfRule type="cellIs" dxfId="7987" priority="9985" operator="between">
      <formula>0.95</formula>
      <formula>1</formula>
    </cfRule>
    <cfRule type="cellIs" dxfId="7986" priority="9986" stopIfTrue="1" operator="between">
      <formula>0</formula>
      <formula>0.5</formula>
    </cfRule>
  </conditionalFormatting>
  <conditionalFormatting sqref="M150">
    <cfRule type="cellIs" dxfId="7985" priority="9977" operator="between">
      <formula>0.76</formula>
      <formula>0.95</formula>
    </cfRule>
    <cfRule type="cellIs" dxfId="7984" priority="9978" operator="between">
      <formula>0.51</formula>
      <formula>0.75</formula>
    </cfRule>
    <cfRule type="cellIs" dxfId="7983" priority="9979" operator="greaterThan">
      <formula>1</formula>
    </cfRule>
    <cfRule type="cellIs" dxfId="7982" priority="9980" operator="between">
      <formula>0.95</formula>
      <formula>1</formula>
    </cfRule>
    <cfRule type="cellIs" dxfId="7981" priority="9981" stopIfTrue="1" operator="between">
      <formula>0</formula>
      <formula>0.5</formula>
    </cfRule>
  </conditionalFormatting>
  <conditionalFormatting sqref="M151">
    <cfRule type="cellIs" dxfId="7980" priority="9972" operator="between">
      <formula>0.76</formula>
      <formula>0.95</formula>
    </cfRule>
    <cfRule type="cellIs" dxfId="7979" priority="9973" operator="between">
      <formula>0.51</formula>
      <formula>0.75</formula>
    </cfRule>
    <cfRule type="cellIs" dxfId="7978" priority="9974" operator="greaterThan">
      <formula>1</formula>
    </cfRule>
    <cfRule type="cellIs" dxfId="7977" priority="9975" operator="between">
      <formula>0.95</formula>
      <formula>1</formula>
    </cfRule>
    <cfRule type="cellIs" dxfId="7976" priority="9976" stopIfTrue="1" operator="between">
      <formula>0</formula>
      <formula>0.5</formula>
    </cfRule>
  </conditionalFormatting>
  <conditionalFormatting sqref="M152">
    <cfRule type="cellIs" dxfId="7975" priority="9967" operator="between">
      <formula>0.76</formula>
      <formula>0.95</formula>
    </cfRule>
    <cfRule type="cellIs" dxfId="7974" priority="9968" operator="between">
      <formula>0.51</formula>
      <formula>0.75</formula>
    </cfRule>
    <cfRule type="cellIs" dxfId="7973" priority="9969" operator="greaterThan">
      <formula>1</formula>
    </cfRule>
    <cfRule type="cellIs" dxfId="7972" priority="9970" operator="between">
      <formula>0.95</formula>
      <formula>1</formula>
    </cfRule>
    <cfRule type="cellIs" dxfId="7971" priority="9971" stopIfTrue="1" operator="between">
      <formula>0</formula>
      <formula>0.5</formula>
    </cfRule>
  </conditionalFormatting>
  <conditionalFormatting sqref="M153">
    <cfRule type="cellIs" dxfId="7970" priority="9962" operator="between">
      <formula>0.76</formula>
      <formula>0.95</formula>
    </cfRule>
    <cfRule type="cellIs" dxfId="7969" priority="9963" operator="between">
      <formula>0.51</formula>
      <formula>0.75</formula>
    </cfRule>
    <cfRule type="cellIs" dxfId="7968" priority="9964" operator="greaterThan">
      <formula>1</formula>
    </cfRule>
    <cfRule type="cellIs" dxfId="7967" priority="9965" operator="between">
      <formula>0.95</formula>
      <formula>1</formula>
    </cfRule>
    <cfRule type="cellIs" dxfId="7966" priority="9966" stopIfTrue="1" operator="between">
      <formula>0</formula>
      <formula>0.5</formula>
    </cfRule>
  </conditionalFormatting>
  <conditionalFormatting sqref="M154">
    <cfRule type="cellIs" dxfId="7965" priority="9957" operator="between">
      <formula>0.76</formula>
      <formula>0.95</formula>
    </cfRule>
    <cfRule type="cellIs" dxfId="7964" priority="9958" operator="between">
      <formula>0.51</formula>
      <formula>0.75</formula>
    </cfRule>
    <cfRule type="cellIs" dxfId="7963" priority="9959" operator="greaterThan">
      <formula>1</formula>
    </cfRule>
    <cfRule type="cellIs" dxfId="7962" priority="9960" operator="between">
      <formula>0.95</formula>
      <formula>1</formula>
    </cfRule>
    <cfRule type="cellIs" dxfId="7961" priority="9961" stopIfTrue="1" operator="between">
      <formula>0</formula>
      <formula>0.5</formula>
    </cfRule>
  </conditionalFormatting>
  <conditionalFormatting sqref="M155">
    <cfRule type="cellIs" dxfId="7960" priority="9952" operator="between">
      <formula>0.76</formula>
      <formula>0.95</formula>
    </cfRule>
    <cfRule type="cellIs" dxfId="7959" priority="9953" operator="between">
      <formula>0.51</formula>
      <formula>0.75</formula>
    </cfRule>
    <cfRule type="cellIs" dxfId="7958" priority="9954" operator="greaterThan">
      <formula>1</formula>
    </cfRule>
    <cfRule type="cellIs" dxfId="7957" priority="9955" operator="between">
      <formula>0.95</formula>
      <formula>1</formula>
    </cfRule>
    <cfRule type="cellIs" dxfId="7956" priority="9956" stopIfTrue="1" operator="between">
      <formula>0</formula>
      <formula>0.5</formula>
    </cfRule>
  </conditionalFormatting>
  <conditionalFormatting sqref="M156">
    <cfRule type="cellIs" dxfId="7955" priority="9947" operator="between">
      <formula>0.76</formula>
      <formula>0.95</formula>
    </cfRule>
    <cfRule type="cellIs" dxfId="7954" priority="9948" operator="between">
      <formula>0.51</formula>
      <formula>0.75</formula>
    </cfRule>
    <cfRule type="cellIs" dxfId="7953" priority="9949" operator="greaterThan">
      <formula>1</formula>
    </cfRule>
    <cfRule type="cellIs" dxfId="7952" priority="9950" operator="between">
      <formula>0.95</formula>
      <formula>1</formula>
    </cfRule>
    <cfRule type="cellIs" dxfId="7951" priority="9951" stopIfTrue="1" operator="between">
      <formula>0</formula>
      <formula>0.5</formula>
    </cfRule>
  </conditionalFormatting>
  <conditionalFormatting sqref="M157">
    <cfRule type="cellIs" dxfId="7950" priority="9942" operator="between">
      <formula>0.76</formula>
      <formula>0.95</formula>
    </cfRule>
    <cfRule type="cellIs" dxfId="7949" priority="9943" operator="between">
      <formula>0.51</formula>
      <formula>0.75</formula>
    </cfRule>
    <cfRule type="cellIs" dxfId="7948" priority="9944" operator="greaterThan">
      <formula>1</formula>
    </cfRule>
    <cfRule type="cellIs" dxfId="7947" priority="9945" operator="between">
      <formula>0.95</formula>
      <formula>1</formula>
    </cfRule>
    <cfRule type="cellIs" dxfId="7946" priority="9946" stopIfTrue="1" operator="between">
      <formula>0</formula>
      <formula>0.5</formula>
    </cfRule>
  </conditionalFormatting>
  <conditionalFormatting sqref="M158">
    <cfRule type="cellIs" dxfId="7945" priority="9937" operator="between">
      <formula>0.76</formula>
      <formula>0.95</formula>
    </cfRule>
    <cfRule type="cellIs" dxfId="7944" priority="9938" operator="between">
      <formula>0.51</formula>
      <formula>0.75</formula>
    </cfRule>
    <cfRule type="cellIs" dxfId="7943" priority="9939" operator="greaterThan">
      <formula>1</formula>
    </cfRule>
    <cfRule type="cellIs" dxfId="7942" priority="9940" operator="between">
      <formula>0.95</formula>
      <formula>1</formula>
    </cfRule>
    <cfRule type="cellIs" dxfId="7941" priority="9941" stopIfTrue="1" operator="between">
      <formula>0</formula>
      <formula>0.5</formula>
    </cfRule>
  </conditionalFormatting>
  <conditionalFormatting sqref="M159">
    <cfRule type="cellIs" dxfId="7940" priority="9932" operator="between">
      <formula>0.76</formula>
      <formula>0.95</formula>
    </cfRule>
    <cfRule type="cellIs" dxfId="7939" priority="9933" operator="between">
      <formula>0.51</formula>
      <formula>0.75</formula>
    </cfRule>
    <cfRule type="cellIs" dxfId="7938" priority="9934" operator="greaterThan">
      <formula>1</formula>
    </cfRule>
    <cfRule type="cellIs" dxfId="7937" priority="9935" operator="between">
      <formula>0.95</formula>
      <formula>1</formula>
    </cfRule>
    <cfRule type="cellIs" dxfId="7936" priority="9936" stopIfTrue="1" operator="between">
      <formula>0</formula>
      <formula>0.5</formula>
    </cfRule>
  </conditionalFormatting>
  <conditionalFormatting sqref="M160">
    <cfRule type="cellIs" dxfId="7935" priority="9927" operator="between">
      <formula>0.76</formula>
      <formula>0.95</formula>
    </cfRule>
    <cfRule type="cellIs" dxfId="7934" priority="9928" operator="between">
      <formula>0.51</formula>
      <formula>0.75</formula>
    </cfRule>
    <cfRule type="cellIs" dxfId="7933" priority="9929" operator="greaterThan">
      <formula>1</formula>
    </cfRule>
    <cfRule type="cellIs" dxfId="7932" priority="9930" operator="between">
      <formula>0.95</formula>
      <formula>1</formula>
    </cfRule>
    <cfRule type="cellIs" dxfId="7931" priority="9931" stopIfTrue="1" operator="between">
      <formula>0</formula>
      <formula>0.5</formula>
    </cfRule>
  </conditionalFormatting>
  <conditionalFormatting sqref="M161">
    <cfRule type="cellIs" dxfId="7930" priority="9922" operator="between">
      <formula>0.76</formula>
      <formula>0.95</formula>
    </cfRule>
    <cfRule type="cellIs" dxfId="7929" priority="9923" operator="between">
      <formula>0.51</formula>
      <formula>0.75</formula>
    </cfRule>
    <cfRule type="cellIs" dxfId="7928" priority="9924" operator="greaterThan">
      <formula>1</formula>
    </cfRule>
    <cfRule type="cellIs" dxfId="7927" priority="9925" operator="between">
      <formula>0.95</formula>
      <formula>1</formula>
    </cfRule>
    <cfRule type="cellIs" dxfId="7926" priority="9926" stopIfTrue="1" operator="between">
      <formula>0</formula>
      <formula>0.5</formula>
    </cfRule>
  </conditionalFormatting>
  <conditionalFormatting sqref="M162">
    <cfRule type="cellIs" dxfId="7925" priority="9917" operator="between">
      <formula>0.76</formula>
      <formula>0.95</formula>
    </cfRule>
    <cfRule type="cellIs" dxfId="7924" priority="9918" operator="between">
      <formula>0.51</formula>
      <formula>0.75</formula>
    </cfRule>
    <cfRule type="cellIs" dxfId="7923" priority="9919" operator="greaterThan">
      <formula>1</formula>
    </cfRule>
    <cfRule type="cellIs" dxfId="7922" priority="9920" operator="between">
      <formula>0.95</formula>
      <formula>1</formula>
    </cfRule>
    <cfRule type="cellIs" dxfId="7921" priority="9921" stopIfTrue="1" operator="between">
      <formula>0</formula>
      <formula>0.5</formula>
    </cfRule>
  </conditionalFormatting>
  <conditionalFormatting sqref="M163">
    <cfRule type="cellIs" dxfId="7920" priority="9912" operator="between">
      <formula>0.76</formula>
      <formula>0.95</formula>
    </cfRule>
    <cfRule type="cellIs" dxfId="7919" priority="9913" operator="between">
      <formula>0.51</formula>
      <formula>0.75</formula>
    </cfRule>
    <cfRule type="cellIs" dxfId="7918" priority="9914" operator="greaterThan">
      <formula>1</formula>
    </cfRule>
    <cfRule type="cellIs" dxfId="7917" priority="9915" operator="between">
      <formula>0.95</formula>
      <formula>1</formula>
    </cfRule>
    <cfRule type="cellIs" dxfId="7916" priority="9916" stopIfTrue="1" operator="between">
      <formula>0</formula>
      <formula>0.5</formula>
    </cfRule>
  </conditionalFormatting>
  <conditionalFormatting sqref="M164">
    <cfRule type="cellIs" dxfId="7915" priority="9907" operator="between">
      <formula>0.76</formula>
      <formula>0.95</formula>
    </cfRule>
    <cfRule type="cellIs" dxfId="7914" priority="9908" operator="between">
      <formula>0.51</formula>
      <formula>0.75</formula>
    </cfRule>
    <cfRule type="cellIs" dxfId="7913" priority="9909" operator="greaterThan">
      <formula>1</formula>
    </cfRule>
    <cfRule type="cellIs" dxfId="7912" priority="9910" operator="between">
      <formula>0.95</formula>
      <formula>1</formula>
    </cfRule>
    <cfRule type="cellIs" dxfId="7911" priority="9911" stopIfTrue="1" operator="between">
      <formula>0</formula>
      <formula>0.5</formula>
    </cfRule>
  </conditionalFormatting>
  <conditionalFormatting sqref="M165">
    <cfRule type="cellIs" dxfId="7910" priority="9902" operator="between">
      <formula>0.76</formula>
      <formula>0.95</formula>
    </cfRule>
    <cfRule type="cellIs" dxfId="7909" priority="9903" operator="between">
      <formula>0.51</formula>
      <formula>0.75</formula>
    </cfRule>
    <cfRule type="cellIs" dxfId="7908" priority="9904" operator="greaterThan">
      <formula>1</formula>
    </cfRule>
    <cfRule type="cellIs" dxfId="7907" priority="9905" operator="between">
      <formula>0.95</formula>
      <formula>1</formula>
    </cfRule>
    <cfRule type="cellIs" dxfId="7906" priority="9906" stopIfTrue="1" operator="between">
      <formula>0</formula>
      <formula>0.5</formula>
    </cfRule>
  </conditionalFormatting>
  <conditionalFormatting sqref="M166">
    <cfRule type="cellIs" dxfId="7905" priority="9897" operator="between">
      <formula>0.76</formula>
      <formula>0.95</formula>
    </cfRule>
    <cfRule type="cellIs" dxfId="7904" priority="9898" operator="between">
      <formula>0.51</formula>
      <formula>0.75</formula>
    </cfRule>
    <cfRule type="cellIs" dxfId="7903" priority="9899" operator="greaterThan">
      <formula>1</formula>
    </cfRule>
    <cfRule type="cellIs" dxfId="7902" priority="9900" operator="between">
      <formula>0.95</formula>
      <formula>1</formula>
    </cfRule>
    <cfRule type="cellIs" dxfId="7901" priority="9901" stopIfTrue="1" operator="between">
      <formula>0</formula>
      <formula>0.5</formula>
    </cfRule>
  </conditionalFormatting>
  <conditionalFormatting sqref="M167">
    <cfRule type="cellIs" dxfId="7900" priority="9892" operator="between">
      <formula>0.76</formula>
      <formula>0.95</formula>
    </cfRule>
    <cfRule type="cellIs" dxfId="7899" priority="9893" operator="between">
      <formula>0.51</formula>
      <formula>0.75</formula>
    </cfRule>
    <cfRule type="cellIs" dxfId="7898" priority="9894" operator="greaterThan">
      <formula>1</formula>
    </cfRule>
    <cfRule type="cellIs" dxfId="7897" priority="9895" operator="between">
      <formula>0.95</formula>
      <formula>1</formula>
    </cfRule>
    <cfRule type="cellIs" dxfId="7896" priority="9896" stopIfTrue="1" operator="between">
      <formula>0</formula>
      <formula>0.5</formula>
    </cfRule>
  </conditionalFormatting>
  <conditionalFormatting sqref="M168">
    <cfRule type="cellIs" dxfId="7895" priority="9887" operator="between">
      <formula>0.76</formula>
      <formula>0.95</formula>
    </cfRule>
    <cfRule type="cellIs" dxfId="7894" priority="9888" operator="between">
      <formula>0.51</formula>
      <formula>0.75</formula>
    </cfRule>
    <cfRule type="cellIs" dxfId="7893" priority="9889" operator="greaterThan">
      <formula>1</formula>
    </cfRule>
    <cfRule type="cellIs" dxfId="7892" priority="9890" operator="between">
      <formula>0.95</formula>
      <formula>1</formula>
    </cfRule>
    <cfRule type="cellIs" dxfId="7891" priority="9891" stopIfTrue="1" operator="between">
      <formula>0</formula>
      <formula>0.5</formula>
    </cfRule>
  </conditionalFormatting>
  <conditionalFormatting sqref="M169">
    <cfRule type="cellIs" dxfId="7890" priority="9882" operator="between">
      <formula>0.76</formula>
      <formula>0.95</formula>
    </cfRule>
    <cfRule type="cellIs" dxfId="7889" priority="9883" operator="between">
      <formula>0.51</formula>
      <formula>0.75</formula>
    </cfRule>
    <cfRule type="cellIs" dxfId="7888" priority="9884" operator="greaterThan">
      <formula>1</formula>
    </cfRule>
    <cfRule type="cellIs" dxfId="7887" priority="9885" operator="between">
      <formula>0.95</formula>
      <formula>1</formula>
    </cfRule>
    <cfRule type="cellIs" dxfId="7886" priority="9886" stopIfTrue="1" operator="between">
      <formula>0</formula>
      <formula>0.5</formula>
    </cfRule>
  </conditionalFormatting>
  <conditionalFormatting sqref="M170">
    <cfRule type="cellIs" dxfId="7885" priority="9877" operator="between">
      <formula>0.76</formula>
      <formula>0.95</formula>
    </cfRule>
    <cfRule type="cellIs" dxfId="7884" priority="9878" operator="between">
      <formula>0.51</formula>
      <formula>0.75</formula>
    </cfRule>
    <cfRule type="cellIs" dxfId="7883" priority="9879" operator="greaterThan">
      <formula>1</formula>
    </cfRule>
    <cfRule type="cellIs" dxfId="7882" priority="9880" operator="between">
      <formula>0.95</formula>
      <formula>1</formula>
    </cfRule>
    <cfRule type="cellIs" dxfId="7881" priority="9881" stopIfTrue="1" operator="between">
      <formula>0</formula>
      <formula>0.5</formula>
    </cfRule>
  </conditionalFormatting>
  <conditionalFormatting sqref="M171">
    <cfRule type="cellIs" dxfId="7880" priority="9872" operator="between">
      <formula>0.76</formula>
      <formula>0.95</formula>
    </cfRule>
    <cfRule type="cellIs" dxfId="7879" priority="9873" operator="between">
      <formula>0.51</formula>
      <formula>0.75</formula>
    </cfRule>
    <cfRule type="cellIs" dxfId="7878" priority="9874" operator="greaterThan">
      <formula>1</formula>
    </cfRule>
    <cfRule type="cellIs" dxfId="7877" priority="9875" operator="between">
      <formula>0.95</formula>
      <formula>1</formula>
    </cfRule>
    <cfRule type="cellIs" dxfId="7876" priority="9876" stopIfTrue="1" operator="between">
      <formula>0</formula>
      <formula>0.5</formula>
    </cfRule>
  </conditionalFormatting>
  <conditionalFormatting sqref="M172">
    <cfRule type="cellIs" dxfId="7875" priority="9867" operator="between">
      <formula>0.76</formula>
      <formula>0.95</formula>
    </cfRule>
    <cfRule type="cellIs" dxfId="7874" priority="9868" operator="between">
      <formula>0.51</formula>
      <formula>0.75</formula>
    </cfRule>
    <cfRule type="cellIs" dxfId="7873" priority="9869" operator="greaterThan">
      <formula>1</formula>
    </cfRule>
    <cfRule type="cellIs" dxfId="7872" priority="9870" operator="between">
      <formula>0.95</formula>
      <formula>1</formula>
    </cfRule>
    <cfRule type="cellIs" dxfId="7871" priority="9871" stopIfTrue="1" operator="between">
      <formula>0</formula>
      <formula>0.5</formula>
    </cfRule>
  </conditionalFormatting>
  <conditionalFormatting sqref="M173">
    <cfRule type="cellIs" dxfId="7870" priority="9862" operator="between">
      <formula>0.76</formula>
      <formula>0.95</formula>
    </cfRule>
    <cfRule type="cellIs" dxfId="7869" priority="9863" operator="between">
      <formula>0.51</formula>
      <formula>0.75</formula>
    </cfRule>
    <cfRule type="cellIs" dxfId="7868" priority="9864" operator="greaterThan">
      <formula>1</formula>
    </cfRule>
    <cfRule type="cellIs" dxfId="7867" priority="9865" operator="between">
      <formula>0.95</formula>
      <formula>1</formula>
    </cfRule>
    <cfRule type="cellIs" dxfId="7866" priority="9866" stopIfTrue="1" operator="between">
      <formula>0</formula>
      <formula>0.5</formula>
    </cfRule>
  </conditionalFormatting>
  <conditionalFormatting sqref="M174">
    <cfRule type="cellIs" dxfId="7865" priority="9857" operator="between">
      <formula>0.76</formula>
      <formula>0.95</formula>
    </cfRule>
    <cfRule type="cellIs" dxfId="7864" priority="9858" operator="between">
      <formula>0.51</formula>
      <formula>0.75</formula>
    </cfRule>
    <cfRule type="cellIs" dxfId="7863" priority="9859" operator="greaterThan">
      <formula>1</formula>
    </cfRule>
    <cfRule type="cellIs" dxfId="7862" priority="9860" operator="between">
      <formula>0.95</formula>
      <formula>1</formula>
    </cfRule>
    <cfRule type="cellIs" dxfId="7861" priority="9861" stopIfTrue="1" operator="between">
      <formula>0</formula>
      <formula>0.5</formula>
    </cfRule>
  </conditionalFormatting>
  <conditionalFormatting sqref="M176">
    <cfRule type="cellIs" dxfId="7860" priority="9852" operator="between">
      <formula>0.76</formula>
      <formula>0.95</formula>
    </cfRule>
    <cfRule type="cellIs" dxfId="7859" priority="9853" operator="between">
      <formula>0.51</formula>
      <formula>0.75</formula>
    </cfRule>
    <cfRule type="cellIs" dxfId="7858" priority="9854" operator="greaterThan">
      <formula>1</formula>
    </cfRule>
    <cfRule type="cellIs" dxfId="7857" priority="9855" operator="between">
      <formula>0.95</formula>
      <formula>1</formula>
    </cfRule>
    <cfRule type="cellIs" dxfId="7856" priority="9856" stopIfTrue="1" operator="between">
      <formula>0</formula>
      <formula>0.5</formula>
    </cfRule>
  </conditionalFormatting>
  <conditionalFormatting sqref="M175">
    <cfRule type="cellIs" dxfId="7855" priority="9847" operator="between">
      <formula>0.76</formula>
      <formula>0.95</formula>
    </cfRule>
    <cfRule type="cellIs" dxfId="7854" priority="9848" operator="between">
      <formula>0.51</formula>
      <formula>0.75</formula>
    </cfRule>
    <cfRule type="cellIs" dxfId="7853" priority="9849" operator="greaterThan">
      <formula>1</formula>
    </cfRule>
    <cfRule type="cellIs" dxfId="7852" priority="9850" operator="between">
      <formula>0.95</formula>
      <formula>1</formula>
    </cfRule>
    <cfRule type="cellIs" dxfId="7851" priority="9851" stopIfTrue="1" operator="between">
      <formula>0</formula>
      <formula>0.5</formula>
    </cfRule>
  </conditionalFormatting>
  <conditionalFormatting sqref="M177">
    <cfRule type="cellIs" dxfId="7850" priority="9842" operator="between">
      <formula>0.76</formula>
      <formula>0.95</formula>
    </cfRule>
    <cfRule type="cellIs" dxfId="7849" priority="9843" operator="between">
      <formula>0.51</formula>
      <formula>0.75</formula>
    </cfRule>
    <cfRule type="cellIs" dxfId="7848" priority="9844" operator="greaterThan">
      <formula>1</formula>
    </cfRule>
    <cfRule type="cellIs" dxfId="7847" priority="9845" operator="between">
      <formula>0.95</formula>
      <formula>1</formula>
    </cfRule>
    <cfRule type="cellIs" dxfId="7846" priority="9846" stopIfTrue="1" operator="between">
      <formula>0</formula>
      <formula>0.5</formula>
    </cfRule>
  </conditionalFormatting>
  <conditionalFormatting sqref="M178">
    <cfRule type="cellIs" dxfId="7845" priority="9837" operator="between">
      <formula>0.76</formula>
      <formula>0.95</formula>
    </cfRule>
    <cfRule type="cellIs" dxfId="7844" priority="9838" operator="between">
      <formula>0.51</formula>
      <formula>0.75</formula>
    </cfRule>
    <cfRule type="cellIs" dxfId="7843" priority="9839" operator="greaterThan">
      <formula>1</formula>
    </cfRule>
    <cfRule type="cellIs" dxfId="7842" priority="9840" operator="between">
      <formula>0.95</formula>
      <formula>1</formula>
    </cfRule>
    <cfRule type="cellIs" dxfId="7841" priority="9841" stopIfTrue="1" operator="between">
      <formula>0</formula>
      <formula>0.5</formula>
    </cfRule>
  </conditionalFormatting>
  <conditionalFormatting sqref="M180">
    <cfRule type="cellIs" dxfId="7840" priority="9832" operator="between">
      <formula>0.76</formula>
      <formula>0.95</formula>
    </cfRule>
    <cfRule type="cellIs" dxfId="7839" priority="9833" operator="between">
      <formula>0.51</formula>
      <formula>0.75</formula>
    </cfRule>
    <cfRule type="cellIs" dxfId="7838" priority="9834" operator="greaterThan">
      <formula>1</formula>
    </cfRule>
    <cfRule type="cellIs" dxfId="7837" priority="9835" operator="between">
      <formula>0.95</formula>
      <formula>1</formula>
    </cfRule>
    <cfRule type="cellIs" dxfId="7836" priority="9836" stopIfTrue="1" operator="between">
      <formula>0</formula>
      <formula>0.5</formula>
    </cfRule>
  </conditionalFormatting>
  <conditionalFormatting sqref="M179">
    <cfRule type="cellIs" dxfId="7835" priority="9827" operator="between">
      <formula>0.76</formula>
      <formula>0.95</formula>
    </cfRule>
    <cfRule type="cellIs" dxfId="7834" priority="9828" operator="between">
      <formula>0.51</formula>
      <formula>0.75</formula>
    </cfRule>
    <cfRule type="cellIs" dxfId="7833" priority="9829" operator="greaterThan">
      <formula>1</formula>
    </cfRule>
    <cfRule type="cellIs" dxfId="7832" priority="9830" operator="between">
      <formula>0.95</formula>
      <formula>1</formula>
    </cfRule>
    <cfRule type="cellIs" dxfId="7831" priority="9831" stopIfTrue="1" operator="between">
      <formula>0</formula>
      <formula>0.5</formula>
    </cfRule>
  </conditionalFormatting>
  <conditionalFormatting sqref="M181">
    <cfRule type="cellIs" dxfId="7830" priority="9822" operator="between">
      <formula>0.76</formula>
      <formula>0.95</formula>
    </cfRule>
    <cfRule type="cellIs" dxfId="7829" priority="9823" operator="between">
      <formula>0.51</formula>
      <formula>0.75</formula>
    </cfRule>
    <cfRule type="cellIs" dxfId="7828" priority="9824" operator="greaterThan">
      <formula>1</formula>
    </cfRule>
    <cfRule type="cellIs" dxfId="7827" priority="9825" operator="between">
      <formula>0.95</formula>
      <formula>1</formula>
    </cfRule>
    <cfRule type="cellIs" dxfId="7826" priority="9826" stopIfTrue="1" operator="between">
      <formula>0</formula>
      <formula>0.5</formula>
    </cfRule>
  </conditionalFormatting>
  <conditionalFormatting sqref="M182">
    <cfRule type="cellIs" dxfId="7825" priority="9817" operator="between">
      <formula>0.76</formula>
      <formula>0.95</formula>
    </cfRule>
    <cfRule type="cellIs" dxfId="7824" priority="9818" operator="between">
      <formula>0.51</formula>
      <formula>0.75</formula>
    </cfRule>
    <cfRule type="cellIs" dxfId="7823" priority="9819" operator="greaterThan">
      <formula>1</formula>
    </cfRule>
    <cfRule type="cellIs" dxfId="7822" priority="9820" operator="between">
      <formula>0.95</formula>
      <formula>1</formula>
    </cfRule>
    <cfRule type="cellIs" dxfId="7821" priority="9821" stopIfTrue="1" operator="between">
      <formula>0</formula>
      <formula>0.5</formula>
    </cfRule>
  </conditionalFormatting>
  <conditionalFormatting sqref="M183">
    <cfRule type="cellIs" dxfId="7820" priority="9812" operator="between">
      <formula>0.76</formula>
      <formula>0.95</formula>
    </cfRule>
    <cfRule type="cellIs" dxfId="7819" priority="9813" operator="between">
      <formula>0.51</formula>
      <formula>0.75</formula>
    </cfRule>
    <cfRule type="cellIs" dxfId="7818" priority="9814" operator="greaterThan">
      <formula>1</formula>
    </cfRule>
    <cfRule type="cellIs" dxfId="7817" priority="9815" operator="between">
      <formula>0.95</formula>
      <formula>1</formula>
    </cfRule>
    <cfRule type="cellIs" dxfId="7816" priority="9816" stopIfTrue="1" operator="between">
      <formula>0</formula>
      <formula>0.5</formula>
    </cfRule>
  </conditionalFormatting>
  <conditionalFormatting sqref="M184">
    <cfRule type="cellIs" dxfId="7815" priority="9807" operator="between">
      <formula>0.76</formula>
      <formula>0.95</formula>
    </cfRule>
    <cfRule type="cellIs" dxfId="7814" priority="9808" operator="between">
      <formula>0.51</formula>
      <formula>0.75</formula>
    </cfRule>
    <cfRule type="cellIs" dxfId="7813" priority="9809" operator="greaterThan">
      <formula>1</formula>
    </cfRule>
    <cfRule type="cellIs" dxfId="7812" priority="9810" operator="between">
      <formula>0.95</formula>
      <formula>1</formula>
    </cfRule>
    <cfRule type="cellIs" dxfId="7811" priority="9811" stopIfTrue="1" operator="between">
      <formula>0</formula>
      <formula>0.5</formula>
    </cfRule>
  </conditionalFormatting>
  <conditionalFormatting sqref="M185">
    <cfRule type="cellIs" dxfId="7810" priority="9802" operator="between">
      <formula>0.76</formula>
      <formula>0.95</formula>
    </cfRule>
    <cfRule type="cellIs" dxfId="7809" priority="9803" operator="between">
      <formula>0.51</formula>
      <formula>0.75</formula>
    </cfRule>
    <cfRule type="cellIs" dxfId="7808" priority="9804" operator="greaterThan">
      <formula>1</formula>
    </cfRule>
    <cfRule type="cellIs" dxfId="7807" priority="9805" operator="between">
      <formula>0.95</formula>
      <formula>1</formula>
    </cfRule>
    <cfRule type="cellIs" dxfId="7806" priority="9806" stopIfTrue="1" operator="between">
      <formula>0</formula>
      <formula>0.5</formula>
    </cfRule>
  </conditionalFormatting>
  <conditionalFormatting sqref="M186">
    <cfRule type="cellIs" dxfId="7805" priority="9797" operator="between">
      <formula>0.76</formula>
      <formula>0.95</formula>
    </cfRule>
    <cfRule type="cellIs" dxfId="7804" priority="9798" operator="between">
      <formula>0.51</formula>
      <formula>0.75</formula>
    </cfRule>
    <cfRule type="cellIs" dxfId="7803" priority="9799" operator="greaterThan">
      <formula>1</formula>
    </cfRule>
    <cfRule type="cellIs" dxfId="7802" priority="9800" operator="between">
      <formula>0.95</formula>
      <formula>1</formula>
    </cfRule>
    <cfRule type="cellIs" dxfId="7801" priority="9801" stopIfTrue="1" operator="between">
      <formula>0</formula>
      <formula>0.5</formula>
    </cfRule>
  </conditionalFormatting>
  <conditionalFormatting sqref="M187">
    <cfRule type="cellIs" dxfId="7800" priority="9792" operator="between">
      <formula>0.76</formula>
      <formula>0.95</formula>
    </cfRule>
    <cfRule type="cellIs" dxfId="7799" priority="9793" operator="between">
      <formula>0.51</formula>
      <formula>0.75</formula>
    </cfRule>
    <cfRule type="cellIs" dxfId="7798" priority="9794" operator="greaterThan">
      <formula>1</formula>
    </cfRule>
    <cfRule type="cellIs" dxfId="7797" priority="9795" operator="between">
      <formula>0.95</formula>
      <formula>1</formula>
    </cfRule>
    <cfRule type="cellIs" dxfId="7796" priority="9796" stopIfTrue="1" operator="between">
      <formula>0</formula>
      <formula>0.5</formula>
    </cfRule>
  </conditionalFormatting>
  <conditionalFormatting sqref="M188">
    <cfRule type="cellIs" dxfId="7795" priority="9787" operator="between">
      <formula>0.76</formula>
      <formula>0.95</formula>
    </cfRule>
    <cfRule type="cellIs" dxfId="7794" priority="9788" operator="between">
      <formula>0.51</formula>
      <formula>0.75</formula>
    </cfRule>
    <cfRule type="cellIs" dxfId="7793" priority="9789" operator="greaterThan">
      <formula>1</formula>
    </cfRule>
    <cfRule type="cellIs" dxfId="7792" priority="9790" operator="between">
      <formula>0.95</formula>
      <formula>1</formula>
    </cfRule>
    <cfRule type="cellIs" dxfId="7791" priority="9791" stopIfTrue="1" operator="between">
      <formula>0</formula>
      <formula>0.5</formula>
    </cfRule>
  </conditionalFormatting>
  <conditionalFormatting sqref="M189">
    <cfRule type="cellIs" dxfId="7790" priority="9782" operator="between">
      <formula>0.76</formula>
      <formula>0.95</formula>
    </cfRule>
    <cfRule type="cellIs" dxfId="7789" priority="9783" operator="between">
      <formula>0.51</formula>
      <formula>0.75</formula>
    </cfRule>
    <cfRule type="cellIs" dxfId="7788" priority="9784" operator="greaterThan">
      <formula>1</formula>
    </cfRule>
    <cfRule type="cellIs" dxfId="7787" priority="9785" operator="between">
      <formula>0.95</formula>
      <formula>1</formula>
    </cfRule>
    <cfRule type="cellIs" dxfId="7786" priority="9786" stopIfTrue="1" operator="between">
      <formula>0</formula>
      <formula>0.5</formula>
    </cfRule>
  </conditionalFormatting>
  <conditionalFormatting sqref="M190">
    <cfRule type="cellIs" dxfId="7785" priority="9777" operator="between">
      <formula>0.76</formula>
      <formula>0.95</formula>
    </cfRule>
    <cfRule type="cellIs" dxfId="7784" priority="9778" operator="between">
      <formula>0.51</formula>
      <formula>0.75</formula>
    </cfRule>
    <cfRule type="cellIs" dxfId="7783" priority="9779" operator="greaterThan">
      <formula>1</formula>
    </cfRule>
    <cfRule type="cellIs" dxfId="7782" priority="9780" operator="between">
      <formula>0.95</formula>
      <formula>1</formula>
    </cfRule>
    <cfRule type="cellIs" dxfId="7781" priority="9781" stopIfTrue="1" operator="between">
      <formula>0</formula>
      <formula>0.5</formula>
    </cfRule>
  </conditionalFormatting>
  <conditionalFormatting sqref="M191">
    <cfRule type="cellIs" dxfId="7780" priority="9772" operator="between">
      <formula>0.76</formula>
      <formula>0.95</formula>
    </cfRule>
    <cfRule type="cellIs" dxfId="7779" priority="9773" operator="between">
      <formula>0.51</formula>
      <formula>0.75</formula>
    </cfRule>
    <cfRule type="cellIs" dxfId="7778" priority="9774" operator="greaterThan">
      <formula>1</formula>
    </cfRule>
    <cfRule type="cellIs" dxfId="7777" priority="9775" operator="between">
      <formula>0.95</formula>
      <formula>1</formula>
    </cfRule>
    <cfRule type="cellIs" dxfId="7776" priority="9776" stopIfTrue="1" operator="between">
      <formula>0</formula>
      <formula>0.5</formula>
    </cfRule>
  </conditionalFormatting>
  <conditionalFormatting sqref="M192">
    <cfRule type="cellIs" dxfId="7775" priority="9767" operator="between">
      <formula>0.76</formula>
      <formula>0.95</formula>
    </cfRule>
    <cfRule type="cellIs" dxfId="7774" priority="9768" operator="between">
      <formula>0.51</formula>
      <formula>0.75</formula>
    </cfRule>
    <cfRule type="cellIs" dxfId="7773" priority="9769" operator="greaterThan">
      <formula>1</formula>
    </cfRule>
    <cfRule type="cellIs" dxfId="7772" priority="9770" operator="between">
      <formula>0.95</formula>
      <formula>1</formula>
    </cfRule>
    <cfRule type="cellIs" dxfId="7771" priority="9771" stopIfTrue="1" operator="between">
      <formula>0</formula>
      <formula>0.5</formula>
    </cfRule>
  </conditionalFormatting>
  <conditionalFormatting sqref="M193">
    <cfRule type="cellIs" dxfId="7770" priority="9762" operator="between">
      <formula>0.76</formula>
      <formula>0.95</formula>
    </cfRule>
    <cfRule type="cellIs" dxfId="7769" priority="9763" operator="between">
      <formula>0.51</formula>
      <formula>0.75</formula>
    </cfRule>
    <cfRule type="cellIs" dxfId="7768" priority="9764" operator="greaterThan">
      <formula>1</formula>
    </cfRule>
    <cfRule type="cellIs" dxfId="7767" priority="9765" operator="between">
      <formula>0.95</formula>
      <formula>1</formula>
    </cfRule>
    <cfRule type="cellIs" dxfId="7766" priority="9766" stopIfTrue="1" operator="between">
      <formula>0</formula>
      <formula>0.5</formula>
    </cfRule>
  </conditionalFormatting>
  <conditionalFormatting sqref="M194">
    <cfRule type="cellIs" dxfId="7765" priority="9752" operator="between">
      <formula>0.76</formula>
      <formula>0.95</formula>
    </cfRule>
    <cfRule type="cellIs" dxfId="7764" priority="9753" operator="between">
      <formula>0.51</formula>
      <formula>0.75</formula>
    </cfRule>
    <cfRule type="cellIs" dxfId="7763" priority="9754" operator="greaterThan">
      <formula>1</formula>
    </cfRule>
    <cfRule type="cellIs" dxfId="7762" priority="9755" operator="between">
      <formula>0.95</formula>
      <formula>1</formula>
    </cfRule>
    <cfRule type="cellIs" dxfId="7761" priority="9756" stopIfTrue="1" operator="between">
      <formula>0</formula>
      <formula>0.5</formula>
    </cfRule>
  </conditionalFormatting>
  <conditionalFormatting sqref="M195">
    <cfRule type="cellIs" dxfId="7760" priority="9747" operator="between">
      <formula>0.76</formula>
      <formula>0.95</formula>
    </cfRule>
    <cfRule type="cellIs" dxfId="7759" priority="9748" operator="between">
      <formula>0.51</formula>
      <formula>0.75</formula>
    </cfRule>
    <cfRule type="cellIs" dxfId="7758" priority="9749" operator="greaterThan">
      <formula>1</formula>
    </cfRule>
    <cfRule type="cellIs" dxfId="7757" priority="9750" operator="between">
      <formula>0.95</formula>
      <formula>1</formula>
    </cfRule>
    <cfRule type="cellIs" dxfId="7756" priority="9751" stopIfTrue="1" operator="between">
      <formula>0</formula>
      <formula>0.5</formula>
    </cfRule>
  </conditionalFormatting>
  <conditionalFormatting sqref="M197">
    <cfRule type="cellIs" dxfId="7755" priority="9742" operator="between">
      <formula>0.76</formula>
      <formula>0.95</formula>
    </cfRule>
    <cfRule type="cellIs" dxfId="7754" priority="9743" operator="between">
      <formula>0.51</formula>
      <formula>0.75</formula>
    </cfRule>
    <cfRule type="cellIs" dxfId="7753" priority="9744" operator="greaterThan">
      <formula>1</formula>
    </cfRule>
    <cfRule type="cellIs" dxfId="7752" priority="9745" operator="between">
      <formula>0.95</formula>
      <formula>1</formula>
    </cfRule>
    <cfRule type="cellIs" dxfId="7751" priority="9746" stopIfTrue="1" operator="between">
      <formula>0</formula>
      <formula>0.5</formula>
    </cfRule>
  </conditionalFormatting>
  <conditionalFormatting sqref="M196">
    <cfRule type="cellIs" dxfId="7750" priority="9737" operator="between">
      <formula>0.76</formula>
      <formula>0.95</formula>
    </cfRule>
    <cfRule type="cellIs" dxfId="7749" priority="9738" operator="between">
      <formula>0.51</formula>
      <formula>0.75</formula>
    </cfRule>
    <cfRule type="cellIs" dxfId="7748" priority="9739" operator="greaterThan">
      <formula>1</formula>
    </cfRule>
    <cfRule type="cellIs" dxfId="7747" priority="9740" operator="between">
      <formula>0.95</formula>
      <formula>1</formula>
    </cfRule>
    <cfRule type="cellIs" dxfId="7746" priority="9741" stopIfTrue="1" operator="between">
      <formula>0</formula>
      <formula>0.5</formula>
    </cfRule>
  </conditionalFormatting>
  <conditionalFormatting sqref="M198">
    <cfRule type="cellIs" dxfId="7745" priority="9732" operator="between">
      <formula>0.76</formula>
      <formula>0.95</formula>
    </cfRule>
    <cfRule type="cellIs" dxfId="7744" priority="9733" operator="between">
      <formula>0.51</formula>
      <formula>0.75</formula>
    </cfRule>
    <cfRule type="cellIs" dxfId="7743" priority="9734" operator="greaterThan">
      <formula>1</formula>
    </cfRule>
    <cfRule type="cellIs" dxfId="7742" priority="9735" operator="between">
      <formula>0.95</formula>
      <formula>1</formula>
    </cfRule>
    <cfRule type="cellIs" dxfId="7741" priority="9736" stopIfTrue="1" operator="between">
      <formula>0</formula>
      <formula>0.5</formula>
    </cfRule>
  </conditionalFormatting>
  <conditionalFormatting sqref="M199">
    <cfRule type="cellIs" dxfId="7740" priority="9727" operator="between">
      <formula>0.76</formula>
      <formula>0.95</formula>
    </cfRule>
    <cfRule type="cellIs" dxfId="7739" priority="9728" operator="between">
      <formula>0.51</formula>
      <formula>0.75</formula>
    </cfRule>
    <cfRule type="cellIs" dxfId="7738" priority="9729" operator="greaterThan">
      <formula>1</formula>
    </cfRule>
    <cfRule type="cellIs" dxfId="7737" priority="9730" operator="between">
      <formula>0.95</formula>
      <formula>1</formula>
    </cfRule>
    <cfRule type="cellIs" dxfId="7736" priority="9731" stopIfTrue="1" operator="between">
      <formula>0</formula>
      <formula>0.5</formula>
    </cfRule>
  </conditionalFormatting>
  <conditionalFormatting sqref="M200">
    <cfRule type="cellIs" dxfId="7735" priority="9722" operator="between">
      <formula>0.76</formula>
      <formula>0.95</formula>
    </cfRule>
    <cfRule type="cellIs" dxfId="7734" priority="9723" operator="between">
      <formula>0.51</formula>
      <formula>0.75</formula>
    </cfRule>
    <cfRule type="cellIs" dxfId="7733" priority="9724" operator="greaterThan">
      <formula>1</formula>
    </cfRule>
    <cfRule type="cellIs" dxfId="7732" priority="9725" operator="between">
      <formula>0.95</formula>
      <formula>1</formula>
    </cfRule>
    <cfRule type="cellIs" dxfId="7731" priority="9726" stopIfTrue="1" operator="between">
      <formula>0</formula>
      <formula>0.5</formula>
    </cfRule>
  </conditionalFormatting>
  <conditionalFormatting sqref="M201">
    <cfRule type="cellIs" dxfId="7730" priority="9717" operator="between">
      <formula>0.76</formula>
      <formula>0.95</formula>
    </cfRule>
    <cfRule type="cellIs" dxfId="7729" priority="9718" operator="between">
      <formula>0.51</formula>
      <formula>0.75</formula>
    </cfRule>
    <cfRule type="cellIs" dxfId="7728" priority="9719" operator="greaterThan">
      <formula>1</formula>
    </cfRule>
    <cfRule type="cellIs" dxfId="7727" priority="9720" operator="between">
      <formula>0.95</formula>
      <formula>1</formula>
    </cfRule>
    <cfRule type="cellIs" dxfId="7726" priority="9721" stopIfTrue="1" operator="between">
      <formula>0</formula>
      <formula>0.5</formula>
    </cfRule>
  </conditionalFormatting>
  <conditionalFormatting sqref="M202">
    <cfRule type="cellIs" dxfId="7725" priority="9712" operator="between">
      <formula>0.76</formula>
      <formula>0.95</formula>
    </cfRule>
    <cfRule type="cellIs" dxfId="7724" priority="9713" operator="between">
      <formula>0.51</formula>
      <formula>0.75</formula>
    </cfRule>
    <cfRule type="cellIs" dxfId="7723" priority="9714" operator="greaterThan">
      <formula>1</formula>
    </cfRule>
    <cfRule type="cellIs" dxfId="7722" priority="9715" operator="between">
      <formula>0.95</formula>
      <formula>1</formula>
    </cfRule>
    <cfRule type="cellIs" dxfId="7721" priority="9716" stopIfTrue="1" operator="between">
      <formula>0</formula>
      <formula>0.5</formula>
    </cfRule>
  </conditionalFormatting>
  <conditionalFormatting sqref="M203">
    <cfRule type="cellIs" dxfId="7720" priority="9707" operator="between">
      <formula>0.76</formula>
      <formula>0.95</formula>
    </cfRule>
    <cfRule type="cellIs" dxfId="7719" priority="9708" operator="between">
      <formula>0.51</formula>
      <formula>0.75</formula>
    </cfRule>
    <cfRule type="cellIs" dxfId="7718" priority="9709" operator="greaterThan">
      <formula>1</formula>
    </cfRule>
    <cfRule type="cellIs" dxfId="7717" priority="9710" operator="between">
      <formula>0.95</formula>
      <formula>1</formula>
    </cfRule>
    <cfRule type="cellIs" dxfId="7716" priority="9711" stopIfTrue="1" operator="between">
      <formula>0</formula>
      <formula>0.5</formula>
    </cfRule>
  </conditionalFormatting>
  <conditionalFormatting sqref="M204">
    <cfRule type="cellIs" dxfId="7715" priority="9702" operator="between">
      <formula>0.76</formula>
      <formula>0.95</formula>
    </cfRule>
    <cfRule type="cellIs" dxfId="7714" priority="9703" operator="between">
      <formula>0.51</formula>
      <formula>0.75</formula>
    </cfRule>
    <cfRule type="cellIs" dxfId="7713" priority="9704" operator="greaterThan">
      <formula>1</formula>
    </cfRule>
    <cfRule type="cellIs" dxfId="7712" priority="9705" operator="between">
      <formula>0.95</formula>
      <formula>1</formula>
    </cfRule>
    <cfRule type="cellIs" dxfId="7711" priority="9706" stopIfTrue="1" operator="between">
      <formula>0</formula>
      <formula>0.5</formula>
    </cfRule>
  </conditionalFormatting>
  <conditionalFormatting sqref="M205:M206">
    <cfRule type="cellIs" dxfId="7710" priority="9697" operator="between">
      <formula>0.76</formula>
      <formula>0.95</formula>
    </cfRule>
    <cfRule type="cellIs" dxfId="7709" priority="9698" operator="between">
      <formula>0.51</formula>
      <formula>0.75</formula>
    </cfRule>
    <cfRule type="cellIs" dxfId="7708" priority="9699" operator="greaterThan">
      <formula>1</formula>
    </cfRule>
    <cfRule type="cellIs" dxfId="7707" priority="9700" operator="between">
      <formula>0.95</formula>
      <formula>1</formula>
    </cfRule>
    <cfRule type="cellIs" dxfId="7706" priority="9701" stopIfTrue="1" operator="between">
      <formula>0</formula>
      <formula>0.5</formula>
    </cfRule>
  </conditionalFormatting>
  <conditionalFormatting sqref="M207">
    <cfRule type="cellIs" dxfId="7705" priority="9692" operator="between">
      <formula>0.76</formula>
      <formula>0.95</formula>
    </cfRule>
    <cfRule type="cellIs" dxfId="7704" priority="9693" operator="between">
      <formula>0.51</formula>
      <formula>0.75</formula>
    </cfRule>
    <cfRule type="cellIs" dxfId="7703" priority="9694" operator="greaterThan">
      <formula>1</formula>
    </cfRule>
    <cfRule type="cellIs" dxfId="7702" priority="9695" operator="between">
      <formula>0.95</formula>
      <formula>1</formula>
    </cfRule>
    <cfRule type="cellIs" dxfId="7701" priority="9696" stopIfTrue="1" operator="between">
      <formula>0</formula>
      <formula>0.5</formula>
    </cfRule>
  </conditionalFormatting>
  <conditionalFormatting sqref="M208">
    <cfRule type="cellIs" dxfId="7700" priority="9687" operator="between">
      <formula>0.76</formula>
      <formula>0.95</formula>
    </cfRule>
    <cfRule type="cellIs" dxfId="7699" priority="9688" operator="between">
      <formula>0.51</formula>
      <formula>0.75</formula>
    </cfRule>
    <cfRule type="cellIs" dxfId="7698" priority="9689" operator="greaterThan">
      <formula>1</formula>
    </cfRule>
    <cfRule type="cellIs" dxfId="7697" priority="9690" operator="between">
      <formula>0.95</formula>
      <formula>1</formula>
    </cfRule>
    <cfRule type="cellIs" dxfId="7696" priority="9691" stopIfTrue="1" operator="between">
      <formula>0</formula>
      <formula>0.5</formula>
    </cfRule>
  </conditionalFormatting>
  <conditionalFormatting sqref="M209">
    <cfRule type="cellIs" dxfId="7695" priority="9682" operator="between">
      <formula>0.76</formula>
      <formula>0.95</formula>
    </cfRule>
    <cfRule type="cellIs" dxfId="7694" priority="9683" operator="between">
      <formula>0.51</formula>
      <formula>0.75</formula>
    </cfRule>
    <cfRule type="cellIs" dxfId="7693" priority="9684" operator="greaterThan">
      <formula>1</formula>
    </cfRule>
    <cfRule type="cellIs" dxfId="7692" priority="9685" operator="between">
      <formula>0.95</formula>
      <formula>1</formula>
    </cfRule>
    <cfRule type="cellIs" dxfId="7691" priority="9686" stopIfTrue="1" operator="between">
      <formula>0</formula>
      <formula>0.5</formula>
    </cfRule>
  </conditionalFormatting>
  <conditionalFormatting sqref="M210">
    <cfRule type="cellIs" dxfId="7690" priority="9677" operator="between">
      <formula>0.76</formula>
      <formula>0.95</formula>
    </cfRule>
    <cfRule type="cellIs" dxfId="7689" priority="9678" operator="between">
      <formula>0.51</formula>
      <formula>0.75</formula>
    </cfRule>
    <cfRule type="cellIs" dxfId="7688" priority="9679" operator="greaterThan">
      <formula>1</formula>
    </cfRule>
    <cfRule type="cellIs" dxfId="7687" priority="9680" operator="between">
      <formula>0.95</formula>
      <formula>1</formula>
    </cfRule>
    <cfRule type="cellIs" dxfId="7686" priority="9681" stopIfTrue="1" operator="between">
      <formula>0</formula>
      <formula>0.5</formula>
    </cfRule>
  </conditionalFormatting>
  <conditionalFormatting sqref="M211">
    <cfRule type="cellIs" dxfId="7685" priority="9672" operator="between">
      <formula>0.76</formula>
      <formula>0.95</formula>
    </cfRule>
    <cfRule type="cellIs" dxfId="7684" priority="9673" operator="between">
      <formula>0.51</formula>
      <formula>0.75</formula>
    </cfRule>
    <cfRule type="cellIs" dxfId="7683" priority="9674" operator="greaterThan">
      <formula>1</formula>
    </cfRule>
    <cfRule type="cellIs" dxfId="7682" priority="9675" operator="between">
      <formula>0.95</formula>
      <formula>1</formula>
    </cfRule>
    <cfRule type="cellIs" dxfId="7681" priority="9676" stopIfTrue="1" operator="between">
      <formula>0</formula>
      <formula>0.5</formula>
    </cfRule>
  </conditionalFormatting>
  <conditionalFormatting sqref="M212">
    <cfRule type="cellIs" dxfId="7680" priority="9667" operator="between">
      <formula>0.76</formula>
      <formula>0.95</formula>
    </cfRule>
    <cfRule type="cellIs" dxfId="7679" priority="9668" operator="between">
      <formula>0.51</formula>
      <formula>0.75</formula>
    </cfRule>
    <cfRule type="cellIs" dxfId="7678" priority="9669" operator="greaterThan">
      <formula>1</formula>
    </cfRule>
    <cfRule type="cellIs" dxfId="7677" priority="9670" operator="between">
      <formula>0.95</formula>
      <formula>1</formula>
    </cfRule>
    <cfRule type="cellIs" dxfId="7676" priority="9671" stopIfTrue="1" operator="between">
      <formula>0</formula>
      <formula>0.5</formula>
    </cfRule>
  </conditionalFormatting>
  <conditionalFormatting sqref="M213">
    <cfRule type="cellIs" dxfId="7675" priority="9662" operator="between">
      <formula>0.76</formula>
      <formula>0.95</formula>
    </cfRule>
    <cfRule type="cellIs" dxfId="7674" priority="9663" operator="between">
      <formula>0.51</formula>
      <formula>0.75</formula>
    </cfRule>
    <cfRule type="cellIs" dxfId="7673" priority="9664" operator="greaterThan">
      <formula>1</formula>
    </cfRule>
    <cfRule type="cellIs" dxfId="7672" priority="9665" operator="between">
      <formula>0.95</formula>
      <formula>1</formula>
    </cfRule>
    <cfRule type="cellIs" dxfId="7671" priority="9666" stopIfTrue="1" operator="between">
      <formula>0</formula>
      <formula>0.5</formula>
    </cfRule>
  </conditionalFormatting>
  <conditionalFormatting sqref="M214">
    <cfRule type="cellIs" dxfId="7670" priority="9657" operator="between">
      <formula>0.76</formula>
      <formula>0.95</formula>
    </cfRule>
    <cfRule type="cellIs" dxfId="7669" priority="9658" operator="between">
      <formula>0.51</formula>
      <formula>0.75</formula>
    </cfRule>
    <cfRule type="cellIs" dxfId="7668" priority="9659" operator="greaterThan">
      <formula>1</formula>
    </cfRule>
    <cfRule type="cellIs" dxfId="7667" priority="9660" operator="between">
      <formula>0.95</formula>
      <formula>1</formula>
    </cfRule>
    <cfRule type="cellIs" dxfId="7666" priority="9661" stopIfTrue="1" operator="between">
      <formula>0</formula>
      <formula>0.5</formula>
    </cfRule>
  </conditionalFormatting>
  <conditionalFormatting sqref="M215">
    <cfRule type="cellIs" dxfId="7665" priority="9652" operator="between">
      <formula>0.76</formula>
      <formula>0.95</formula>
    </cfRule>
    <cfRule type="cellIs" dxfId="7664" priority="9653" operator="between">
      <formula>0.51</formula>
      <formula>0.75</formula>
    </cfRule>
    <cfRule type="cellIs" dxfId="7663" priority="9654" operator="greaterThan">
      <formula>1</formula>
    </cfRule>
    <cfRule type="cellIs" dxfId="7662" priority="9655" operator="between">
      <formula>0.95</formula>
      <formula>1</formula>
    </cfRule>
    <cfRule type="cellIs" dxfId="7661" priority="9656" stopIfTrue="1" operator="between">
      <formula>0</formula>
      <formula>0.5</formula>
    </cfRule>
  </conditionalFormatting>
  <conditionalFormatting sqref="M216">
    <cfRule type="cellIs" dxfId="7660" priority="9647" operator="between">
      <formula>0.76</formula>
      <formula>0.95</formula>
    </cfRule>
    <cfRule type="cellIs" dxfId="7659" priority="9648" operator="between">
      <formula>0.51</formula>
      <formula>0.75</formula>
    </cfRule>
    <cfRule type="cellIs" dxfId="7658" priority="9649" operator="greaterThan">
      <formula>1</formula>
    </cfRule>
    <cfRule type="cellIs" dxfId="7657" priority="9650" operator="between">
      <formula>0.95</formula>
      <formula>1</formula>
    </cfRule>
    <cfRule type="cellIs" dxfId="7656" priority="9651" stopIfTrue="1" operator="between">
      <formula>0</formula>
      <formula>0.5</formula>
    </cfRule>
  </conditionalFormatting>
  <conditionalFormatting sqref="M217">
    <cfRule type="cellIs" dxfId="7655" priority="9642" operator="between">
      <formula>0.76</formula>
      <formula>0.95</formula>
    </cfRule>
    <cfRule type="cellIs" dxfId="7654" priority="9643" operator="between">
      <formula>0.51</formula>
      <formula>0.75</formula>
    </cfRule>
    <cfRule type="cellIs" dxfId="7653" priority="9644" operator="greaterThan">
      <formula>1</formula>
    </cfRule>
    <cfRule type="cellIs" dxfId="7652" priority="9645" operator="between">
      <formula>0.95</formula>
      <formula>1</formula>
    </cfRule>
    <cfRule type="cellIs" dxfId="7651" priority="9646" stopIfTrue="1" operator="between">
      <formula>0</formula>
      <formula>0.5</formula>
    </cfRule>
  </conditionalFormatting>
  <conditionalFormatting sqref="Q15">
    <cfRule type="cellIs" dxfId="7650" priority="9637" operator="between">
      <formula>0.76</formula>
      <formula>0.95</formula>
    </cfRule>
    <cfRule type="cellIs" dxfId="7649" priority="9638" operator="between">
      <formula>0.51</formula>
      <formula>0.75</formula>
    </cfRule>
    <cfRule type="cellIs" dxfId="7648" priority="9639" operator="greaterThan">
      <formula>1</formula>
    </cfRule>
    <cfRule type="cellIs" dxfId="7647" priority="9640" operator="between">
      <formula>0.95</formula>
      <formula>1</formula>
    </cfRule>
    <cfRule type="cellIs" dxfId="7646" priority="9641" stopIfTrue="1" operator="between">
      <formula>0</formula>
      <formula>0.5</formula>
    </cfRule>
  </conditionalFormatting>
  <conditionalFormatting sqref="Q16">
    <cfRule type="cellIs" dxfId="7645" priority="9632" operator="between">
      <formula>0.76</formula>
      <formula>0.95</formula>
    </cfRule>
    <cfRule type="cellIs" dxfId="7644" priority="9633" operator="between">
      <formula>0.51</formula>
      <formula>0.75</formula>
    </cfRule>
    <cfRule type="cellIs" dxfId="7643" priority="9634" operator="greaterThan">
      <formula>1</formula>
    </cfRule>
    <cfRule type="cellIs" dxfId="7642" priority="9635" operator="between">
      <formula>0.95</formula>
      <formula>1</formula>
    </cfRule>
    <cfRule type="cellIs" dxfId="7641" priority="9636" stopIfTrue="1" operator="between">
      <formula>0</formula>
      <formula>0.5</formula>
    </cfRule>
  </conditionalFormatting>
  <conditionalFormatting sqref="Q17">
    <cfRule type="cellIs" dxfId="7640" priority="9627" operator="between">
      <formula>0.76</formula>
      <formula>0.95</formula>
    </cfRule>
    <cfRule type="cellIs" dxfId="7639" priority="9628" operator="between">
      <formula>0.51</formula>
      <formula>0.75</formula>
    </cfRule>
    <cfRule type="cellIs" dxfId="7638" priority="9629" operator="greaterThan">
      <formula>1</formula>
    </cfRule>
    <cfRule type="cellIs" dxfId="7637" priority="9630" operator="between">
      <formula>0.95</formula>
      <formula>1</formula>
    </cfRule>
    <cfRule type="cellIs" dxfId="7636" priority="9631" stopIfTrue="1" operator="between">
      <formula>0</formula>
      <formula>0.5</formula>
    </cfRule>
  </conditionalFormatting>
  <conditionalFormatting sqref="Q18">
    <cfRule type="cellIs" dxfId="7635" priority="9617" operator="between">
      <formula>0.76</formula>
      <formula>0.95</formula>
    </cfRule>
    <cfRule type="cellIs" dxfId="7634" priority="9618" operator="between">
      <formula>0.51</formula>
      <formula>0.75</formula>
    </cfRule>
    <cfRule type="cellIs" dxfId="7633" priority="9619" operator="greaterThan">
      <formula>1</formula>
    </cfRule>
    <cfRule type="cellIs" dxfId="7632" priority="9620" operator="between">
      <formula>0.95</formula>
      <formula>1</formula>
    </cfRule>
    <cfRule type="cellIs" dxfId="7631" priority="9621" stopIfTrue="1" operator="between">
      <formula>0</formula>
      <formula>0.5</formula>
    </cfRule>
  </conditionalFormatting>
  <conditionalFormatting sqref="Q19">
    <cfRule type="cellIs" dxfId="7630" priority="9612" operator="between">
      <formula>0.76</formula>
      <formula>0.95</formula>
    </cfRule>
    <cfRule type="cellIs" dxfId="7629" priority="9613" operator="between">
      <formula>0.51</formula>
      <formula>0.75</formula>
    </cfRule>
    <cfRule type="cellIs" dxfId="7628" priority="9614" operator="greaterThan">
      <formula>1</formula>
    </cfRule>
    <cfRule type="cellIs" dxfId="7627" priority="9615" operator="between">
      <formula>0.95</formula>
      <formula>1</formula>
    </cfRule>
    <cfRule type="cellIs" dxfId="7626" priority="9616" stopIfTrue="1" operator="between">
      <formula>0</formula>
      <formula>0.5</formula>
    </cfRule>
  </conditionalFormatting>
  <conditionalFormatting sqref="Q20">
    <cfRule type="cellIs" dxfId="7625" priority="9607" operator="between">
      <formula>0.76</formula>
      <formula>0.95</formula>
    </cfRule>
    <cfRule type="cellIs" dxfId="7624" priority="9608" operator="between">
      <formula>0.51</formula>
      <formula>0.75</formula>
    </cfRule>
    <cfRule type="cellIs" dxfId="7623" priority="9609" operator="greaterThan">
      <formula>1</formula>
    </cfRule>
    <cfRule type="cellIs" dxfId="7622" priority="9610" operator="between">
      <formula>0.95</formula>
      <formula>1</formula>
    </cfRule>
    <cfRule type="cellIs" dxfId="7621" priority="9611" stopIfTrue="1" operator="between">
      <formula>0</formula>
      <formula>0.5</formula>
    </cfRule>
  </conditionalFormatting>
  <conditionalFormatting sqref="Q21">
    <cfRule type="cellIs" dxfId="7620" priority="9602" operator="between">
      <formula>0.76</formula>
      <formula>0.95</formula>
    </cfRule>
    <cfRule type="cellIs" dxfId="7619" priority="9603" operator="between">
      <formula>0.51</formula>
      <formula>0.75</formula>
    </cfRule>
    <cfRule type="cellIs" dxfId="7618" priority="9604" operator="greaterThan">
      <formula>1</formula>
    </cfRule>
    <cfRule type="cellIs" dxfId="7617" priority="9605" operator="between">
      <formula>0.95</formula>
      <formula>1</formula>
    </cfRule>
    <cfRule type="cellIs" dxfId="7616" priority="9606" stopIfTrue="1" operator="between">
      <formula>0</formula>
      <formula>0.5</formula>
    </cfRule>
  </conditionalFormatting>
  <conditionalFormatting sqref="Q22">
    <cfRule type="cellIs" dxfId="7615" priority="9597" operator="between">
      <formula>0.76</formula>
      <formula>0.95</formula>
    </cfRule>
    <cfRule type="cellIs" dxfId="7614" priority="9598" operator="between">
      <formula>0.51</formula>
      <formula>0.75</formula>
    </cfRule>
    <cfRule type="cellIs" dxfId="7613" priority="9599" operator="greaterThan">
      <formula>1</formula>
    </cfRule>
    <cfRule type="cellIs" dxfId="7612" priority="9600" operator="between">
      <formula>0.95</formula>
      <formula>1</formula>
    </cfRule>
    <cfRule type="cellIs" dxfId="7611" priority="9601" stopIfTrue="1" operator="between">
      <formula>0</formula>
      <formula>0.5</formula>
    </cfRule>
  </conditionalFormatting>
  <conditionalFormatting sqref="Q23">
    <cfRule type="cellIs" dxfId="7610" priority="9592" operator="between">
      <formula>0.76</formula>
      <formula>0.95</formula>
    </cfRule>
    <cfRule type="cellIs" dxfId="7609" priority="9593" operator="between">
      <formula>0.51</formula>
      <formula>0.75</formula>
    </cfRule>
    <cfRule type="cellIs" dxfId="7608" priority="9594" operator="greaterThan">
      <formula>1</formula>
    </cfRule>
    <cfRule type="cellIs" dxfId="7607" priority="9595" operator="between">
      <formula>0.95</formula>
      <formula>1</formula>
    </cfRule>
    <cfRule type="cellIs" dxfId="7606" priority="9596" stopIfTrue="1" operator="between">
      <formula>0</formula>
      <formula>0.5</formula>
    </cfRule>
  </conditionalFormatting>
  <conditionalFormatting sqref="Q24">
    <cfRule type="cellIs" dxfId="7605" priority="9587" operator="between">
      <formula>0.76</formula>
      <formula>0.95</formula>
    </cfRule>
    <cfRule type="cellIs" dxfId="7604" priority="9588" operator="between">
      <formula>0.51</formula>
      <formula>0.75</formula>
    </cfRule>
    <cfRule type="cellIs" dxfId="7603" priority="9589" operator="greaterThan">
      <formula>1</formula>
    </cfRule>
    <cfRule type="cellIs" dxfId="7602" priority="9590" operator="between">
      <formula>0.95</formula>
      <formula>1</formula>
    </cfRule>
    <cfRule type="cellIs" dxfId="7601" priority="9591" stopIfTrue="1" operator="between">
      <formula>0</formula>
      <formula>0.5</formula>
    </cfRule>
  </conditionalFormatting>
  <conditionalFormatting sqref="Q25">
    <cfRule type="cellIs" dxfId="7600" priority="9582" operator="between">
      <formula>0.76</formula>
      <formula>0.95</formula>
    </cfRule>
    <cfRule type="cellIs" dxfId="7599" priority="9583" operator="between">
      <formula>0.51</formula>
      <formula>0.75</formula>
    </cfRule>
    <cfRule type="cellIs" dxfId="7598" priority="9584" operator="greaterThan">
      <formula>1</formula>
    </cfRule>
    <cfRule type="cellIs" dxfId="7597" priority="9585" operator="between">
      <formula>0.95</formula>
      <formula>1</formula>
    </cfRule>
    <cfRule type="cellIs" dxfId="7596" priority="9586" stopIfTrue="1" operator="between">
      <formula>0</formula>
      <formula>0.5</formula>
    </cfRule>
  </conditionalFormatting>
  <conditionalFormatting sqref="Q27">
    <cfRule type="cellIs" dxfId="7595" priority="9577" operator="between">
      <formula>0.76</formula>
      <formula>0.95</formula>
    </cfRule>
    <cfRule type="cellIs" dxfId="7594" priority="9578" operator="between">
      <formula>0.51</formula>
      <formula>0.75</formula>
    </cfRule>
    <cfRule type="cellIs" dxfId="7593" priority="9579" operator="greaterThan">
      <formula>1</formula>
    </cfRule>
    <cfRule type="cellIs" dxfId="7592" priority="9580" operator="between">
      <formula>0.95</formula>
      <formula>1</formula>
    </cfRule>
    <cfRule type="cellIs" dxfId="7591" priority="9581" stopIfTrue="1" operator="between">
      <formula>0</formula>
      <formula>0.5</formula>
    </cfRule>
  </conditionalFormatting>
  <conditionalFormatting sqref="Q28">
    <cfRule type="cellIs" dxfId="7590" priority="9572" operator="between">
      <formula>0.76</formula>
      <formula>0.95</formula>
    </cfRule>
    <cfRule type="cellIs" dxfId="7589" priority="9573" operator="between">
      <formula>0.51</formula>
      <formula>0.75</formula>
    </cfRule>
    <cfRule type="cellIs" dxfId="7588" priority="9574" operator="greaterThan">
      <formula>1</formula>
    </cfRule>
    <cfRule type="cellIs" dxfId="7587" priority="9575" operator="between">
      <formula>0.95</formula>
      <formula>1</formula>
    </cfRule>
    <cfRule type="cellIs" dxfId="7586" priority="9576" stopIfTrue="1" operator="between">
      <formula>0</formula>
      <formula>0.5</formula>
    </cfRule>
  </conditionalFormatting>
  <conditionalFormatting sqref="Q29">
    <cfRule type="cellIs" dxfId="7585" priority="9567" operator="between">
      <formula>0.76</formula>
      <formula>0.95</formula>
    </cfRule>
    <cfRule type="cellIs" dxfId="7584" priority="9568" operator="between">
      <formula>0.51</formula>
      <formula>0.75</formula>
    </cfRule>
    <cfRule type="cellIs" dxfId="7583" priority="9569" operator="greaterThan">
      <formula>1</formula>
    </cfRule>
    <cfRule type="cellIs" dxfId="7582" priority="9570" operator="between">
      <formula>0.95</formula>
      <formula>1</formula>
    </cfRule>
    <cfRule type="cellIs" dxfId="7581" priority="9571" stopIfTrue="1" operator="between">
      <formula>0</formula>
      <formula>0.5</formula>
    </cfRule>
  </conditionalFormatting>
  <conditionalFormatting sqref="Q30">
    <cfRule type="cellIs" dxfId="7580" priority="9562" operator="between">
      <formula>0.76</formula>
      <formula>0.95</formula>
    </cfRule>
    <cfRule type="cellIs" dxfId="7579" priority="9563" operator="between">
      <formula>0.51</formula>
      <formula>0.75</formula>
    </cfRule>
    <cfRule type="cellIs" dxfId="7578" priority="9564" operator="greaterThan">
      <formula>1</formula>
    </cfRule>
    <cfRule type="cellIs" dxfId="7577" priority="9565" operator="between">
      <formula>0.95</formula>
      <formula>1</formula>
    </cfRule>
    <cfRule type="cellIs" dxfId="7576" priority="9566" stopIfTrue="1" operator="between">
      <formula>0</formula>
      <formula>0.5</formula>
    </cfRule>
  </conditionalFormatting>
  <conditionalFormatting sqref="Q31">
    <cfRule type="cellIs" dxfId="7575" priority="9557" operator="between">
      <formula>0.76</formula>
      <formula>0.95</formula>
    </cfRule>
    <cfRule type="cellIs" dxfId="7574" priority="9558" operator="between">
      <formula>0.51</formula>
      <formula>0.75</formula>
    </cfRule>
    <cfRule type="cellIs" dxfId="7573" priority="9559" operator="greaterThan">
      <formula>1</formula>
    </cfRule>
    <cfRule type="cellIs" dxfId="7572" priority="9560" operator="between">
      <formula>0.95</formula>
      <formula>1</formula>
    </cfRule>
    <cfRule type="cellIs" dxfId="7571" priority="9561" stopIfTrue="1" operator="between">
      <formula>0</formula>
      <formula>0.5</formula>
    </cfRule>
  </conditionalFormatting>
  <conditionalFormatting sqref="Q33">
    <cfRule type="cellIs" dxfId="7570" priority="9552" operator="between">
      <formula>0.76</formula>
      <formula>0.95</formula>
    </cfRule>
    <cfRule type="cellIs" dxfId="7569" priority="9553" operator="between">
      <formula>0.51</formula>
      <formula>0.75</formula>
    </cfRule>
    <cfRule type="cellIs" dxfId="7568" priority="9554" operator="greaterThan">
      <formula>1</formula>
    </cfRule>
    <cfRule type="cellIs" dxfId="7567" priority="9555" operator="between">
      <formula>0.95</formula>
      <formula>1</formula>
    </cfRule>
    <cfRule type="cellIs" dxfId="7566" priority="9556" stopIfTrue="1" operator="between">
      <formula>0</formula>
      <formula>0.5</formula>
    </cfRule>
  </conditionalFormatting>
  <conditionalFormatting sqref="Q32">
    <cfRule type="cellIs" dxfId="7565" priority="9547" operator="between">
      <formula>0.76</formula>
      <formula>0.95</formula>
    </cfRule>
    <cfRule type="cellIs" dxfId="7564" priority="9548" operator="between">
      <formula>0.51</formula>
      <formula>0.75</formula>
    </cfRule>
    <cfRule type="cellIs" dxfId="7563" priority="9549" operator="greaterThan">
      <formula>1</formula>
    </cfRule>
    <cfRule type="cellIs" dxfId="7562" priority="9550" operator="between">
      <formula>0.95</formula>
      <formula>1</formula>
    </cfRule>
    <cfRule type="cellIs" dxfId="7561" priority="9551" stopIfTrue="1" operator="between">
      <formula>0</formula>
      <formula>0.5</formula>
    </cfRule>
  </conditionalFormatting>
  <conditionalFormatting sqref="Q34">
    <cfRule type="cellIs" dxfId="7560" priority="9542" operator="between">
      <formula>0.76</formula>
      <formula>0.95</formula>
    </cfRule>
    <cfRule type="cellIs" dxfId="7559" priority="9543" operator="between">
      <formula>0.51</formula>
      <formula>0.75</formula>
    </cfRule>
    <cfRule type="cellIs" dxfId="7558" priority="9544" operator="greaterThan">
      <formula>1</formula>
    </cfRule>
    <cfRule type="cellIs" dxfId="7557" priority="9545" operator="between">
      <formula>0.95</formula>
      <formula>1</formula>
    </cfRule>
    <cfRule type="cellIs" dxfId="7556" priority="9546" stopIfTrue="1" operator="between">
      <formula>0</formula>
      <formula>0.5</formula>
    </cfRule>
  </conditionalFormatting>
  <conditionalFormatting sqref="Q35">
    <cfRule type="cellIs" dxfId="7555" priority="9532" operator="between">
      <formula>0.76</formula>
      <formula>0.95</formula>
    </cfRule>
    <cfRule type="cellIs" dxfId="7554" priority="9533" operator="between">
      <formula>0.51</formula>
      <formula>0.75</formula>
    </cfRule>
    <cfRule type="cellIs" dxfId="7553" priority="9534" operator="greaterThan">
      <formula>1</formula>
    </cfRule>
    <cfRule type="cellIs" dxfId="7552" priority="9535" operator="between">
      <formula>0.95</formula>
      <formula>1</formula>
    </cfRule>
    <cfRule type="cellIs" dxfId="7551" priority="9536" stopIfTrue="1" operator="between">
      <formula>0</formula>
      <formula>0.5</formula>
    </cfRule>
  </conditionalFormatting>
  <conditionalFormatting sqref="Q36">
    <cfRule type="cellIs" dxfId="7550" priority="9527" operator="between">
      <formula>0.76</formula>
      <formula>0.95</formula>
    </cfRule>
    <cfRule type="cellIs" dxfId="7549" priority="9528" operator="between">
      <formula>0.51</formula>
      <formula>0.75</formula>
    </cfRule>
    <cfRule type="cellIs" dxfId="7548" priority="9529" operator="greaterThan">
      <formula>1</formula>
    </cfRule>
    <cfRule type="cellIs" dxfId="7547" priority="9530" operator="between">
      <formula>0.95</formula>
      <formula>1</formula>
    </cfRule>
    <cfRule type="cellIs" dxfId="7546" priority="9531" stopIfTrue="1" operator="between">
      <formula>0</formula>
      <formula>0.5</formula>
    </cfRule>
  </conditionalFormatting>
  <conditionalFormatting sqref="Q37">
    <cfRule type="cellIs" dxfId="7545" priority="9522" operator="between">
      <formula>0.76</formula>
      <formula>0.95</formula>
    </cfRule>
    <cfRule type="cellIs" dxfId="7544" priority="9523" operator="between">
      <formula>0.51</formula>
      <formula>0.75</formula>
    </cfRule>
    <cfRule type="cellIs" dxfId="7543" priority="9524" operator="greaterThan">
      <formula>1</formula>
    </cfRule>
    <cfRule type="cellIs" dxfId="7542" priority="9525" operator="between">
      <formula>0.95</formula>
      <formula>1</formula>
    </cfRule>
    <cfRule type="cellIs" dxfId="7541" priority="9526" stopIfTrue="1" operator="between">
      <formula>0</formula>
      <formula>0.5</formula>
    </cfRule>
  </conditionalFormatting>
  <conditionalFormatting sqref="Q38">
    <cfRule type="cellIs" dxfId="7540" priority="9517" operator="between">
      <formula>0.76</formula>
      <formula>0.95</formula>
    </cfRule>
    <cfRule type="cellIs" dxfId="7539" priority="9518" operator="between">
      <formula>0.51</formula>
      <formula>0.75</formula>
    </cfRule>
    <cfRule type="cellIs" dxfId="7538" priority="9519" operator="greaterThan">
      <formula>1</formula>
    </cfRule>
    <cfRule type="cellIs" dxfId="7537" priority="9520" operator="between">
      <formula>0.95</formula>
      <formula>1</formula>
    </cfRule>
    <cfRule type="cellIs" dxfId="7536" priority="9521" stopIfTrue="1" operator="between">
      <formula>0</formula>
      <formula>0.5</formula>
    </cfRule>
  </conditionalFormatting>
  <conditionalFormatting sqref="Q39">
    <cfRule type="cellIs" dxfId="7535" priority="9512" operator="between">
      <formula>0.76</formula>
      <formula>0.95</formula>
    </cfRule>
    <cfRule type="cellIs" dxfId="7534" priority="9513" operator="between">
      <formula>0.51</formula>
      <formula>0.75</formula>
    </cfRule>
    <cfRule type="cellIs" dxfId="7533" priority="9514" operator="greaterThan">
      <formula>1</formula>
    </cfRule>
    <cfRule type="cellIs" dxfId="7532" priority="9515" operator="between">
      <formula>0.95</formula>
      <formula>1</formula>
    </cfRule>
    <cfRule type="cellIs" dxfId="7531" priority="9516" stopIfTrue="1" operator="between">
      <formula>0</formula>
      <formula>0.5</formula>
    </cfRule>
  </conditionalFormatting>
  <conditionalFormatting sqref="Q40">
    <cfRule type="cellIs" dxfId="7530" priority="9507" operator="between">
      <formula>0.76</formula>
      <formula>0.95</formula>
    </cfRule>
    <cfRule type="cellIs" dxfId="7529" priority="9508" operator="between">
      <formula>0.51</formula>
      <formula>0.75</formula>
    </cfRule>
    <cfRule type="cellIs" dxfId="7528" priority="9509" operator="greaterThan">
      <formula>1</formula>
    </cfRule>
    <cfRule type="cellIs" dxfId="7527" priority="9510" operator="between">
      <formula>0.95</formula>
      <formula>1</formula>
    </cfRule>
    <cfRule type="cellIs" dxfId="7526" priority="9511" stopIfTrue="1" operator="between">
      <formula>0</formula>
      <formula>0.5</formula>
    </cfRule>
  </conditionalFormatting>
  <conditionalFormatting sqref="Q41">
    <cfRule type="cellIs" dxfId="7525" priority="9502" operator="between">
      <formula>0.76</formula>
      <formula>0.95</formula>
    </cfRule>
    <cfRule type="cellIs" dxfId="7524" priority="9503" operator="between">
      <formula>0.51</formula>
      <formula>0.75</formula>
    </cfRule>
    <cfRule type="cellIs" dxfId="7523" priority="9504" operator="greaterThan">
      <formula>1</formula>
    </cfRule>
    <cfRule type="cellIs" dxfId="7522" priority="9505" operator="between">
      <formula>0.95</formula>
      <formula>1</formula>
    </cfRule>
    <cfRule type="cellIs" dxfId="7521" priority="9506" stopIfTrue="1" operator="between">
      <formula>0</formula>
      <formula>0.5</formula>
    </cfRule>
  </conditionalFormatting>
  <conditionalFormatting sqref="Q43">
    <cfRule type="cellIs" dxfId="7520" priority="9497" operator="between">
      <formula>0.76</formula>
      <formula>0.95</formula>
    </cfRule>
    <cfRule type="cellIs" dxfId="7519" priority="9498" operator="between">
      <formula>0.51</formula>
      <formula>0.75</formula>
    </cfRule>
    <cfRule type="cellIs" dxfId="7518" priority="9499" operator="greaterThan">
      <formula>1</formula>
    </cfRule>
    <cfRule type="cellIs" dxfId="7517" priority="9500" operator="between">
      <formula>0.95</formula>
      <formula>1</formula>
    </cfRule>
    <cfRule type="cellIs" dxfId="7516" priority="9501" stopIfTrue="1" operator="between">
      <formula>0</formula>
      <formula>0.5</formula>
    </cfRule>
  </conditionalFormatting>
  <conditionalFormatting sqref="Q42">
    <cfRule type="cellIs" dxfId="7515" priority="9492" operator="between">
      <formula>0.76</formula>
      <formula>0.95</formula>
    </cfRule>
    <cfRule type="cellIs" dxfId="7514" priority="9493" operator="between">
      <formula>0.51</formula>
      <formula>0.75</formula>
    </cfRule>
    <cfRule type="cellIs" dxfId="7513" priority="9494" operator="greaterThan">
      <formula>1</formula>
    </cfRule>
    <cfRule type="cellIs" dxfId="7512" priority="9495" operator="between">
      <formula>0.95</formula>
      <formula>1</formula>
    </cfRule>
    <cfRule type="cellIs" dxfId="7511" priority="9496" stopIfTrue="1" operator="between">
      <formula>0</formula>
      <formula>0.5</formula>
    </cfRule>
  </conditionalFormatting>
  <conditionalFormatting sqref="Q44">
    <cfRule type="cellIs" dxfId="7510" priority="9487" operator="between">
      <formula>0.76</formula>
      <formula>0.95</formula>
    </cfRule>
    <cfRule type="cellIs" dxfId="7509" priority="9488" operator="between">
      <formula>0.51</formula>
      <formula>0.75</formula>
    </cfRule>
    <cfRule type="cellIs" dxfId="7508" priority="9489" operator="greaterThan">
      <formula>1</formula>
    </cfRule>
    <cfRule type="cellIs" dxfId="7507" priority="9490" operator="between">
      <formula>0.95</formula>
      <formula>1</formula>
    </cfRule>
    <cfRule type="cellIs" dxfId="7506" priority="9491" stopIfTrue="1" operator="between">
      <formula>0</formula>
      <formula>0.5</formula>
    </cfRule>
  </conditionalFormatting>
  <conditionalFormatting sqref="Q45">
    <cfRule type="cellIs" dxfId="7505" priority="9482" operator="between">
      <formula>0.76</formula>
      <formula>0.95</formula>
    </cfRule>
    <cfRule type="cellIs" dxfId="7504" priority="9483" operator="between">
      <formula>0.51</formula>
      <formula>0.75</formula>
    </cfRule>
    <cfRule type="cellIs" dxfId="7503" priority="9484" operator="greaterThan">
      <formula>1</formula>
    </cfRule>
    <cfRule type="cellIs" dxfId="7502" priority="9485" operator="between">
      <formula>0.95</formula>
      <formula>1</formula>
    </cfRule>
    <cfRule type="cellIs" dxfId="7501" priority="9486" stopIfTrue="1" operator="between">
      <formula>0</formula>
      <formula>0.5</formula>
    </cfRule>
  </conditionalFormatting>
  <conditionalFormatting sqref="Q46">
    <cfRule type="cellIs" dxfId="7500" priority="9477" operator="between">
      <formula>0.76</formula>
      <formula>0.95</formula>
    </cfRule>
    <cfRule type="cellIs" dxfId="7499" priority="9478" operator="between">
      <formula>0.51</formula>
      <formula>0.75</formula>
    </cfRule>
    <cfRule type="cellIs" dxfId="7498" priority="9479" operator="greaterThan">
      <formula>1</formula>
    </cfRule>
    <cfRule type="cellIs" dxfId="7497" priority="9480" operator="between">
      <formula>0.95</formula>
      <formula>1</formula>
    </cfRule>
    <cfRule type="cellIs" dxfId="7496" priority="9481" stopIfTrue="1" operator="between">
      <formula>0</formula>
      <formula>0.5</formula>
    </cfRule>
  </conditionalFormatting>
  <conditionalFormatting sqref="Q47">
    <cfRule type="cellIs" dxfId="7495" priority="9472" operator="between">
      <formula>0.76</formula>
      <formula>0.95</formula>
    </cfRule>
    <cfRule type="cellIs" dxfId="7494" priority="9473" operator="between">
      <formula>0.51</formula>
      <formula>0.75</formula>
    </cfRule>
    <cfRule type="cellIs" dxfId="7493" priority="9474" operator="greaterThan">
      <formula>1</formula>
    </cfRule>
    <cfRule type="cellIs" dxfId="7492" priority="9475" operator="between">
      <formula>0.95</formula>
      <formula>1</formula>
    </cfRule>
    <cfRule type="cellIs" dxfId="7491" priority="9476" stopIfTrue="1" operator="between">
      <formula>0</formula>
      <formula>0.5</formula>
    </cfRule>
  </conditionalFormatting>
  <conditionalFormatting sqref="Q48">
    <cfRule type="cellIs" dxfId="7490" priority="9467" operator="between">
      <formula>0.76</formula>
      <formula>0.95</formula>
    </cfRule>
    <cfRule type="cellIs" dxfId="7489" priority="9468" operator="between">
      <formula>0.51</formula>
      <formula>0.75</formula>
    </cfRule>
    <cfRule type="cellIs" dxfId="7488" priority="9469" operator="greaterThan">
      <formula>1</formula>
    </cfRule>
    <cfRule type="cellIs" dxfId="7487" priority="9470" operator="between">
      <formula>0.95</formula>
      <formula>1</formula>
    </cfRule>
    <cfRule type="cellIs" dxfId="7486" priority="9471" stopIfTrue="1" operator="between">
      <formula>0</formula>
      <formula>0.5</formula>
    </cfRule>
  </conditionalFormatting>
  <conditionalFormatting sqref="Q49">
    <cfRule type="cellIs" dxfId="7485" priority="9462" operator="between">
      <formula>0.76</formula>
      <formula>0.95</formula>
    </cfRule>
    <cfRule type="cellIs" dxfId="7484" priority="9463" operator="between">
      <formula>0.51</formula>
      <formula>0.75</formula>
    </cfRule>
    <cfRule type="cellIs" dxfId="7483" priority="9464" operator="greaterThan">
      <formula>1</formula>
    </cfRule>
    <cfRule type="cellIs" dxfId="7482" priority="9465" operator="between">
      <formula>0.95</formula>
      <formula>1</formula>
    </cfRule>
    <cfRule type="cellIs" dxfId="7481" priority="9466" stopIfTrue="1" operator="between">
      <formula>0</formula>
      <formula>0.5</formula>
    </cfRule>
  </conditionalFormatting>
  <conditionalFormatting sqref="Q50">
    <cfRule type="cellIs" dxfId="7480" priority="9457" operator="between">
      <formula>0.76</formula>
      <formula>0.95</formula>
    </cfRule>
    <cfRule type="cellIs" dxfId="7479" priority="9458" operator="between">
      <formula>0.51</formula>
      <formula>0.75</formula>
    </cfRule>
    <cfRule type="cellIs" dxfId="7478" priority="9459" operator="greaterThan">
      <formula>1</formula>
    </cfRule>
    <cfRule type="cellIs" dxfId="7477" priority="9460" operator="between">
      <formula>0.95</formula>
      <formula>1</formula>
    </cfRule>
    <cfRule type="cellIs" dxfId="7476" priority="9461" stopIfTrue="1" operator="between">
      <formula>0</formula>
      <formula>0.5</formula>
    </cfRule>
  </conditionalFormatting>
  <conditionalFormatting sqref="Q51">
    <cfRule type="cellIs" dxfId="7475" priority="9452" operator="between">
      <formula>0.76</formula>
      <formula>0.95</formula>
    </cfRule>
    <cfRule type="cellIs" dxfId="7474" priority="9453" operator="between">
      <formula>0.51</formula>
      <formula>0.75</formula>
    </cfRule>
    <cfRule type="cellIs" dxfId="7473" priority="9454" operator="greaterThan">
      <formula>1</formula>
    </cfRule>
    <cfRule type="cellIs" dxfId="7472" priority="9455" operator="between">
      <formula>0.95</formula>
      <formula>1</formula>
    </cfRule>
    <cfRule type="cellIs" dxfId="7471" priority="9456" stopIfTrue="1" operator="between">
      <formula>0</formula>
      <formula>0.5</formula>
    </cfRule>
  </conditionalFormatting>
  <conditionalFormatting sqref="Q52">
    <cfRule type="cellIs" dxfId="7470" priority="9447" operator="between">
      <formula>0.76</formula>
      <formula>0.95</formula>
    </cfRule>
    <cfRule type="cellIs" dxfId="7469" priority="9448" operator="between">
      <formula>0.51</formula>
      <formula>0.75</formula>
    </cfRule>
    <cfRule type="cellIs" dxfId="7468" priority="9449" operator="greaterThan">
      <formula>1</formula>
    </cfRule>
    <cfRule type="cellIs" dxfId="7467" priority="9450" operator="between">
      <formula>0.95</formula>
      <formula>1</formula>
    </cfRule>
    <cfRule type="cellIs" dxfId="7466" priority="9451" stopIfTrue="1" operator="between">
      <formula>0</formula>
      <formula>0.5</formula>
    </cfRule>
  </conditionalFormatting>
  <conditionalFormatting sqref="Q54">
    <cfRule type="cellIs" dxfId="7465" priority="9442" operator="between">
      <formula>0.76</formula>
      <formula>0.95</formula>
    </cfRule>
    <cfRule type="cellIs" dxfId="7464" priority="9443" operator="between">
      <formula>0.51</formula>
      <formula>0.75</formula>
    </cfRule>
    <cfRule type="cellIs" dxfId="7463" priority="9444" operator="greaterThan">
      <formula>1</formula>
    </cfRule>
    <cfRule type="cellIs" dxfId="7462" priority="9445" operator="between">
      <formula>0.95</formula>
      <formula>1</formula>
    </cfRule>
    <cfRule type="cellIs" dxfId="7461" priority="9446" stopIfTrue="1" operator="between">
      <formula>0</formula>
      <formula>0.5</formula>
    </cfRule>
  </conditionalFormatting>
  <conditionalFormatting sqref="Q53">
    <cfRule type="cellIs" dxfId="7460" priority="9437" operator="between">
      <formula>0.76</formula>
      <formula>0.95</formula>
    </cfRule>
    <cfRule type="cellIs" dxfId="7459" priority="9438" operator="between">
      <formula>0.51</formula>
      <formula>0.75</formula>
    </cfRule>
    <cfRule type="cellIs" dxfId="7458" priority="9439" operator="greaterThan">
      <formula>1</formula>
    </cfRule>
    <cfRule type="cellIs" dxfId="7457" priority="9440" operator="between">
      <formula>0.95</formula>
      <formula>1</formula>
    </cfRule>
    <cfRule type="cellIs" dxfId="7456" priority="9441" stopIfTrue="1" operator="between">
      <formula>0</formula>
      <formula>0.5</formula>
    </cfRule>
  </conditionalFormatting>
  <conditionalFormatting sqref="Q55">
    <cfRule type="cellIs" dxfId="7455" priority="9432" operator="between">
      <formula>0.76</formula>
      <formula>0.95</formula>
    </cfRule>
    <cfRule type="cellIs" dxfId="7454" priority="9433" operator="between">
      <formula>0.51</formula>
      <formula>0.75</formula>
    </cfRule>
    <cfRule type="cellIs" dxfId="7453" priority="9434" operator="greaterThan">
      <formula>1</formula>
    </cfRule>
    <cfRule type="cellIs" dxfId="7452" priority="9435" operator="between">
      <formula>0.95</formula>
      <formula>1</formula>
    </cfRule>
    <cfRule type="cellIs" dxfId="7451" priority="9436" stopIfTrue="1" operator="between">
      <formula>0</formula>
      <formula>0.5</formula>
    </cfRule>
  </conditionalFormatting>
  <conditionalFormatting sqref="Q56">
    <cfRule type="cellIs" dxfId="7450" priority="9427" operator="between">
      <formula>0.76</formula>
      <formula>0.95</formula>
    </cfRule>
    <cfRule type="cellIs" dxfId="7449" priority="9428" operator="between">
      <formula>0.51</formula>
      <formula>0.75</formula>
    </cfRule>
    <cfRule type="cellIs" dxfId="7448" priority="9429" operator="greaterThan">
      <formula>1</formula>
    </cfRule>
    <cfRule type="cellIs" dxfId="7447" priority="9430" operator="between">
      <formula>0.95</formula>
      <formula>1</formula>
    </cfRule>
    <cfRule type="cellIs" dxfId="7446" priority="9431" stopIfTrue="1" operator="between">
      <formula>0</formula>
      <formula>0.5</formula>
    </cfRule>
  </conditionalFormatting>
  <conditionalFormatting sqref="Q57">
    <cfRule type="cellIs" dxfId="7445" priority="9422" operator="between">
      <formula>0.76</formula>
      <formula>0.95</formula>
    </cfRule>
    <cfRule type="cellIs" dxfId="7444" priority="9423" operator="between">
      <formula>0.51</formula>
      <formula>0.75</formula>
    </cfRule>
    <cfRule type="cellIs" dxfId="7443" priority="9424" operator="greaterThan">
      <formula>1</formula>
    </cfRule>
    <cfRule type="cellIs" dxfId="7442" priority="9425" operator="between">
      <formula>0.95</formula>
      <formula>1</formula>
    </cfRule>
    <cfRule type="cellIs" dxfId="7441" priority="9426" stopIfTrue="1" operator="between">
      <formula>0</formula>
      <formula>0.5</formula>
    </cfRule>
  </conditionalFormatting>
  <conditionalFormatting sqref="Q58">
    <cfRule type="cellIs" dxfId="7440" priority="9417" operator="between">
      <formula>0.76</formula>
      <formula>0.95</formula>
    </cfRule>
    <cfRule type="cellIs" dxfId="7439" priority="9418" operator="between">
      <formula>0.51</formula>
      <formula>0.75</formula>
    </cfRule>
    <cfRule type="cellIs" dxfId="7438" priority="9419" operator="greaterThan">
      <formula>1</formula>
    </cfRule>
    <cfRule type="cellIs" dxfId="7437" priority="9420" operator="between">
      <formula>0.95</formula>
      <formula>1</formula>
    </cfRule>
    <cfRule type="cellIs" dxfId="7436" priority="9421" stopIfTrue="1" operator="between">
      <formula>0</formula>
      <formula>0.5</formula>
    </cfRule>
  </conditionalFormatting>
  <conditionalFormatting sqref="Q59">
    <cfRule type="cellIs" dxfId="7435" priority="9407" operator="between">
      <formula>0.76</formula>
      <formula>0.95</formula>
    </cfRule>
    <cfRule type="cellIs" dxfId="7434" priority="9408" operator="between">
      <formula>0.51</formula>
      <formula>0.75</formula>
    </cfRule>
    <cfRule type="cellIs" dxfId="7433" priority="9409" operator="greaterThan">
      <formula>1</formula>
    </cfRule>
    <cfRule type="cellIs" dxfId="7432" priority="9410" operator="between">
      <formula>0.95</formula>
      <formula>1</formula>
    </cfRule>
    <cfRule type="cellIs" dxfId="7431" priority="9411" stopIfTrue="1" operator="between">
      <formula>0</formula>
      <formula>0.5</formula>
    </cfRule>
  </conditionalFormatting>
  <conditionalFormatting sqref="Q60">
    <cfRule type="cellIs" dxfId="7430" priority="9402" operator="between">
      <formula>0.76</formula>
      <formula>0.95</formula>
    </cfRule>
    <cfRule type="cellIs" dxfId="7429" priority="9403" operator="between">
      <formula>0.51</formula>
      <formula>0.75</formula>
    </cfRule>
    <cfRule type="cellIs" dxfId="7428" priority="9404" operator="greaterThan">
      <formula>1</formula>
    </cfRule>
    <cfRule type="cellIs" dxfId="7427" priority="9405" operator="between">
      <formula>0.95</formula>
      <formula>1</formula>
    </cfRule>
    <cfRule type="cellIs" dxfId="7426" priority="9406" stopIfTrue="1" operator="between">
      <formula>0</formula>
      <formula>0.5</formula>
    </cfRule>
  </conditionalFormatting>
  <conditionalFormatting sqref="Q61">
    <cfRule type="cellIs" dxfId="7425" priority="9397" operator="between">
      <formula>0.76</formula>
      <formula>0.95</formula>
    </cfRule>
    <cfRule type="cellIs" dxfId="7424" priority="9398" operator="between">
      <formula>0.51</formula>
      <formula>0.75</formula>
    </cfRule>
    <cfRule type="cellIs" dxfId="7423" priority="9399" operator="greaterThan">
      <formula>1</formula>
    </cfRule>
    <cfRule type="cellIs" dxfId="7422" priority="9400" operator="between">
      <formula>0.95</formula>
      <formula>1</formula>
    </cfRule>
    <cfRule type="cellIs" dxfId="7421" priority="9401" stopIfTrue="1" operator="between">
      <formula>0</formula>
      <formula>0.5</formula>
    </cfRule>
  </conditionalFormatting>
  <conditionalFormatting sqref="Q63">
    <cfRule type="cellIs" dxfId="7420" priority="9392" operator="between">
      <formula>0.76</formula>
      <formula>0.95</formula>
    </cfRule>
    <cfRule type="cellIs" dxfId="7419" priority="9393" operator="between">
      <formula>0.51</formula>
      <formula>0.75</formula>
    </cfRule>
    <cfRule type="cellIs" dxfId="7418" priority="9394" operator="greaterThan">
      <formula>1</formula>
    </cfRule>
    <cfRule type="cellIs" dxfId="7417" priority="9395" operator="between">
      <formula>0.95</formula>
      <formula>1</formula>
    </cfRule>
    <cfRule type="cellIs" dxfId="7416" priority="9396" stopIfTrue="1" operator="between">
      <formula>0</formula>
      <formula>0.5</formula>
    </cfRule>
  </conditionalFormatting>
  <conditionalFormatting sqref="Q64">
    <cfRule type="cellIs" dxfId="7415" priority="9387" operator="between">
      <formula>0.76</formula>
      <formula>0.95</formula>
    </cfRule>
    <cfRule type="cellIs" dxfId="7414" priority="9388" operator="between">
      <formula>0.51</formula>
      <formula>0.75</formula>
    </cfRule>
    <cfRule type="cellIs" dxfId="7413" priority="9389" operator="greaterThan">
      <formula>1</formula>
    </cfRule>
    <cfRule type="cellIs" dxfId="7412" priority="9390" operator="between">
      <formula>0.95</formula>
      <formula>1</formula>
    </cfRule>
    <cfRule type="cellIs" dxfId="7411" priority="9391" stopIfTrue="1" operator="between">
      <formula>0</formula>
      <formula>0.5</formula>
    </cfRule>
  </conditionalFormatting>
  <conditionalFormatting sqref="Q65">
    <cfRule type="cellIs" dxfId="7410" priority="9382" operator="between">
      <formula>0.76</formula>
      <formula>0.95</formula>
    </cfRule>
    <cfRule type="cellIs" dxfId="7409" priority="9383" operator="between">
      <formula>0.51</formula>
      <formula>0.75</formula>
    </cfRule>
    <cfRule type="cellIs" dxfId="7408" priority="9384" operator="greaterThan">
      <formula>1</formula>
    </cfRule>
    <cfRule type="cellIs" dxfId="7407" priority="9385" operator="between">
      <formula>0.95</formula>
      <formula>1</formula>
    </cfRule>
    <cfRule type="cellIs" dxfId="7406" priority="9386" stopIfTrue="1" operator="between">
      <formula>0</formula>
      <formula>0.5</formula>
    </cfRule>
  </conditionalFormatting>
  <conditionalFormatting sqref="Q66">
    <cfRule type="cellIs" dxfId="7405" priority="9377" operator="between">
      <formula>0.76</formula>
      <formula>0.95</formula>
    </cfRule>
    <cfRule type="cellIs" dxfId="7404" priority="9378" operator="between">
      <formula>0.51</formula>
      <formula>0.75</formula>
    </cfRule>
    <cfRule type="cellIs" dxfId="7403" priority="9379" operator="greaterThan">
      <formula>1</formula>
    </cfRule>
    <cfRule type="cellIs" dxfId="7402" priority="9380" operator="between">
      <formula>0.95</formula>
      <formula>1</formula>
    </cfRule>
    <cfRule type="cellIs" dxfId="7401" priority="9381" stopIfTrue="1" operator="between">
      <formula>0</formula>
      <formula>0.5</formula>
    </cfRule>
  </conditionalFormatting>
  <conditionalFormatting sqref="Q67">
    <cfRule type="cellIs" dxfId="7400" priority="9372" operator="between">
      <formula>0.76</formula>
      <formula>0.95</formula>
    </cfRule>
    <cfRule type="cellIs" dxfId="7399" priority="9373" operator="between">
      <formula>0.51</formula>
      <formula>0.75</formula>
    </cfRule>
    <cfRule type="cellIs" dxfId="7398" priority="9374" operator="greaterThan">
      <formula>1</formula>
    </cfRule>
    <cfRule type="cellIs" dxfId="7397" priority="9375" operator="between">
      <formula>0.95</formula>
      <formula>1</formula>
    </cfRule>
    <cfRule type="cellIs" dxfId="7396" priority="9376" stopIfTrue="1" operator="between">
      <formula>0</formula>
      <formula>0.5</formula>
    </cfRule>
  </conditionalFormatting>
  <conditionalFormatting sqref="Q68">
    <cfRule type="cellIs" dxfId="7395" priority="9367" operator="between">
      <formula>0.76</formula>
      <formula>0.95</formula>
    </cfRule>
    <cfRule type="cellIs" dxfId="7394" priority="9368" operator="between">
      <formula>0.51</formula>
      <formula>0.75</formula>
    </cfRule>
    <cfRule type="cellIs" dxfId="7393" priority="9369" operator="greaterThan">
      <formula>1</formula>
    </cfRule>
    <cfRule type="cellIs" dxfId="7392" priority="9370" operator="between">
      <formula>0.95</formula>
      <formula>1</formula>
    </cfRule>
    <cfRule type="cellIs" dxfId="7391" priority="9371" stopIfTrue="1" operator="between">
      <formula>0</formula>
      <formula>0.5</formula>
    </cfRule>
  </conditionalFormatting>
  <conditionalFormatting sqref="Q69">
    <cfRule type="cellIs" dxfId="7390" priority="9362" operator="between">
      <formula>0.76</formula>
      <formula>0.95</formula>
    </cfRule>
    <cfRule type="cellIs" dxfId="7389" priority="9363" operator="between">
      <formula>0.51</formula>
      <formula>0.75</formula>
    </cfRule>
    <cfRule type="cellIs" dxfId="7388" priority="9364" operator="greaterThan">
      <formula>1</formula>
    </cfRule>
    <cfRule type="cellIs" dxfId="7387" priority="9365" operator="between">
      <formula>0.95</formula>
      <formula>1</formula>
    </cfRule>
    <cfRule type="cellIs" dxfId="7386" priority="9366" stopIfTrue="1" operator="between">
      <formula>0</formula>
      <formula>0.5</formula>
    </cfRule>
  </conditionalFormatting>
  <conditionalFormatting sqref="Q70">
    <cfRule type="cellIs" dxfId="7385" priority="9357" operator="between">
      <formula>0.76</formula>
      <formula>0.95</formula>
    </cfRule>
    <cfRule type="cellIs" dxfId="7384" priority="9358" operator="between">
      <formula>0.51</formula>
      <formula>0.75</formula>
    </cfRule>
    <cfRule type="cellIs" dxfId="7383" priority="9359" operator="greaterThan">
      <formula>1</formula>
    </cfRule>
    <cfRule type="cellIs" dxfId="7382" priority="9360" operator="between">
      <formula>0.95</formula>
      <formula>1</formula>
    </cfRule>
    <cfRule type="cellIs" dxfId="7381" priority="9361" stopIfTrue="1" operator="between">
      <formula>0</formula>
      <formula>0.5</formula>
    </cfRule>
  </conditionalFormatting>
  <conditionalFormatting sqref="Q71">
    <cfRule type="cellIs" dxfId="7380" priority="9352" operator="between">
      <formula>0.76</formula>
      <formula>0.95</formula>
    </cfRule>
    <cfRule type="cellIs" dxfId="7379" priority="9353" operator="between">
      <formula>0.51</formula>
      <formula>0.75</formula>
    </cfRule>
    <cfRule type="cellIs" dxfId="7378" priority="9354" operator="greaterThan">
      <formula>1</formula>
    </cfRule>
    <cfRule type="cellIs" dxfId="7377" priority="9355" operator="between">
      <formula>0.95</formula>
      <formula>1</formula>
    </cfRule>
    <cfRule type="cellIs" dxfId="7376" priority="9356" stopIfTrue="1" operator="between">
      <formula>0</formula>
      <formula>0.5</formula>
    </cfRule>
  </conditionalFormatting>
  <conditionalFormatting sqref="Q72">
    <cfRule type="cellIs" dxfId="7375" priority="9347" operator="between">
      <formula>0.76</formula>
      <formula>0.95</formula>
    </cfRule>
    <cfRule type="cellIs" dxfId="7374" priority="9348" operator="between">
      <formula>0.51</formula>
      <formula>0.75</formula>
    </cfRule>
    <cfRule type="cellIs" dxfId="7373" priority="9349" operator="greaterThan">
      <formula>1</formula>
    </cfRule>
    <cfRule type="cellIs" dxfId="7372" priority="9350" operator="between">
      <formula>0.95</formula>
      <formula>1</formula>
    </cfRule>
    <cfRule type="cellIs" dxfId="7371" priority="9351" stopIfTrue="1" operator="between">
      <formula>0</formula>
      <formula>0.5</formula>
    </cfRule>
  </conditionalFormatting>
  <conditionalFormatting sqref="Q73">
    <cfRule type="cellIs" dxfId="7370" priority="9342" operator="between">
      <formula>0.76</formula>
      <formula>0.95</formula>
    </cfRule>
    <cfRule type="cellIs" dxfId="7369" priority="9343" operator="between">
      <formula>0.51</formula>
      <formula>0.75</formula>
    </cfRule>
    <cfRule type="cellIs" dxfId="7368" priority="9344" operator="greaterThan">
      <formula>1</formula>
    </cfRule>
    <cfRule type="cellIs" dxfId="7367" priority="9345" operator="between">
      <formula>0.95</formula>
      <formula>1</formula>
    </cfRule>
    <cfRule type="cellIs" dxfId="7366" priority="9346" stopIfTrue="1" operator="between">
      <formula>0</formula>
      <formula>0.5</formula>
    </cfRule>
  </conditionalFormatting>
  <conditionalFormatting sqref="Q74">
    <cfRule type="cellIs" dxfId="7365" priority="9337" operator="between">
      <formula>0.76</formula>
      <formula>0.95</formula>
    </cfRule>
    <cfRule type="cellIs" dxfId="7364" priority="9338" operator="between">
      <formula>0.51</formula>
      <formula>0.75</formula>
    </cfRule>
    <cfRule type="cellIs" dxfId="7363" priority="9339" operator="greaterThan">
      <formula>1</formula>
    </cfRule>
    <cfRule type="cellIs" dxfId="7362" priority="9340" operator="between">
      <formula>0.95</formula>
      <formula>1</formula>
    </cfRule>
    <cfRule type="cellIs" dxfId="7361" priority="9341" stopIfTrue="1" operator="between">
      <formula>0</formula>
      <formula>0.5</formula>
    </cfRule>
  </conditionalFormatting>
  <conditionalFormatting sqref="Q75">
    <cfRule type="cellIs" dxfId="7360" priority="9332" operator="between">
      <formula>0.76</formula>
      <formula>0.95</formula>
    </cfRule>
    <cfRule type="cellIs" dxfId="7359" priority="9333" operator="between">
      <formula>0.51</formula>
      <formula>0.75</formula>
    </cfRule>
    <cfRule type="cellIs" dxfId="7358" priority="9334" operator="greaterThan">
      <formula>1</formula>
    </cfRule>
    <cfRule type="cellIs" dxfId="7357" priority="9335" operator="between">
      <formula>0.95</formula>
      <formula>1</formula>
    </cfRule>
    <cfRule type="cellIs" dxfId="7356" priority="9336" stopIfTrue="1" operator="between">
      <formula>0</formula>
      <formula>0.5</formula>
    </cfRule>
  </conditionalFormatting>
  <conditionalFormatting sqref="Q78">
    <cfRule type="cellIs" dxfId="7355" priority="9327" operator="between">
      <formula>0.76</formula>
      <formula>0.95</formula>
    </cfRule>
    <cfRule type="cellIs" dxfId="7354" priority="9328" operator="between">
      <formula>0.51</formula>
      <formula>0.75</formula>
    </cfRule>
    <cfRule type="cellIs" dxfId="7353" priority="9329" operator="greaterThan">
      <formula>1</formula>
    </cfRule>
    <cfRule type="cellIs" dxfId="7352" priority="9330" operator="between">
      <formula>0.95</formula>
      <formula>1</formula>
    </cfRule>
    <cfRule type="cellIs" dxfId="7351" priority="9331" stopIfTrue="1" operator="between">
      <formula>0</formula>
      <formula>0.5</formula>
    </cfRule>
  </conditionalFormatting>
  <conditionalFormatting sqref="Q79">
    <cfRule type="cellIs" dxfId="7350" priority="9322" operator="between">
      <formula>0.76</formula>
      <formula>0.95</formula>
    </cfRule>
    <cfRule type="cellIs" dxfId="7349" priority="9323" operator="between">
      <formula>0.51</formula>
      <formula>0.75</formula>
    </cfRule>
    <cfRule type="cellIs" dxfId="7348" priority="9324" operator="greaterThan">
      <formula>1</formula>
    </cfRule>
    <cfRule type="cellIs" dxfId="7347" priority="9325" operator="between">
      <formula>0.95</formula>
      <formula>1</formula>
    </cfRule>
    <cfRule type="cellIs" dxfId="7346" priority="9326" stopIfTrue="1" operator="between">
      <formula>0</formula>
      <formula>0.5</formula>
    </cfRule>
  </conditionalFormatting>
  <conditionalFormatting sqref="Q80">
    <cfRule type="cellIs" dxfId="7345" priority="9317" operator="between">
      <formula>0.76</formula>
      <formula>0.95</formula>
    </cfRule>
    <cfRule type="cellIs" dxfId="7344" priority="9318" operator="between">
      <formula>0.51</formula>
      <formula>0.75</formula>
    </cfRule>
    <cfRule type="cellIs" dxfId="7343" priority="9319" operator="greaterThan">
      <formula>1</formula>
    </cfRule>
    <cfRule type="cellIs" dxfId="7342" priority="9320" operator="between">
      <formula>0.95</formula>
      <formula>1</formula>
    </cfRule>
    <cfRule type="cellIs" dxfId="7341" priority="9321" stopIfTrue="1" operator="between">
      <formula>0</formula>
      <formula>0.5</formula>
    </cfRule>
  </conditionalFormatting>
  <conditionalFormatting sqref="Q81">
    <cfRule type="cellIs" dxfId="7340" priority="9312" operator="between">
      <formula>0.76</formula>
      <formula>0.95</formula>
    </cfRule>
    <cfRule type="cellIs" dxfId="7339" priority="9313" operator="between">
      <formula>0.51</formula>
      <formula>0.75</formula>
    </cfRule>
    <cfRule type="cellIs" dxfId="7338" priority="9314" operator="greaterThan">
      <formula>1</formula>
    </cfRule>
    <cfRule type="cellIs" dxfId="7337" priority="9315" operator="between">
      <formula>0.95</formula>
      <formula>1</formula>
    </cfRule>
    <cfRule type="cellIs" dxfId="7336" priority="9316" stopIfTrue="1" operator="between">
      <formula>0</formula>
      <formula>0.5</formula>
    </cfRule>
  </conditionalFormatting>
  <conditionalFormatting sqref="Q82">
    <cfRule type="cellIs" dxfId="7335" priority="9307" operator="between">
      <formula>0.76</formula>
      <formula>0.95</formula>
    </cfRule>
    <cfRule type="cellIs" dxfId="7334" priority="9308" operator="between">
      <formula>0.51</formula>
      <formula>0.75</formula>
    </cfRule>
    <cfRule type="cellIs" dxfId="7333" priority="9309" operator="greaterThan">
      <formula>1</formula>
    </cfRule>
    <cfRule type="cellIs" dxfId="7332" priority="9310" operator="between">
      <formula>0.95</formula>
      <formula>1</formula>
    </cfRule>
    <cfRule type="cellIs" dxfId="7331" priority="9311" stopIfTrue="1" operator="between">
      <formula>0</formula>
      <formula>0.5</formula>
    </cfRule>
  </conditionalFormatting>
  <conditionalFormatting sqref="Q83">
    <cfRule type="cellIs" dxfId="7330" priority="9297" operator="between">
      <formula>0.76</formula>
      <formula>0.95</formula>
    </cfRule>
    <cfRule type="cellIs" dxfId="7329" priority="9298" operator="between">
      <formula>0.51</formula>
      <formula>0.75</formula>
    </cfRule>
    <cfRule type="cellIs" dxfId="7328" priority="9299" operator="greaterThan">
      <formula>1</formula>
    </cfRule>
    <cfRule type="cellIs" dxfId="7327" priority="9300" operator="between">
      <formula>0.95</formula>
      <formula>1</formula>
    </cfRule>
    <cfRule type="cellIs" dxfId="7326" priority="9301" stopIfTrue="1" operator="between">
      <formula>0</formula>
      <formula>0.5</formula>
    </cfRule>
  </conditionalFormatting>
  <conditionalFormatting sqref="Q88">
    <cfRule type="cellIs" dxfId="7325" priority="9287" operator="between">
      <formula>0.76</formula>
      <formula>0.95</formula>
    </cfRule>
    <cfRule type="cellIs" dxfId="7324" priority="9288" operator="between">
      <formula>0.51</formula>
      <formula>0.75</formula>
    </cfRule>
    <cfRule type="cellIs" dxfId="7323" priority="9289" operator="greaterThan">
      <formula>1</formula>
    </cfRule>
    <cfRule type="cellIs" dxfId="7322" priority="9290" operator="between">
      <formula>0.95</formula>
      <formula>1</formula>
    </cfRule>
    <cfRule type="cellIs" dxfId="7321" priority="9291" stopIfTrue="1" operator="between">
      <formula>0</formula>
      <formula>0.5</formula>
    </cfRule>
  </conditionalFormatting>
  <conditionalFormatting sqref="Q91">
    <cfRule type="cellIs" dxfId="7320" priority="9282" operator="between">
      <formula>0.76</formula>
      <formula>0.95</formula>
    </cfRule>
    <cfRule type="cellIs" dxfId="7319" priority="9283" operator="between">
      <formula>0.51</formula>
      <formula>0.75</formula>
    </cfRule>
    <cfRule type="cellIs" dxfId="7318" priority="9284" operator="greaterThan">
      <formula>1</formula>
    </cfRule>
    <cfRule type="cellIs" dxfId="7317" priority="9285" operator="between">
      <formula>0.95</formula>
      <formula>1</formula>
    </cfRule>
    <cfRule type="cellIs" dxfId="7316" priority="9286" stopIfTrue="1" operator="between">
      <formula>0</formula>
      <formula>0.5</formula>
    </cfRule>
  </conditionalFormatting>
  <conditionalFormatting sqref="Q92">
    <cfRule type="cellIs" dxfId="7315" priority="9277" operator="between">
      <formula>0.76</formula>
      <formula>0.95</formula>
    </cfRule>
    <cfRule type="cellIs" dxfId="7314" priority="9278" operator="between">
      <formula>0.51</formula>
      <formula>0.75</formula>
    </cfRule>
    <cfRule type="cellIs" dxfId="7313" priority="9279" operator="greaterThan">
      <formula>1</formula>
    </cfRule>
    <cfRule type="cellIs" dxfId="7312" priority="9280" operator="between">
      <formula>0.95</formula>
      <formula>1</formula>
    </cfRule>
    <cfRule type="cellIs" dxfId="7311" priority="9281" stopIfTrue="1" operator="between">
      <formula>0</formula>
      <formula>0.5</formula>
    </cfRule>
  </conditionalFormatting>
  <conditionalFormatting sqref="Q93">
    <cfRule type="cellIs" dxfId="7310" priority="9272" operator="between">
      <formula>0.76</formula>
      <formula>0.95</formula>
    </cfRule>
    <cfRule type="cellIs" dxfId="7309" priority="9273" operator="between">
      <formula>0.51</formula>
      <formula>0.75</formula>
    </cfRule>
    <cfRule type="cellIs" dxfId="7308" priority="9274" operator="greaterThan">
      <formula>1</formula>
    </cfRule>
    <cfRule type="cellIs" dxfId="7307" priority="9275" operator="between">
      <formula>0.95</formula>
      <formula>1</formula>
    </cfRule>
    <cfRule type="cellIs" dxfId="7306" priority="9276" stopIfTrue="1" operator="between">
      <formula>0</formula>
      <formula>0.5</formula>
    </cfRule>
  </conditionalFormatting>
  <conditionalFormatting sqref="Q94">
    <cfRule type="cellIs" dxfId="7305" priority="9267" operator="between">
      <formula>0.76</formula>
      <formula>0.95</formula>
    </cfRule>
    <cfRule type="cellIs" dxfId="7304" priority="9268" operator="between">
      <formula>0.51</formula>
      <formula>0.75</formula>
    </cfRule>
    <cfRule type="cellIs" dxfId="7303" priority="9269" operator="greaterThan">
      <formula>1</formula>
    </cfRule>
    <cfRule type="cellIs" dxfId="7302" priority="9270" operator="between">
      <formula>0.95</formula>
      <formula>1</formula>
    </cfRule>
    <cfRule type="cellIs" dxfId="7301" priority="9271" stopIfTrue="1" operator="between">
      <formula>0</formula>
      <formula>0.5</formula>
    </cfRule>
  </conditionalFormatting>
  <conditionalFormatting sqref="Q95">
    <cfRule type="cellIs" dxfId="7300" priority="9262" operator="between">
      <formula>0.76</formula>
      <formula>0.95</formula>
    </cfRule>
    <cfRule type="cellIs" dxfId="7299" priority="9263" operator="between">
      <formula>0.51</formula>
      <formula>0.75</formula>
    </cfRule>
    <cfRule type="cellIs" dxfId="7298" priority="9264" operator="greaterThan">
      <formula>1</formula>
    </cfRule>
    <cfRule type="cellIs" dxfId="7297" priority="9265" operator="between">
      <formula>0.95</formula>
      <formula>1</formula>
    </cfRule>
    <cfRule type="cellIs" dxfId="7296" priority="9266" stopIfTrue="1" operator="between">
      <formula>0</formula>
      <formula>0.5</formula>
    </cfRule>
  </conditionalFormatting>
  <conditionalFormatting sqref="Q96">
    <cfRule type="cellIs" dxfId="7295" priority="9257" operator="between">
      <formula>0.76</formula>
      <formula>0.95</formula>
    </cfRule>
    <cfRule type="cellIs" dxfId="7294" priority="9258" operator="between">
      <formula>0.51</formula>
      <formula>0.75</formula>
    </cfRule>
    <cfRule type="cellIs" dxfId="7293" priority="9259" operator="greaterThan">
      <formula>1</formula>
    </cfRule>
    <cfRule type="cellIs" dxfId="7292" priority="9260" operator="between">
      <formula>0.95</formula>
      <formula>1</formula>
    </cfRule>
    <cfRule type="cellIs" dxfId="7291" priority="9261" stopIfTrue="1" operator="between">
      <formula>0</formula>
      <formula>0.5</formula>
    </cfRule>
  </conditionalFormatting>
  <conditionalFormatting sqref="Q98">
    <cfRule type="cellIs" dxfId="7290" priority="9252" operator="between">
      <formula>0.76</formula>
      <formula>0.95</formula>
    </cfRule>
    <cfRule type="cellIs" dxfId="7289" priority="9253" operator="between">
      <formula>0.51</formula>
      <formula>0.75</formula>
    </cfRule>
    <cfRule type="cellIs" dxfId="7288" priority="9254" operator="greaterThan">
      <formula>1</formula>
    </cfRule>
    <cfRule type="cellIs" dxfId="7287" priority="9255" operator="between">
      <formula>0.95</formula>
      <formula>1</formula>
    </cfRule>
    <cfRule type="cellIs" dxfId="7286" priority="9256" stopIfTrue="1" operator="between">
      <formula>0</formula>
      <formula>0.5</formula>
    </cfRule>
  </conditionalFormatting>
  <conditionalFormatting sqref="Q99">
    <cfRule type="cellIs" dxfId="7285" priority="9242" operator="between">
      <formula>0.76</formula>
      <formula>0.95</formula>
    </cfRule>
    <cfRule type="cellIs" dxfId="7284" priority="9243" operator="between">
      <formula>0.51</formula>
      <formula>0.75</formula>
    </cfRule>
    <cfRule type="cellIs" dxfId="7283" priority="9244" operator="greaterThan">
      <formula>1</formula>
    </cfRule>
    <cfRule type="cellIs" dxfId="7282" priority="9245" operator="between">
      <formula>0.95</formula>
      <formula>1</formula>
    </cfRule>
    <cfRule type="cellIs" dxfId="7281" priority="9246" stopIfTrue="1" operator="between">
      <formula>0</formula>
      <formula>0.5</formula>
    </cfRule>
  </conditionalFormatting>
  <conditionalFormatting sqref="Q101">
    <cfRule type="cellIs" dxfId="7280" priority="9232" operator="between">
      <formula>0.76</formula>
      <formula>0.95</formula>
    </cfRule>
    <cfRule type="cellIs" dxfId="7279" priority="9233" operator="between">
      <formula>0.51</formula>
      <formula>0.75</formula>
    </cfRule>
    <cfRule type="cellIs" dxfId="7278" priority="9234" operator="greaterThan">
      <formula>1</formula>
    </cfRule>
    <cfRule type="cellIs" dxfId="7277" priority="9235" operator="between">
      <formula>0.95</formula>
      <formula>1</formula>
    </cfRule>
    <cfRule type="cellIs" dxfId="7276" priority="9236" stopIfTrue="1" operator="between">
      <formula>0</formula>
      <formula>0.5</formula>
    </cfRule>
  </conditionalFormatting>
  <conditionalFormatting sqref="Q103">
    <cfRule type="cellIs" dxfId="7275" priority="9222" operator="between">
      <formula>0.76</formula>
      <formula>0.95</formula>
    </cfRule>
    <cfRule type="cellIs" dxfId="7274" priority="9223" operator="between">
      <formula>0.51</formula>
      <formula>0.75</formula>
    </cfRule>
    <cfRule type="cellIs" dxfId="7273" priority="9224" operator="greaterThan">
      <formula>1</formula>
    </cfRule>
    <cfRule type="cellIs" dxfId="7272" priority="9225" operator="between">
      <formula>0.95</formula>
      <formula>1</formula>
    </cfRule>
    <cfRule type="cellIs" dxfId="7271" priority="9226" stopIfTrue="1" operator="between">
      <formula>0</formula>
      <formula>0.5</formula>
    </cfRule>
  </conditionalFormatting>
  <conditionalFormatting sqref="Q104">
    <cfRule type="cellIs" dxfId="7270" priority="9217" operator="between">
      <formula>0.76</formula>
      <formula>0.95</formula>
    </cfRule>
    <cfRule type="cellIs" dxfId="7269" priority="9218" operator="between">
      <formula>0.51</formula>
      <formula>0.75</formula>
    </cfRule>
    <cfRule type="cellIs" dxfId="7268" priority="9219" operator="greaterThan">
      <formula>1</formula>
    </cfRule>
    <cfRule type="cellIs" dxfId="7267" priority="9220" operator="between">
      <formula>0.95</formula>
      <formula>1</formula>
    </cfRule>
    <cfRule type="cellIs" dxfId="7266" priority="9221" stopIfTrue="1" operator="between">
      <formula>0</formula>
      <formula>0.5</formula>
    </cfRule>
  </conditionalFormatting>
  <conditionalFormatting sqref="Q105">
    <cfRule type="cellIs" dxfId="7265" priority="9212" operator="between">
      <formula>0.76</formula>
      <formula>0.95</formula>
    </cfRule>
    <cfRule type="cellIs" dxfId="7264" priority="9213" operator="between">
      <formula>0.51</formula>
      <formula>0.75</formula>
    </cfRule>
    <cfRule type="cellIs" dxfId="7263" priority="9214" operator="greaterThan">
      <formula>1</formula>
    </cfRule>
    <cfRule type="cellIs" dxfId="7262" priority="9215" operator="between">
      <formula>0.95</formula>
      <formula>1</formula>
    </cfRule>
    <cfRule type="cellIs" dxfId="7261" priority="9216" stopIfTrue="1" operator="between">
      <formula>0</formula>
      <formula>0.5</formula>
    </cfRule>
  </conditionalFormatting>
  <conditionalFormatting sqref="Q106">
    <cfRule type="cellIs" dxfId="7260" priority="9207" operator="between">
      <formula>0.76</formula>
      <formula>0.95</formula>
    </cfRule>
    <cfRule type="cellIs" dxfId="7259" priority="9208" operator="between">
      <formula>0.51</formula>
      <formula>0.75</formula>
    </cfRule>
    <cfRule type="cellIs" dxfId="7258" priority="9209" operator="greaterThan">
      <formula>1</formula>
    </cfRule>
    <cfRule type="cellIs" dxfId="7257" priority="9210" operator="between">
      <formula>0.95</formula>
      <formula>1</formula>
    </cfRule>
    <cfRule type="cellIs" dxfId="7256" priority="9211" stopIfTrue="1" operator="between">
      <formula>0</formula>
      <formula>0.5</formula>
    </cfRule>
  </conditionalFormatting>
  <conditionalFormatting sqref="Q107">
    <cfRule type="cellIs" dxfId="7255" priority="9202" operator="between">
      <formula>0.76</formula>
      <formula>0.95</formula>
    </cfRule>
    <cfRule type="cellIs" dxfId="7254" priority="9203" operator="between">
      <formula>0.51</formula>
      <formula>0.75</formula>
    </cfRule>
    <cfRule type="cellIs" dxfId="7253" priority="9204" operator="greaterThan">
      <formula>1</formula>
    </cfRule>
    <cfRule type="cellIs" dxfId="7252" priority="9205" operator="between">
      <formula>0.95</formula>
      <formula>1</formula>
    </cfRule>
    <cfRule type="cellIs" dxfId="7251" priority="9206" stopIfTrue="1" operator="between">
      <formula>0</formula>
      <formula>0.5</formula>
    </cfRule>
  </conditionalFormatting>
  <conditionalFormatting sqref="Q108:Q109">
    <cfRule type="cellIs" dxfId="7250" priority="9197" operator="between">
      <formula>0.76</formula>
      <formula>0.95</formula>
    </cfRule>
    <cfRule type="cellIs" dxfId="7249" priority="9198" operator="between">
      <formula>0.51</formula>
      <formula>0.75</formula>
    </cfRule>
    <cfRule type="cellIs" dxfId="7248" priority="9199" operator="greaterThan">
      <formula>1</formula>
    </cfRule>
    <cfRule type="cellIs" dxfId="7247" priority="9200" operator="between">
      <formula>0.95</formula>
      <formula>1</formula>
    </cfRule>
    <cfRule type="cellIs" dxfId="7246" priority="9201" stopIfTrue="1" operator="between">
      <formula>0</formula>
      <formula>0.5</formula>
    </cfRule>
  </conditionalFormatting>
  <conditionalFormatting sqref="Q110">
    <cfRule type="cellIs" dxfId="7245" priority="9192" operator="between">
      <formula>0.76</formula>
      <formula>0.95</formula>
    </cfRule>
    <cfRule type="cellIs" dxfId="7244" priority="9193" operator="between">
      <formula>0.51</formula>
      <formula>0.75</formula>
    </cfRule>
    <cfRule type="cellIs" dxfId="7243" priority="9194" operator="greaterThan">
      <formula>1</formula>
    </cfRule>
    <cfRule type="cellIs" dxfId="7242" priority="9195" operator="between">
      <formula>0.95</formula>
      <formula>1</formula>
    </cfRule>
    <cfRule type="cellIs" dxfId="7241" priority="9196" stopIfTrue="1" operator="between">
      <formula>0</formula>
      <formula>0.5</formula>
    </cfRule>
  </conditionalFormatting>
  <conditionalFormatting sqref="Q111">
    <cfRule type="cellIs" dxfId="7240" priority="9187" operator="between">
      <formula>0.76</formula>
      <formula>0.95</formula>
    </cfRule>
    <cfRule type="cellIs" dxfId="7239" priority="9188" operator="between">
      <formula>0.51</formula>
      <formula>0.75</formula>
    </cfRule>
    <cfRule type="cellIs" dxfId="7238" priority="9189" operator="greaterThan">
      <formula>1</formula>
    </cfRule>
    <cfRule type="cellIs" dxfId="7237" priority="9190" operator="between">
      <formula>0.95</formula>
      <formula>1</formula>
    </cfRule>
    <cfRule type="cellIs" dxfId="7236" priority="9191" stopIfTrue="1" operator="between">
      <formula>0</formula>
      <formula>0.5</formula>
    </cfRule>
  </conditionalFormatting>
  <conditionalFormatting sqref="Q112">
    <cfRule type="cellIs" dxfId="7235" priority="9182" operator="between">
      <formula>0.76</formula>
      <formula>0.95</formula>
    </cfRule>
    <cfRule type="cellIs" dxfId="7234" priority="9183" operator="between">
      <formula>0.51</formula>
      <formula>0.75</formula>
    </cfRule>
    <cfRule type="cellIs" dxfId="7233" priority="9184" operator="greaterThan">
      <formula>1</formula>
    </cfRule>
    <cfRule type="cellIs" dxfId="7232" priority="9185" operator="between">
      <formula>0.95</formula>
      <formula>1</formula>
    </cfRule>
    <cfRule type="cellIs" dxfId="7231" priority="9186" stopIfTrue="1" operator="between">
      <formula>0</formula>
      <formula>0.5</formula>
    </cfRule>
  </conditionalFormatting>
  <conditionalFormatting sqref="Q113">
    <cfRule type="cellIs" dxfId="7230" priority="9177" operator="between">
      <formula>0.76</formula>
      <formula>0.95</formula>
    </cfRule>
    <cfRule type="cellIs" dxfId="7229" priority="9178" operator="between">
      <formula>0.51</formula>
      <formula>0.75</formula>
    </cfRule>
    <cfRule type="cellIs" dxfId="7228" priority="9179" operator="greaterThan">
      <formula>1</formula>
    </cfRule>
    <cfRule type="cellIs" dxfId="7227" priority="9180" operator="between">
      <formula>0.95</formula>
      <formula>1</formula>
    </cfRule>
    <cfRule type="cellIs" dxfId="7226" priority="9181" stopIfTrue="1" operator="between">
      <formula>0</formula>
      <formula>0.5</formula>
    </cfRule>
  </conditionalFormatting>
  <conditionalFormatting sqref="Q114">
    <cfRule type="cellIs" dxfId="7225" priority="9167" operator="between">
      <formula>0.76</formula>
      <formula>0.95</formula>
    </cfRule>
    <cfRule type="cellIs" dxfId="7224" priority="9168" operator="between">
      <formula>0.51</formula>
      <formula>0.75</formula>
    </cfRule>
    <cfRule type="cellIs" dxfId="7223" priority="9169" operator="greaterThan">
      <formula>1</formula>
    </cfRule>
    <cfRule type="cellIs" dxfId="7222" priority="9170" operator="between">
      <formula>0.95</formula>
      <formula>1</formula>
    </cfRule>
    <cfRule type="cellIs" dxfId="7221" priority="9171" stopIfTrue="1" operator="between">
      <formula>0</formula>
      <formula>0.5</formula>
    </cfRule>
  </conditionalFormatting>
  <conditionalFormatting sqref="Q115">
    <cfRule type="cellIs" dxfId="7220" priority="9162" operator="between">
      <formula>0.76</formula>
      <formula>0.95</formula>
    </cfRule>
    <cfRule type="cellIs" dxfId="7219" priority="9163" operator="between">
      <formula>0.51</formula>
      <formula>0.75</formula>
    </cfRule>
    <cfRule type="cellIs" dxfId="7218" priority="9164" operator="greaterThan">
      <formula>1</formula>
    </cfRule>
    <cfRule type="cellIs" dxfId="7217" priority="9165" operator="between">
      <formula>0.95</formula>
      <formula>1</formula>
    </cfRule>
    <cfRule type="cellIs" dxfId="7216" priority="9166" stopIfTrue="1" operator="between">
      <formula>0</formula>
      <formula>0.5</formula>
    </cfRule>
  </conditionalFormatting>
  <conditionalFormatting sqref="Q116">
    <cfRule type="cellIs" dxfId="7215" priority="9157" operator="between">
      <formula>0.76</formula>
      <formula>0.95</formula>
    </cfRule>
    <cfRule type="cellIs" dxfId="7214" priority="9158" operator="between">
      <formula>0.51</formula>
      <formula>0.75</formula>
    </cfRule>
    <cfRule type="cellIs" dxfId="7213" priority="9159" operator="greaterThan">
      <formula>1</formula>
    </cfRule>
    <cfRule type="cellIs" dxfId="7212" priority="9160" operator="between">
      <formula>0.95</formula>
      <formula>1</formula>
    </cfRule>
    <cfRule type="cellIs" dxfId="7211" priority="9161" stopIfTrue="1" operator="between">
      <formula>0</formula>
      <formula>0.5</formula>
    </cfRule>
  </conditionalFormatting>
  <conditionalFormatting sqref="Q117">
    <cfRule type="cellIs" dxfId="7210" priority="9152" operator="between">
      <formula>0.76</formula>
      <formula>0.95</formula>
    </cfRule>
    <cfRule type="cellIs" dxfId="7209" priority="9153" operator="between">
      <formula>0.51</formula>
      <formula>0.75</formula>
    </cfRule>
    <cfRule type="cellIs" dxfId="7208" priority="9154" operator="greaterThan">
      <formula>1</formula>
    </cfRule>
    <cfRule type="cellIs" dxfId="7207" priority="9155" operator="between">
      <formula>0.95</formula>
      <formula>1</formula>
    </cfRule>
    <cfRule type="cellIs" dxfId="7206" priority="9156" stopIfTrue="1" operator="between">
      <formula>0</formula>
      <formula>0.5</formula>
    </cfRule>
  </conditionalFormatting>
  <conditionalFormatting sqref="Q118">
    <cfRule type="cellIs" dxfId="7205" priority="9147" operator="between">
      <formula>0.76</formula>
      <formula>0.95</formula>
    </cfRule>
    <cfRule type="cellIs" dxfId="7204" priority="9148" operator="between">
      <formula>0.51</formula>
      <formula>0.75</formula>
    </cfRule>
    <cfRule type="cellIs" dxfId="7203" priority="9149" operator="greaterThan">
      <formula>1</formula>
    </cfRule>
    <cfRule type="cellIs" dxfId="7202" priority="9150" operator="between">
      <formula>0.95</formula>
      <formula>1</formula>
    </cfRule>
    <cfRule type="cellIs" dxfId="7201" priority="9151" stopIfTrue="1" operator="between">
      <formula>0</formula>
      <formula>0.5</formula>
    </cfRule>
  </conditionalFormatting>
  <conditionalFormatting sqref="Q119">
    <cfRule type="cellIs" dxfId="7200" priority="9142" operator="between">
      <formula>0.76</formula>
      <formula>0.95</formula>
    </cfRule>
    <cfRule type="cellIs" dxfId="7199" priority="9143" operator="between">
      <formula>0.51</formula>
      <formula>0.75</formula>
    </cfRule>
    <cfRule type="cellIs" dxfId="7198" priority="9144" operator="greaterThan">
      <formula>1</formula>
    </cfRule>
    <cfRule type="cellIs" dxfId="7197" priority="9145" operator="between">
      <formula>0.95</formula>
      <formula>1</formula>
    </cfRule>
    <cfRule type="cellIs" dxfId="7196" priority="9146" stopIfTrue="1" operator="between">
      <formula>0</formula>
      <formula>0.5</formula>
    </cfRule>
  </conditionalFormatting>
  <conditionalFormatting sqref="Q120">
    <cfRule type="cellIs" dxfId="7195" priority="9137" operator="between">
      <formula>0.76</formula>
      <formula>0.95</formula>
    </cfRule>
    <cfRule type="cellIs" dxfId="7194" priority="9138" operator="between">
      <formula>0.51</formula>
      <formula>0.75</formula>
    </cfRule>
    <cfRule type="cellIs" dxfId="7193" priority="9139" operator="greaterThan">
      <formula>1</formula>
    </cfRule>
    <cfRule type="cellIs" dxfId="7192" priority="9140" operator="between">
      <formula>0.95</formula>
      <formula>1</formula>
    </cfRule>
    <cfRule type="cellIs" dxfId="7191" priority="9141" stopIfTrue="1" operator="between">
      <formula>0</formula>
      <formula>0.5</formula>
    </cfRule>
  </conditionalFormatting>
  <conditionalFormatting sqref="Q121">
    <cfRule type="cellIs" dxfId="7190" priority="9132" operator="between">
      <formula>0.76</formula>
      <formula>0.95</formula>
    </cfRule>
    <cfRule type="cellIs" dxfId="7189" priority="9133" operator="between">
      <formula>0.51</formula>
      <formula>0.75</formula>
    </cfRule>
    <cfRule type="cellIs" dxfId="7188" priority="9134" operator="greaterThan">
      <formula>1</formula>
    </cfRule>
    <cfRule type="cellIs" dxfId="7187" priority="9135" operator="between">
      <formula>0.95</formula>
      <formula>1</formula>
    </cfRule>
    <cfRule type="cellIs" dxfId="7186" priority="9136" stopIfTrue="1" operator="between">
      <formula>0</formula>
      <formula>0.5</formula>
    </cfRule>
  </conditionalFormatting>
  <conditionalFormatting sqref="Q122">
    <cfRule type="cellIs" dxfId="7185" priority="9127" operator="between">
      <formula>0.76</formula>
      <formula>0.95</formula>
    </cfRule>
    <cfRule type="cellIs" dxfId="7184" priority="9128" operator="between">
      <formula>0.51</formula>
      <formula>0.75</formula>
    </cfRule>
    <cfRule type="cellIs" dxfId="7183" priority="9129" operator="greaterThan">
      <formula>1</formula>
    </cfRule>
    <cfRule type="cellIs" dxfId="7182" priority="9130" operator="between">
      <formula>0.95</formula>
      <formula>1</formula>
    </cfRule>
    <cfRule type="cellIs" dxfId="7181" priority="9131" stopIfTrue="1" operator="between">
      <formula>0</formula>
      <formula>0.5</formula>
    </cfRule>
  </conditionalFormatting>
  <conditionalFormatting sqref="Q123">
    <cfRule type="cellIs" dxfId="7180" priority="9122" operator="between">
      <formula>0.76</formula>
      <formula>0.95</formula>
    </cfRule>
    <cfRule type="cellIs" dxfId="7179" priority="9123" operator="between">
      <formula>0.51</formula>
      <formula>0.75</formula>
    </cfRule>
    <cfRule type="cellIs" dxfId="7178" priority="9124" operator="greaterThan">
      <formula>1</formula>
    </cfRule>
    <cfRule type="cellIs" dxfId="7177" priority="9125" operator="between">
      <formula>0.95</formula>
      <formula>1</formula>
    </cfRule>
    <cfRule type="cellIs" dxfId="7176" priority="9126" stopIfTrue="1" operator="between">
      <formula>0</formula>
      <formula>0.5</formula>
    </cfRule>
  </conditionalFormatting>
  <conditionalFormatting sqref="Q124">
    <cfRule type="cellIs" dxfId="7175" priority="9117" operator="between">
      <formula>0.76</formula>
      <formula>0.95</formula>
    </cfRule>
    <cfRule type="cellIs" dxfId="7174" priority="9118" operator="between">
      <formula>0.51</formula>
      <formula>0.75</formula>
    </cfRule>
    <cfRule type="cellIs" dxfId="7173" priority="9119" operator="greaterThan">
      <formula>1</formula>
    </cfRule>
    <cfRule type="cellIs" dxfId="7172" priority="9120" operator="between">
      <formula>0.95</formula>
      <formula>1</formula>
    </cfRule>
    <cfRule type="cellIs" dxfId="7171" priority="9121" stopIfTrue="1" operator="between">
      <formula>0</formula>
      <formula>0.5</formula>
    </cfRule>
  </conditionalFormatting>
  <conditionalFormatting sqref="Q125">
    <cfRule type="cellIs" dxfId="7170" priority="9112" operator="between">
      <formula>0.76</formula>
      <formula>0.95</formula>
    </cfRule>
    <cfRule type="cellIs" dxfId="7169" priority="9113" operator="between">
      <formula>0.51</formula>
      <formula>0.75</formula>
    </cfRule>
    <cfRule type="cellIs" dxfId="7168" priority="9114" operator="greaterThan">
      <formula>1</formula>
    </cfRule>
    <cfRule type="cellIs" dxfId="7167" priority="9115" operator="between">
      <formula>0.95</formula>
      <formula>1</formula>
    </cfRule>
    <cfRule type="cellIs" dxfId="7166" priority="9116" stopIfTrue="1" operator="between">
      <formula>0</formula>
      <formula>0.5</formula>
    </cfRule>
  </conditionalFormatting>
  <conditionalFormatting sqref="Q126">
    <cfRule type="cellIs" dxfId="7165" priority="9107" operator="between">
      <formula>0.76</formula>
      <formula>0.95</formula>
    </cfRule>
    <cfRule type="cellIs" dxfId="7164" priority="9108" operator="between">
      <formula>0.51</formula>
      <formula>0.75</formula>
    </cfRule>
    <cfRule type="cellIs" dxfId="7163" priority="9109" operator="greaterThan">
      <formula>1</formula>
    </cfRule>
    <cfRule type="cellIs" dxfId="7162" priority="9110" operator="between">
      <formula>0.95</formula>
      <formula>1</formula>
    </cfRule>
    <cfRule type="cellIs" dxfId="7161" priority="9111" stopIfTrue="1" operator="between">
      <formula>0</formula>
      <formula>0.5</formula>
    </cfRule>
  </conditionalFormatting>
  <conditionalFormatting sqref="Q127">
    <cfRule type="cellIs" dxfId="7160" priority="9102" operator="between">
      <formula>0.76</formula>
      <formula>0.95</formula>
    </cfRule>
    <cfRule type="cellIs" dxfId="7159" priority="9103" operator="between">
      <formula>0.51</formula>
      <formula>0.75</formula>
    </cfRule>
    <cfRule type="cellIs" dxfId="7158" priority="9104" operator="greaterThan">
      <formula>1</formula>
    </cfRule>
    <cfRule type="cellIs" dxfId="7157" priority="9105" operator="between">
      <formula>0.95</formula>
      <formula>1</formula>
    </cfRule>
    <cfRule type="cellIs" dxfId="7156" priority="9106" stopIfTrue="1" operator="between">
      <formula>0</formula>
      <formula>0.5</formula>
    </cfRule>
  </conditionalFormatting>
  <conditionalFormatting sqref="Q128">
    <cfRule type="cellIs" dxfId="7155" priority="9097" operator="between">
      <formula>0.76</formula>
      <formula>0.95</formula>
    </cfRule>
    <cfRule type="cellIs" dxfId="7154" priority="9098" operator="between">
      <formula>0.51</formula>
      <formula>0.75</formula>
    </cfRule>
    <cfRule type="cellIs" dxfId="7153" priority="9099" operator="greaterThan">
      <formula>1</formula>
    </cfRule>
    <cfRule type="cellIs" dxfId="7152" priority="9100" operator="between">
      <formula>0.95</formula>
      <formula>1</formula>
    </cfRule>
    <cfRule type="cellIs" dxfId="7151" priority="9101" stopIfTrue="1" operator="between">
      <formula>0</formula>
      <formula>0.5</formula>
    </cfRule>
  </conditionalFormatting>
  <conditionalFormatting sqref="Q129">
    <cfRule type="cellIs" dxfId="7150" priority="9092" operator="between">
      <formula>0.76</formula>
      <formula>0.95</formula>
    </cfRule>
    <cfRule type="cellIs" dxfId="7149" priority="9093" operator="between">
      <formula>0.51</formula>
      <formula>0.75</formula>
    </cfRule>
    <cfRule type="cellIs" dxfId="7148" priority="9094" operator="greaterThan">
      <formula>1</formula>
    </cfRule>
    <cfRule type="cellIs" dxfId="7147" priority="9095" operator="between">
      <formula>0.95</formula>
      <formula>1</formula>
    </cfRule>
    <cfRule type="cellIs" dxfId="7146" priority="9096" stopIfTrue="1" operator="between">
      <formula>0</formula>
      <formula>0.5</formula>
    </cfRule>
  </conditionalFormatting>
  <conditionalFormatting sqref="Q130">
    <cfRule type="cellIs" dxfId="7145" priority="9087" operator="between">
      <formula>0.76</formula>
      <formula>0.95</formula>
    </cfRule>
    <cfRule type="cellIs" dxfId="7144" priority="9088" operator="between">
      <formula>0.51</formula>
      <formula>0.75</formula>
    </cfRule>
    <cfRule type="cellIs" dxfId="7143" priority="9089" operator="greaterThan">
      <formula>1</formula>
    </cfRule>
    <cfRule type="cellIs" dxfId="7142" priority="9090" operator="between">
      <formula>0.95</formula>
      <formula>1</formula>
    </cfRule>
    <cfRule type="cellIs" dxfId="7141" priority="9091" stopIfTrue="1" operator="between">
      <formula>0</formula>
      <formula>0.5</formula>
    </cfRule>
  </conditionalFormatting>
  <conditionalFormatting sqref="Q131">
    <cfRule type="cellIs" dxfId="7140" priority="9082" operator="between">
      <formula>0.76</formula>
      <formula>0.95</formula>
    </cfRule>
    <cfRule type="cellIs" dxfId="7139" priority="9083" operator="between">
      <formula>0.51</formula>
      <formula>0.75</formula>
    </cfRule>
    <cfRule type="cellIs" dxfId="7138" priority="9084" operator="greaterThan">
      <formula>1</formula>
    </cfRule>
    <cfRule type="cellIs" dxfId="7137" priority="9085" operator="between">
      <formula>0.95</formula>
      <formula>1</formula>
    </cfRule>
    <cfRule type="cellIs" dxfId="7136" priority="9086" stopIfTrue="1" operator="between">
      <formula>0</formula>
      <formula>0.5</formula>
    </cfRule>
  </conditionalFormatting>
  <conditionalFormatting sqref="Q132">
    <cfRule type="cellIs" dxfId="7135" priority="9077" operator="between">
      <formula>0.76</formula>
      <formula>0.95</formula>
    </cfRule>
    <cfRule type="cellIs" dxfId="7134" priority="9078" operator="between">
      <formula>0.51</formula>
      <formula>0.75</formula>
    </cfRule>
    <cfRule type="cellIs" dxfId="7133" priority="9079" operator="greaterThan">
      <formula>1</formula>
    </cfRule>
    <cfRule type="cellIs" dxfId="7132" priority="9080" operator="between">
      <formula>0.95</formula>
      <formula>1</formula>
    </cfRule>
    <cfRule type="cellIs" dxfId="7131" priority="9081" stopIfTrue="1" operator="between">
      <formula>0</formula>
      <formula>0.5</formula>
    </cfRule>
  </conditionalFormatting>
  <conditionalFormatting sqref="Q133">
    <cfRule type="cellIs" dxfId="7130" priority="9072" operator="between">
      <formula>0.76</formula>
      <formula>0.95</formula>
    </cfRule>
    <cfRule type="cellIs" dxfId="7129" priority="9073" operator="between">
      <formula>0.51</formula>
      <formula>0.75</formula>
    </cfRule>
    <cfRule type="cellIs" dxfId="7128" priority="9074" operator="greaterThan">
      <formula>1</formula>
    </cfRule>
    <cfRule type="cellIs" dxfId="7127" priority="9075" operator="between">
      <formula>0.95</formula>
      <formula>1</formula>
    </cfRule>
    <cfRule type="cellIs" dxfId="7126" priority="9076" stopIfTrue="1" operator="between">
      <formula>0</formula>
      <formula>0.5</formula>
    </cfRule>
  </conditionalFormatting>
  <conditionalFormatting sqref="Q134">
    <cfRule type="cellIs" dxfId="7125" priority="9067" operator="between">
      <formula>0.76</formula>
      <formula>0.95</formula>
    </cfRule>
    <cfRule type="cellIs" dxfId="7124" priority="9068" operator="between">
      <formula>0.51</formula>
      <formula>0.75</formula>
    </cfRule>
    <cfRule type="cellIs" dxfId="7123" priority="9069" operator="greaterThan">
      <formula>1</formula>
    </cfRule>
    <cfRule type="cellIs" dxfId="7122" priority="9070" operator="between">
      <formula>0.95</formula>
      <formula>1</formula>
    </cfRule>
    <cfRule type="cellIs" dxfId="7121" priority="9071" stopIfTrue="1" operator="between">
      <formula>0</formula>
      <formula>0.5</formula>
    </cfRule>
  </conditionalFormatting>
  <conditionalFormatting sqref="Q136">
    <cfRule type="cellIs" dxfId="7120" priority="9062" operator="between">
      <formula>0.76</formula>
      <formula>0.95</formula>
    </cfRule>
    <cfRule type="cellIs" dxfId="7119" priority="9063" operator="between">
      <formula>0.51</formula>
      <formula>0.75</formula>
    </cfRule>
    <cfRule type="cellIs" dxfId="7118" priority="9064" operator="greaterThan">
      <formula>1</formula>
    </cfRule>
    <cfRule type="cellIs" dxfId="7117" priority="9065" operator="between">
      <formula>0.95</formula>
      <formula>1</formula>
    </cfRule>
    <cfRule type="cellIs" dxfId="7116" priority="9066" stopIfTrue="1" operator="between">
      <formula>0</formula>
      <formula>0.5</formula>
    </cfRule>
  </conditionalFormatting>
  <conditionalFormatting sqref="Q137">
    <cfRule type="cellIs" dxfId="7115" priority="9057" operator="between">
      <formula>0.76</formula>
      <formula>0.95</formula>
    </cfRule>
    <cfRule type="cellIs" dxfId="7114" priority="9058" operator="between">
      <formula>0.51</formula>
      <formula>0.75</formula>
    </cfRule>
    <cfRule type="cellIs" dxfId="7113" priority="9059" operator="greaterThan">
      <formula>1</formula>
    </cfRule>
    <cfRule type="cellIs" dxfId="7112" priority="9060" operator="between">
      <formula>0.95</formula>
      <formula>1</formula>
    </cfRule>
    <cfRule type="cellIs" dxfId="7111" priority="9061" stopIfTrue="1" operator="between">
      <formula>0</formula>
      <formula>0.5</formula>
    </cfRule>
  </conditionalFormatting>
  <conditionalFormatting sqref="Q138">
    <cfRule type="cellIs" dxfId="7110" priority="9052" operator="between">
      <formula>0.76</formula>
      <formula>0.95</formula>
    </cfRule>
    <cfRule type="cellIs" dxfId="7109" priority="9053" operator="between">
      <formula>0.51</formula>
      <formula>0.75</formula>
    </cfRule>
    <cfRule type="cellIs" dxfId="7108" priority="9054" operator="greaterThan">
      <formula>1</formula>
    </cfRule>
    <cfRule type="cellIs" dxfId="7107" priority="9055" operator="between">
      <formula>0.95</formula>
      <formula>1</formula>
    </cfRule>
    <cfRule type="cellIs" dxfId="7106" priority="9056" stopIfTrue="1" operator="between">
      <formula>0</formula>
      <formula>0.5</formula>
    </cfRule>
  </conditionalFormatting>
  <conditionalFormatting sqref="Q139">
    <cfRule type="cellIs" dxfId="7105" priority="9047" operator="between">
      <formula>0.76</formula>
      <formula>0.95</formula>
    </cfRule>
    <cfRule type="cellIs" dxfId="7104" priority="9048" operator="between">
      <formula>0.51</formula>
      <formula>0.75</formula>
    </cfRule>
    <cfRule type="cellIs" dxfId="7103" priority="9049" operator="greaterThan">
      <formula>1</formula>
    </cfRule>
    <cfRule type="cellIs" dxfId="7102" priority="9050" operator="between">
      <formula>0.95</formula>
      <formula>1</formula>
    </cfRule>
    <cfRule type="cellIs" dxfId="7101" priority="9051" stopIfTrue="1" operator="between">
      <formula>0</formula>
      <formula>0.5</formula>
    </cfRule>
  </conditionalFormatting>
  <conditionalFormatting sqref="Q140">
    <cfRule type="cellIs" dxfId="7100" priority="9042" operator="between">
      <formula>0.76</formula>
      <formula>0.95</formula>
    </cfRule>
    <cfRule type="cellIs" dxfId="7099" priority="9043" operator="between">
      <formula>0.51</formula>
      <formula>0.75</formula>
    </cfRule>
    <cfRule type="cellIs" dxfId="7098" priority="9044" operator="greaterThan">
      <formula>1</formula>
    </cfRule>
    <cfRule type="cellIs" dxfId="7097" priority="9045" operator="between">
      <formula>0.95</formula>
      <formula>1</formula>
    </cfRule>
    <cfRule type="cellIs" dxfId="7096" priority="9046" stopIfTrue="1" operator="between">
      <formula>0</formula>
      <formula>0.5</formula>
    </cfRule>
  </conditionalFormatting>
  <conditionalFormatting sqref="Q141">
    <cfRule type="cellIs" dxfId="7095" priority="9037" operator="between">
      <formula>0.76</formula>
      <formula>0.95</formula>
    </cfRule>
    <cfRule type="cellIs" dxfId="7094" priority="9038" operator="between">
      <formula>0.51</formula>
      <formula>0.75</formula>
    </cfRule>
    <cfRule type="cellIs" dxfId="7093" priority="9039" operator="greaterThan">
      <formula>1</formula>
    </cfRule>
    <cfRule type="cellIs" dxfId="7092" priority="9040" operator="between">
      <formula>0.95</formula>
      <formula>1</formula>
    </cfRule>
    <cfRule type="cellIs" dxfId="7091" priority="9041" stopIfTrue="1" operator="between">
      <formula>0</formula>
      <formula>0.5</formula>
    </cfRule>
  </conditionalFormatting>
  <conditionalFormatting sqref="Q142">
    <cfRule type="cellIs" dxfId="7090" priority="9032" operator="between">
      <formula>0.76</formula>
      <formula>0.95</formula>
    </cfRule>
    <cfRule type="cellIs" dxfId="7089" priority="9033" operator="between">
      <formula>0.51</formula>
      <formula>0.75</formula>
    </cfRule>
    <cfRule type="cellIs" dxfId="7088" priority="9034" operator="greaterThan">
      <formula>1</formula>
    </cfRule>
    <cfRule type="cellIs" dxfId="7087" priority="9035" operator="between">
      <formula>0.95</formula>
      <formula>1</formula>
    </cfRule>
    <cfRule type="cellIs" dxfId="7086" priority="9036" stopIfTrue="1" operator="between">
      <formula>0</formula>
      <formula>0.5</formula>
    </cfRule>
  </conditionalFormatting>
  <conditionalFormatting sqref="Q144">
    <cfRule type="cellIs" dxfId="7085" priority="9027" operator="between">
      <formula>0.76</formula>
      <formula>0.95</formula>
    </cfRule>
    <cfRule type="cellIs" dxfId="7084" priority="9028" operator="between">
      <formula>0.51</formula>
      <formula>0.75</formula>
    </cfRule>
    <cfRule type="cellIs" dxfId="7083" priority="9029" operator="greaterThan">
      <formula>1</formula>
    </cfRule>
    <cfRule type="cellIs" dxfId="7082" priority="9030" operator="between">
      <formula>0.95</formula>
      <formula>1</formula>
    </cfRule>
    <cfRule type="cellIs" dxfId="7081" priority="9031" stopIfTrue="1" operator="between">
      <formula>0</formula>
      <formula>0.5</formula>
    </cfRule>
  </conditionalFormatting>
  <conditionalFormatting sqref="Q143">
    <cfRule type="cellIs" dxfId="7080" priority="9022" operator="between">
      <formula>0.76</formula>
      <formula>0.95</formula>
    </cfRule>
    <cfRule type="cellIs" dxfId="7079" priority="9023" operator="between">
      <formula>0.51</formula>
      <formula>0.75</formula>
    </cfRule>
    <cfRule type="cellIs" dxfId="7078" priority="9024" operator="greaterThan">
      <formula>1</formula>
    </cfRule>
    <cfRule type="cellIs" dxfId="7077" priority="9025" operator="between">
      <formula>0.95</formula>
      <formula>1</formula>
    </cfRule>
    <cfRule type="cellIs" dxfId="7076" priority="9026" stopIfTrue="1" operator="between">
      <formula>0</formula>
      <formula>0.5</formula>
    </cfRule>
  </conditionalFormatting>
  <conditionalFormatting sqref="Q145">
    <cfRule type="cellIs" dxfId="7075" priority="9017" operator="between">
      <formula>0.76</formula>
      <formula>0.95</formula>
    </cfRule>
    <cfRule type="cellIs" dxfId="7074" priority="9018" operator="between">
      <formula>0.51</formula>
      <formula>0.75</formula>
    </cfRule>
    <cfRule type="cellIs" dxfId="7073" priority="9019" operator="greaterThan">
      <formula>1</formula>
    </cfRule>
    <cfRule type="cellIs" dxfId="7072" priority="9020" operator="between">
      <formula>0.95</formula>
      <formula>1</formula>
    </cfRule>
    <cfRule type="cellIs" dxfId="7071" priority="9021" stopIfTrue="1" operator="between">
      <formula>0</formula>
      <formula>0.5</formula>
    </cfRule>
  </conditionalFormatting>
  <conditionalFormatting sqref="Q146">
    <cfRule type="cellIs" dxfId="7070" priority="9012" operator="between">
      <formula>0.76</formula>
      <formula>0.95</formula>
    </cfRule>
    <cfRule type="cellIs" dxfId="7069" priority="9013" operator="between">
      <formula>0.51</formula>
      <formula>0.75</formula>
    </cfRule>
    <cfRule type="cellIs" dxfId="7068" priority="9014" operator="greaterThan">
      <formula>1</formula>
    </cfRule>
    <cfRule type="cellIs" dxfId="7067" priority="9015" operator="between">
      <formula>0.95</formula>
      <formula>1</formula>
    </cfRule>
    <cfRule type="cellIs" dxfId="7066" priority="9016" stopIfTrue="1" operator="between">
      <formula>0</formula>
      <formula>0.5</formula>
    </cfRule>
  </conditionalFormatting>
  <conditionalFormatting sqref="Q147">
    <cfRule type="cellIs" dxfId="7065" priority="9007" operator="between">
      <formula>0.76</formula>
      <formula>0.95</formula>
    </cfRule>
    <cfRule type="cellIs" dxfId="7064" priority="9008" operator="between">
      <formula>0.51</formula>
      <formula>0.75</formula>
    </cfRule>
    <cfRule type="cellIs" dxfId="7063" priority="9009" operator="greaterThan">
      <formula>1</formula>
    </cfRule>
    <cfRule type="cellIs" dxfId="7062" priority="9010" operator="between">
      <formula>0.95</formula>
      <formula>1</formula>
    </cfRule>
    <cfRule type="cellIs" dxfId="7061" priority="9011" stopIfTrue="1" operator="between">
      <formula>0</formula>
      <formula>0.5</formula>
    </cfRule>
  </conditionalFormatting>
  <conditionalFormatting sqref="Q148">
    <cfRule type="cellIs" dxfId="7060" priority="9002" operator="between">
      <formula>0.76</formula>
      <formula>0.95</formula>
    </cfRule>
    <cfRule type="cellIs" dxfId="7059" priority="9003" operator="between">
      <formula>0.51</formula>
      <formula>0.75</formula>
    </cfRule>
    <cfRule type="cellIs" dxfId="7058" priority="9004" operator="greaterThan">
      <formula>1</formula>
    </cfRule>
    <cfRule type="cellIs" dxfId="7057" priority="9005" operator="between">
      <formula>0.95</formula>
      <formula>1</formula>
    </cfRule>
    <cfRule type="cellIs" dxfId="7056" priority="9006" stopIfTrue="1" operator="between">
      <formula>0</formula>
      <formula>0.5</formula>
    </cfRule>
  </conditionalFormatting>
  <conditionalFormatting sqref="Q149">
    <cfRule type="cellIs" dxfId="7055" priority="8997" operator="between">
      <formula>0.76</formula>
      <formula>0.95</formula>
    </cfRule>
    <cfRule type="cellIs" dxfId="7054" priority="8998" operator="between">
      <formula>0.51</formula>
      <formula>0.75</formula>
    </cfRule>
    <cfRule type="cellIs" dxfId="7053" priority="8999" operator="greaterThan">
      <formula>1</formula>
    </cfRule>
    <cfRule type="cellIs" dxfId="7052" priority="9000" operator="between">
      <formula>0.95</formula>
      <formula>1</formula>
    </cfRule>
    <cfRule type="cellIs" dxfId="7051" priority="9001" stopIfTrue="1" operator="between">
      <formula>0</formula>
      <formula>0.5</formula>
    </cfRule>
  </conditionalFormatting>
  <conditionalFormatting sqref="Q150">
    <cfRule type="cellIs" dxfId="7050" priority="8992" operator="between">
      <formula>0.76</formula>
      <formula>0.95</formula>
    </cfRule>
    <cfRule type="cellIs" dxfId="7049" priority="8993" operator="between">
      <formula>0.51</formula>
      <formula>0.75</formula>
    </cfRule>
    <cfRule type="cellIs" dxfId="7048" priority="8994" operator="greaterThan">
      <formula>1</formula>
    </cfRule>
    <cfRule type="cellIs" dxfId="7047" priority="8995" operator="between">
      <formula>0.95</formula>
      <formula>1</formula>
    </cfRule>
    <cfRule type="cellIs" dxfId="7046" priority="8996" stopIfTrue="1" operator="between">
      <formula>0</formula>
      <formula>0.5</formula>
    </cfRule>
  </conditionalFormatting>
  <conditionalFormatting sqref="Q151">
    <cfRule type="cellIs" dxfId="7045" priority="8987" operator="between">
      <formula>0.76</formula>
      <formula>0.95</formula>
    </cfRule>
    <cfRule type="cellIs" dxfId="7044" priority="8988" operator="between">
      <formula>0.51</formula>
      <formula>0.75</formula>
    </cfRule>
    <cfRule type="cellIs" dxfId="7043" priority="8989" operator="greaterThan">
      <formula>1</formula>
    </cfRule>
    <cfRule type="cellIs" dxfId="7042" priority="8990" operator="between">
      <formula>0.95</formula>
      <formula>1</formula>
    </cfRule>
    <cfRule type="cellIs" dxfId="7041" priority="8991" stopIfTrue="1" operator="between">
      <formula>0</formula>
      <formula>0.5</formula>
    </cfRule>
  </conditionalFormatting>
  <conditionalFormatting sqref="Q152">
    <cfRule type="cellIs" dxfId="7040" priority="8982" operator="between">
      <formula>0.76</formula>
      <formula>0.95</formula>
    </cfRule>
    <cfRule type="cellIs" dxfId="7039" priority="8983" operator="between">
      <formula>0.51</formula>
      <formula>0.75</formula>
    </cfRule>
    <cfRule type="cellIs" dxfId="7038" priority="8984" operator="greaterThan">
      <formula>1</formula>
    </cfRule>
    <cfRule type="cellIs" dxfId="7037" priority="8985" operator="between">
      <formula>0.95</formula>
      <formula>1</formula>
    </cfRule>
    <cfRule type="cellIs" dxfId="7036" priority="8986" stopIfTrue="1" operator="between">
      <formula>0</formula>
      <formula>0.5</formula>
    </cfRule>
  </conditionalFormatting>
  <conditionalFormatting sqref="Q153">
    <cfRule type="cellIs" dxfId="7035" priority="8977" operator="between">
      <formula>0.76</formula>
      <formula>0.95</formula>
    </cfRule>
    <cfRule type="cellIs" dxfId="7034" priority="8978" operator="between">
      <formula>0.51</formula>
      <formula>0.75</formula>
    </cfRule>
    <cfRule type="cellIs" dxfId="7033" priority="8979" operator="greaterThan">
      <formula>1</formula>
    </cfRule>
    <cfRule type="cellIs" dxfId="7032" priority="8980" operator="between">
      <formula>0.95</formula>
      <formula>1</formula>
    </cfRule>
    <cfRule type="cellIs" dxfId="7031" priority="8981" stopIfTrue="1" operator="between">
      <formula>0</formula>
      <formula>0.5</formula>
    </cfRule>
  </conditionalFormatting>
  <conditionalFormatting sqref="Q154">
    <cfRule type="cellIs" dxfId="7030" priority="8972" operator="between">
      <formula>0.76</formula>
      <formula>0.95</formula>
    </cfRule>
    <cfRule type="cellIs" dxfId="7029" priority="8973" operator="between">
      <formula>0.51</formula>
      <formula>0.75</formula>
    </cfRule>
    <cfRule type="cellIs" dxfId="7028" priority="8974" operator="greaterThan">
      <formula>1</formula>
    </cfRule>
    <cfRule type="cellIs" dxfId="7027" priority="8975" operator="between">
      <formula>0.95</formula>
      <formula>1</formula>
    </cfRule>
    <cfRule type="cellIs" dxfId="7026" priority="8976" stopIfTrue="1" operator="between">
      <formula>0</formula>
      <formula>0.5</formula>
    </cfRule>
  </conditionalFormatting>
  <conditionalFormatting sqref="Q155">
    <cfRule type="cellIs" dxfId="7025" priority="8967" operator="between">
      <formula>0.76</formula>
      <formula>0.95</formula>
    </cfRule>
    <cfRule type="cellIs" dxfId="7024" priority="8968" operator="between">
      <formula>0.51</formula>
      <formula>0.75</formula>
    </cfRule>
    <cfRule type="cellIs" dxfId="7023" priority="8969" operator="greaterThan">
      <formula>1</formula>
    </cfRule>
    <cfRule type="cellIs" dxfId="7022" priority="8970" operator="between">
      <formula>0.95</formula>
      <formula>1</formula>
    </cfRule>
    <cfRule type="cellIs" dxfId="7021" priority="8971" stopIfTrue="1" operator="between">
      <formula>0</formula>
      <formula>0.5</formula>
    </cfRule>
  </conditionalFormatting>
  <conditionalFormatting sqref="Q156">
    <cfRule type="cellIs" dxfId="7020" priority="8962" operator="between">
      <formula>0.76</formula>
      <formula>0.95</formula>
    </cfRule>
    <cfRule type="cellIs" dxfId="7019" priority="8963" operator="between">
      <formula>0.51</formula>
      <formula>0.75</formula>
    </cfRule>
    <cfRule type="cellIs" dxfId="7018" priority="8964" operator="greaterThan">
      <formula>1</formula>
    </cfRule>
    <cfRule type="cellIs" dxfId="7017" priority="8965" operator="between">
      <formula>0.95</formula>
      <formula>1</formula>
    </cfRule>
    <cfRule type="cellIs" dxfId="7016" priority="8966" stopIfTrue="1" operator="between">
      <formula>0</formula>
      <formula>0.5</formula>
    </cfRule>
  </conditionalFormatting>
  <conditionalFormatting sqref="Q157">
    <cfRule type="cellIs" dxfId="7015" priority="8957" operator="between">
      <formula>0.76</formula>
      <formula>0.95</formula>
    </cfRule>
    <cfRule type="cellIs" dxfId="7014" priority="8958" operator="between">
      <formula>0.51</formula>
      <formula>0.75</formula>
    </cfRule>
    <cfRule type="cellIs" dxfId="7013" priority="8959" operator="greaterThan">
      <formula>1</formula>
    </cfRule>
    <cfRule type="cellIs" dxfId="7012" priority="8960" operator="between">
      <formula>0.95</formula>
      <formula>1</formula>
    </cfRule>
    <cfRule type="cellIs" dxfId="7011" priority="8961" stopIfTrue="1" operator="between">
      <formula>0</formula>
      <formula>0.5</formula>
    </cfRule>
  </conditionalFormatting>
  <conditionalFormatting sqref="Q158">
    <cfRule type="cellIs" dxfId="7010" priority="8952" operator="between">
      <formula>0.76</formula>
      <formula>0.95</formula>
    </cfRule>
    <cfRule type="cellIs" dxfId="7009" priority="8953" operator="between">
      <formula>0.51</formula>
      <formula>0.75</formula>
    </cfRule>
    <cfRule type="cellIs" dxfId="7008" priority="8954" operator="greaterThan">
      <formula>1</formula>
    </cfRule>
    <cfRule type="cellIs" dxfId="7007" priority="8955" operator="between">
      <formula>0.95</formula>
      <formula>1</formula>
    </cfRule>
    <cfRule type="cellIs" dxfId="7006" priority="8956" stopIfTrue="1" operator="between">
      <formula>0</formula>
      <formula>0.5</formula>
    </cfRule>
  </conditionalFormatting>
  <conditionalFormatting sqref="Q159">
    <cfRule type="cellIs" dxfId="7005" priority="8947" operator="between">
      <formula>0.76</formula>
      <formula>0.95</formula>
    </cfRule>
    <cfRule type="cellIs" dxfId="7004" priority="8948" operator="between">
      <formula>0.51</formula>
      <formula>0.75</formula>
    </cfRule>
    <cfRule type="cellIs" dxfId="7003" priority="8949" operator="greaterThan">
      <formula>1</formula>
    </cfRule>
    <cfRule type="cellIs" dxfId="7002" priority="8950" operator="between">
      <formula>0.95</formula>
      <formula>1</formula>
    </cfRule>
    <cfRule type="cellIs" dxfId="7001" priority="8951" stopIfTrue="1" operator="between">
      <formula>0</formula>
      <formula>0.5</formula>
    </cfRule>
  </conditionalFormatting>
  <conditionalFormatting sqref="Q160">
    <cfRule type="cellIs" dxfId="7000" priority="8942" operator="between">
      <formula>0.76</formula>
      <formula>0.95</formula>
    </cfRule>
    <cfRule type="cellIs" dxfId="6999" priority="8943" operator="between">
      <formula>0.51</formula>
      <formula>0.75</formula>
    </cfRule>
    <cfRule type="cellIs" dxfId="6998" priority="8944" operator="greaterThan">
      <formula>1</formula>
    </cfRule>
    <cfRule type="cellIs" dxfId="6997" priority="8945" operator="between">
      <formula>0.95</formula>
      <formula>1</formula>
    </cfRule>
    <cfRule type="cellIs" dxfId="6996" priority="8946" stopIfTrue="1" operator="between">
      <formula>0</formula>
      <formula>0.5</formula>
    </cfRule>
  </conditionalFormatting>
  <conditionalFormatting sqref="Q161">
    <cfRule type="cellIs" dxfId="6995" priority="8937" operator="between">
      <formula>0.76</formula>
      <formula>0.95</formula>
    </cfRule>
    <cfRule type="cellIs" dxfId="6994" priority="8938" operator="between">
      <formula>0.51</formula>
      <formula>0.75</formula>
    </cfRule>
    <cfRule type="cellIs" dxfId="6993" priority="8939" operator="greaterThan">
      <formula>1</formula>
    </cfRule>
    <cfRule type="cellIs" dxfId="6992" priority="8940" operator="between">
      <formula>0.95</formula>
      <formula>1</formula>
    </cfRule>
    <cfRule type="cellIs" dxfId="6991" priority="8941" stopIfTrue="1" operator="between">
      <formula>0</formula>
      <formula>0.5</formula>
    </cfRule>
  </conditionalFormatting>
  <conditionalFormatting sqref="Q162">
    <cfRule type="cellIs" dxfId="6990" priority="8932" operator="between">
      <formula>0.76</formula>
      <formula>0.95</formula>
    </cfRule>
    <cfRule type="cellIs" dxfId="6989" priority="8933" operator="between">
      <formula>0.51</formula>
      <formula>0.75</formula>
    </cfRule>
    <cfRule type="cellIs" dxfId="6988" priority="8934" operator="greaterThan">
      <formula>1</formula>
    </cfRule>
    <cfRule type="cellIs" dxfId="6987" priority="8935" operator="between">
      <formula>0.95</formula>
      <formula>1</formula>
    </cfRule>
    <cfRule type="cellIs" dxfId="6986" priority="8936" stopIfTrue="1" operator="between">
      <formula>0</formula>
      <formula>0.5</formula>
    </cfRule>
  </conditionalFormatting>
  <conditionalFormatting sqref="Q163">
    <cfRule type="cellIs" dxfId="6985" priority="8927" operator="between">
      <formula>0.76</formula>
      <formula>0.95</formula>
    </cfRule>
    <cfRule type="cellIs" dxfId="6984" priority="8928" operator="between">
      <formula>0.51</formula>
      <formula>0.75</formula>
    </cfRule>
    <cfRule type="cellIs" dxfId="6983" priority="8929" operator="greaterThan">
      <formula>1</formula>
    </cfRule>
    <cfRule type="cellIs" dxfId="6982" priority="8930" operator="between">
      <formula>0.95</formula>
      <formula>1</formula>
    </cfRule>
    <cfRule type="cellIs" dxfId="6981" priority="8931" stopIfTrue="1" operator="between">
      <formula>0</formula>
      <formula>0.5</formula>
    </cfRule>
  </conditionalFormatting>
  <conditionalFormatting sqref="Q164">
    <cfRule type="cellIs" dxfId="6980" priority="8922" operator="between">
      <formula>0.76</formula>
      <formula>0.95</formula>
    </cfRule>
    <cfRule type="cellIs" dxfId="6979" priority="8923" operator="between">
      <formula>0.51</formula>
      <formula>0.75</formula>
    </cfRule>
    <cfRule type="cellIs" dxfId="6978" priority="8924" operator="greaterThan">
      <formula>1</formula>
    </cfRule>
    <cfRule type="cellIs" dxfId="6977" priority="8925" operator="between">
      <formula>0.95</formula>
      <formula>1</formula>
    </cfRule>
    <cfRule type="cellIs" dxfId="6976" priority="8926" stopIfTrue="1" operator="between">
      <formula>0</formula>
      <formula>0.5</formula>
    </cfRule>
  </conditionalFormatting>
  <conditionalFormatting sqref="Q165">
    <cfRule type="cellIs" dxfId="6975" priority="8917" operator="between">
      <formula>0.76</formula>
      <formula>0.95</formula>
    </cfRule>
    <cfRule type="cellIs" dxfId="6974" priority="8918" operator="between">
      <formula>0.51</formula>
      <formula>0.75</formula>
    </cfRule>
    <cfRule type="cellIs" dxfId="6973" priority="8919" operator="greaterThan">
      <formula>1</formula>
    </cfRule>
    <cfRule type="cellIs" dxfId="6972" priority="8920" operator="between">
      <formula>0.95</formula>
      <formula>1</formula>
    </cfRule>
    <cfRule type="cellIs" dxfId="6971" priority="8921" stopIfTrue="1" operator="between">
      <formula>0</formula>
      <formula>0.5</formula>
    </cfRule>
  </conditionalFormatting>
  <conditionalFormatting sqref="Q166">
    <cfRule type="cellIs" dxfId="6970" priority="8912" operator="between">
      <formula>0.76</formula>
      <formula>0.95</formula>
    </cfRule>
    <cfRule type="cellIs" dxfId="6969" priority="8913" operator="between">
      <formula>0.51</formula>
      <formula>0.75</formula>
    </cfRule>
    <cfRule type="cellIs" dxfId="6968" priority="8914" operator="greaterThan">
      <formula>1</formula>
    </cfRule>
    <cfRule type="cellIs" dxfId="6967" priority="8915" operator="between">
      <formula>0.95</formula>
      <formula>1</formula>
    </cfRule>
    <cfRule type="cellIs" dxfId="6966" priority="8916" stopIfTrue="1" operator="between">
      <formula>0</formula>
      <formula>0.5</formula>
    </cfRule>
  </conditionalFormatting>
  <conditionalFormatting sqref="Q168">
    <cfRule type="cellIs" dxfId="6965" priority="8907" operator="between">
      <formula>0.76</formula>
      <formula>0.95</formula>
    </cfRule>
    <cfRule type="cellIs" dxfId="6964" priority="8908" operator="between">
      <formula>0.51</formula>
      <formula>0.75</formula>
    </cfRule>
    <cfRule type="cellIs" dxfId="6963" priority="8909" operator="greaterThan">
      <formula>1</formula>
    </cfRule>
    <cfRule type="cellIs" dxfId="6962" priority="8910" operator="between">
      <formula>0.95</formula>
      <formula>1</formula>
    </cfRule>
    <cfRule type="cellIs" dxfId="6961" priority="8911" stopIfTrue="1" operator="between">
      <formula>0</formula>
      <formula>0.5</formula>
    </cfRule>
  </conditionalFormatting>
  <conditionalFormatting sqref="Q167">
    <cfRule type="cellIs" dxfId="6960" priority="8902" operator="between">
      <formula>0.76</formula>
      <formula>0.95</formula>
    </cfRule>
    <cfRule type="cellIs" dxfId="6959" priority="8903" operator="between">
      <formula>0.51</formula>
      <formula>0.75</formula>
    </cfRule>
    <cfRule type="cellIs" dxfId="6958" priority="8904" operator="greaterThan">
      <formula>1</formula>
    </cfRule>
    <cfRule type="cellIs" dxfId="6957" priority="8905" operator="between">
      <formula>0.95</formula>
      <formula>1</formula>
    </cfRule>
    <cfRule type="cellIs" dxfId="6956" priority="8906" stopIfTrue="1" operator="between">
      <formula>0</formula>
      <formula>0.5</formula>
    </cfRule>
  </conditionalFormatting>
  <conditionalFormatting sqref="Q169">
    <cfRule type="cellIs" dxfId="6955" priority="8897" operator="between">
      <formula>0.76</formula>
      <formula>0.95</formula>
    </cfRule>
    <cfRule type="cellIs" dxfId="6954" priority="8898" operator="between">
      <formula>0.51</formula>
      <formula>0.75</formula>
    </cfRule>
    <cfRule type="cellIs" dxfId="6953" priority="8899" operator="greaterThan">
      <formula>1</formula>
    </cfRule>
    <cfRule type="cellIs" dxfId="6952" priority="8900" operator="between">
      <formula>0.95</formula>
      <formula>1</formula>
    </cfRule>
    <cfRule type="cellIs" dxfId="6951" priority="8901" stopIfTrue="1" operator="between">
      <formula>0</formula>
      <formula>0.5</formula>
    </cfRule>
  </conditionalFormatting>
  <conditionalFormatting sqref="Q170">
    <cfRule type="cellIs" dxfId="6950" priority="8892" operator="between">
      <formula>0.76</formula>
      <formula>0.95</formula>
    </cfRule>
    <cfRule type="cellIs" dxfId="6949" priority="8893" operator="between">
      <formula>0.51</formula>
      <formula>0.75</formula>
    </cfRule>
    <cfRule type="cellIs" dxfId="6948" priority="8894" operator="greaterThan">
      <formula>1</formula>
    </cfRule>
    <cfRule type="cellIs" dxfId="6947" priority="8895" operator="between">
      <formula>0.95</formula>
      <formula>1</formula>
    </cfRule>
    <cfRule type="cellIs" dxfId="6946" priority="8896" stopIfTrue="1" operator="between">
      <formula>0</formula>
      <formula>0.5</formula>
    </cfRule>
  </conditionalFormatting>
  <conditionalFormatting sqref="Q171">
    <cfRule type="cellIs" dxfId="6945" priority="8887" operator="between">
      <formula>0.76</formula>
      <formula>0.95</formula>
    </cfRule>
    <cfRule type="cellIs" dxfId="6944" priority="8888" operator="between">
      <formula>0.51</formula>
      <formula>0.75</formula>
    </cfRule>
    <cfRule type="cellIs" dxfId="6943" priority="8889" operator="greaterThan">
      <formula>1</formula>
    </cfRule>
    <cfRule type="cellIs" dxfId="6942" priority="8890" operator="between">
      <formula>0.95</formula>
      <formula>1</formula>
    </cfRule>
    <cfRule type="cellIs" dxfId="6941" priority="8891" stopIfTrue="1" operator="between">
      <formula>0</formula>
      <formula>0.5</formula>
    </cfRule>
  </conditionalFormatting>
  <conditionalFormatting sqref="Q173">
    <cfRule type="cellIs" dxfId="6940" priority="8882" operator="between">
      <formula>0.76</formula>
      <formula>0.95</formula>
    </cfRule>
    <cfRule type="cellIs" dxfId="6939" priority="8883" operator="between">
      <formula>0.51</formula>
      <formula>0.75</formula>
    </cfRule>
    <cfRule type="cellIs" dxfId="6938" priority="8884" operator="greaterThan">
      <formula>1</formula>
    </cfRule>
    <cfRule type="cellIs" dxfId="6937" priority="8885" operator="between">
      <formula>0.95</formula>
      <formula>1</formula>
    </cfRule>
    <cfRule type="cellIs" dxfId="6936" priority="8886" stopIfTrue="1" operator="between">
      <formula>0</formula>
      <formula>0.5</formula>
    </cfRule>
  </conditionalFormatting>
  <conditionalFormatting sqref="Q172">
    <cfRule type="cellIs" dxfId="6935" priority="8877" operator="between">
      <formula>0.76</formula>
      <formula>0.95</formula>
    </cfRule>
    <cfRule type="cellIs" dxfId="6934" priority="8878" operator="between">
      <formula>0.51</formula>
      <formula>0.75</formula>
    </cfRule>
    <cfRule type="cellIs" dxfId="6933" priority="8879" operator="greaterThan">
      <formula>1</formula>
    </cfRule>
    <cfRule type="cellIs" dxfId="6932" priority="8880" operator="between">
      <formula>0.95</formula>
      <formula>1</formula>
    </cfRule>
    <cfRule type="cellIs" dxfId="6931" priority="8881" stopIfTrue="1" operator="between">
      <formula>0</formula>
      <formula>0.5</formula>
    </cfRule>
  </conditionalFormatting>
  <conditionalFormatting sqref="Q174">
    <cfRule type="cellIs" dxfId="6930" priority="8872" operator="between">
      <formula>0.76</formula>
      <formula>0.95</formula>
    </cfRule>
    <cfRule type="cellIs" dxfId="6929" priority="8873" operator="between">
      <formula>0.51</formula>
      <formula>0.75</formula>
    </cfRule>
    <cfRule type="cellIs" dxfId="6928" priority="8874" operator="greaterThan">
      <formula>1</formula>
    </cfRule>
    <cfRule type="cellIs" dxfId="6927" priority="8875" operator="between">
      <formula>0.95</formula>
      <formula>1</formula>
    </cfRule>
    <cfRule type="cellIs" dxfId="6926" priority="8876" stopIfTrue="1" operator="between">
      <formula>0</formula>
      <formula>0.5</formula>
    </cfRule>
  </conditionalFormatting>
  <conditionalFormatting sqref="Q175">
    <cfRule type="cellIs" dxfId="6925" priority="8862" operator="between">
      <formula>0.76</formula>
      <formula>0.95</formula>
    </cfRule>
    <cfRule type="cellIs" dxfId="6924" priority="8863" operator="between">
      <formula>0.51</formula>
      <formula>0.75</formula>
    </cfRule>
    <cfRule type="cellIs" dxfId="6923" priority="8864" operator="greaterThan">
      <formula>1</formula>
    </cfRule>
    <cfRule type="cellIs" dxfId="6922" priority="8865" operator="between">
      <formula>0.95</formula>
      <formula>1</formula>
    </cfRule>
    <cfRule type="cellIs" dxfId="6921" priority="8866" stopIfTrue="1" operator="between">
      <formula>0</formula>
      <formula>0.5</formula>
    </cfRule>
  </conditionalFormatting>
  <conditionalFormatting sqref="Q176">
    <cfRule type="cellIs" dxfId="6920" priority="8857" operator="between">
      <formula>0.76</formula>
      <formula>0.95</formula>
    </cfRule>
    <cfRule type="cellIs" dxfId="6919" priority="8858" operator="between">
      <formula>0.51</formula>
      <formula>0.75</formula>
    </cfRule>
    <cfRule type="cellIs" dxfId="6918" priority="8859" operator="greaterThan">
      <formula>1</formula>
    </cfRule>
    <cfRule type="cellIs" dxfId="6917" priority="8860" operator="between">
      <formula>0.95</formula>
      <formula>1</formula>
    </cfRule>
    <cfRule type="cellIs" dxfId="6916" priority="8861" stopIfTrue="1" operator="between">
      <formula>0</formula>
      <formula>0.5</formula>
    </cfRule>
  </conditionalFormatting>
  <conditionalFormatting sqref="Q177">
    <cfRule type="cellIs" dxfId="6915" priority="8852" operator="between">
      <formula>0.76</formula>
      <formula>0.95</formula>
    </cfRule>
    <cfRule type="cellIs" dxfId="6914" priority="8853" operator="between">
      <formula>0.51</formula>
      <formula>0.75</formula>
    </cfRule>
    <cfRule type="cellIs" dxfId="6913" priority="8854" operator="greaterThan">
      <formula>1</formula>
    </cfRule>
    <cfRule type="cellIs" dxfId="6912" priority="8855" operator="between">
      <formula>0.95</formula>
      <formula>1</formula>
    </cfRule>
    <cfRule type="cellIs" dxfId="6911" priority="8856" stopIfTrue="1" operator="between">
      <formula>0</formula>
      <formula>0.5</formula>
    </cfRule>
  </conditionalFormatting>
  <conditionalFormatting sqref="Q178">
    <cfRule type="cellIs" dxfId="6910" priority="8847" operator="between">
      <formula>0.76</formula>
      <formula>0.95</formula>
    </cfRule>
    <cfRule type="cellIs" dxfId="6909" priority="8848" operator="between">
      <formula>0.51</formula>
      <formula>0.75</formula>
    </cfRule>
    <cfRule type="cellIs" dxfId="6908" priority="8849" operator="greaterThan">
      <formula>1</formula>
    </cfRule>
    <cfRule type="cellIs" dxfId="6907" priority="8850" operator="between">
      <formula>0.95</formula>
      <formula>1</formula>
    </cfRule>
    <cfRule type="cellIs" dxfId="6906" priority="8851" stopIfTrue="1" operator="between">
      <formula>0</formula>
      <formula>0.5</formula>
    </cfRule>
  </conditionalFormatting>
  <conditionalFormatting sqref="Q179">
    <cfRule type="cellIs" dxfId="6905" priority="8842" operator="between">
      <formula>0.76</formula>
      <formula>0.95</formula>
    </cfRule>
    <cfRule type="cellIs" dxfId="6904" priority="8843" operator="between">
      <formula>0.51</formula>
      <formula>0.75</formula>
    </cfRule>
    <cfRule type="cellIs" dxfId="6903" priority="8844" operator="greaterThan">
      <formula>1</formula>
    </cfRule>
    <cfRule type="cellIs" dxfId="6902" priority="8845" operator="between">
      <formula>0.95</formula>
      <formula>1</formula>
    </cfRule>
    <cfRule type="cellIs" dxfId="6901" priority="8846" stopIfTrue="1" operator="between">
      <formula>0</formula>
      <formula>0.5</formula>
    </cfRule>
  </conditionalFormatting>
  <conditionalFormatting sqref="Q180">
    <cfRule type="cellIs" dxfId="6900" priority="8837" operator="between">
      <formula>0.76</formula>
      <formula>0.95</formula>
    </cfRule>
    <cfRule type="cellIs" dxfId="6899" priority="8838" operator="between">
      <formula>0.51</formula>
      <formula>0.75</formula>
    </cfRule>
    <cfRule type="cellIs" dxfId="6898" priority="8839" operator="greaterThan">
      <formula>1</formula>
    </cfRule>
    <cfRule type="cellIs" dxfId="6897" priority="8840" operator="between">
      <formula>0.95</formula>
      <formula>1</formula>
    </cfRule>
    <cfRule type="cellIs" dxfId="6896" priority="8841" stopIfTrue="1" operator="between">
      <formula>0</formula>
      <formula>0.5</formula>
    </cfRule>
  </conditionalFormatting>
  <conditionalFormatting sqref="Q181">
    <cfRule type="cellIs" dxfId="6895" priority="8832" operator="between">
      <formula>0.76</formula>
      <formula>0.95</formula>
    </cfRule>
    <cfRule type="cellIs" dxfId="6894" priority="8833" operator="between">
      <formula>0.51</formula>
      <formula>0.75</formula>
    </cfRule>
    <cfRule type="cellIs" dxfId="6893" priority="8834" operator="greaterThan">
      <formula>1</formula>
    </cfRule>
    <cfRule type="cellIs" dxfId="6892" priority="8835" operator="between">
      <formula>0.95</formula>
      <formula>1</formula>
    </cfRule>
    <cfRule type="cellIs" dxfId="6891" priority="8836" stopIfTrue="1" operator="between">
      <formula>0</formula>
      <formula>0.5</formula>
    </cfRule>
  </conditionalFormatting>
  <conditionalFormatting sqref="Q182">
    <cfRule type="cellIs" dxfId="6890" priority="8827" operator="between">
      <formula>0.76</formula>
      <formula>0.95</formula>
    </cfRule>
    <cfRule type="cellIs" dxfId="6889" priority="8828" operator="between">
      <formula>0.51</formula>
      <formula>0.75</formula>
    </cfRule>
    <cfRule type="cellIs" dxfId="6888" priority="8829" operator="greaterThan">
      <formula>1</formula>
    </cfRule>
    <cfRule type="cellIs" dxfId="6887" priority="8830" operator="between">
      <formula>0.95</formula>
      <formula>1</formula>
    </cfRule>
    <cfRule type="cellIs" dxfId="6886" priority="8831" stopIfTrue="1" operator="between">
      <formula>0</formula>
      <formula>0.5</formula>
    </cfRule>
  </conditionalFormatting>
  <conditionalFormatting sqref="Q183">
    <cfRule type="cellIs" dxfId="6885" priority="8822" operator="between">
      <formula>0.76</formula>
      <formula>0.95</formula>
    </cfRule>
    <cfRule type="cellIs" dxfId="6884" priority="8823" operator="between">
      <formula>0.51</formula>
      <formula>0.75</formula>
    </cfRule>
    <cfRule type="cellIs" dxfId="6883" priority="8824" operator="greaterThan">
      <formula>1</formula>
    </cfRule>
    <cfRule type="cellIs" dxfId="6882" priority="8825" operator="between">
      <formula>0.95</formula>
      <formula>1</formula>
    </cfRule>
    <cfRule type="cellIs" dxfId="6881" priority="8826" stopIfTrue="1" operator="between">
      <formula>0</formula>
      <formula>0.5</formula>
    </cfRule>
  </conditionalFormatting>
  <conditionalFormatting sqref="Q184">
    <cfRule type="cellIs" dxfId="6880" priority="8817" operator="between">
      <formula>0.76</formula>
      <formula>0.95</formula>
    </cfRule>
    <cfRule type="cellIs" dxfId="6879" priority="8818" operator="between">
      <formula>0.51</formula>
      <formula>0.75</formula>
    </cfRule>
    <cfRule type="cellIs" dxfId="6878" priority="8819" operator="greaterThan">
      <formula>1</formula>
    </cfRule>
    <cfRule type="cellIs" dxfId="6877" priority="8820" operator="between">
      <formula>0.95</formula>
      <formula>1</formula>
    </cfRule>
    <cfRule type="cellIs" dxfId="6876" priority="8821" stopIfTrue="1" operator="between">
      <formula>0</formula>
      <formula>0.5</formula>
    </cfRule>
  </conditionalFormatting>
  <conditionalFormatting sqref="Q185">
    <cfRule type="cellIs" dxfId="6875" priority="8812" operator="between">
      <formula>0.76</formula>
      <formula>0.95</formula>
    </cfRule>
    <cfRule type="cellIs" dxfId="6874" priority="8813" operator="between">
      <formula>0.51</formula>
      <formula>0.75</formula>
    </cfRule>
    <cfRule type="cellIs" dxfId="6873" priority="8814" operator="greaterThan">
      <formula>1</formula>
    </cfRule>
    <cfRule type="cellIs" dxfId="6872" priority="8815" operator="between">
      <formula>0.95</formula>
      <formula>1</formula>
    </cfRule>
    <cfRule type="cellIs" dxfId="6871" priority="8816" stopIfTrue="1" operator="between">
      <formula>0</formula>
      <formula>0.5</formula>
    </cfRule>
  </conditionalFormatting>
  <conditionalFormatting sqref="Q186">
    <cfRule type="cellIs" dxfId="6870" priority="8807" operator="between">
      <formula>0.76</formula>
      <formula>0.95</formula>
    </cfRule>
    <cfRule type="cellIs" dxfId="6869" priority="8808" operator="between">
      <formula>0.51</formula>
      <formula>0.75</formula>
    </cfRule>
    <cfRule type="cellIs" dxfId="6868" priority="8809" operator="greaterThan">
      <formula>1</formula>
    </cfRule>
    <cfRule type="cellIs" dxfId="6867" priority="8810" operator="between">
      <formula>0.95</formula>
      <formula>1</formula>
    </cfRule>
    <cfRule type="cellIs" dxfId="6866" priority="8811" stopIfTrue="1" operator="between">
      <formula>0</formula>
      <formula>0.5</formula>
    </cfRule>
  </conditionalFormatting>
  <conditionalFormatting sqref="Q187">
    <cfRule type="cellIs" dxfId="6865" priority="8802" operator="between">
      <formula>0.76</formula>
      <formula>0.95</formula>
    </cfRule>
    <cfRule type="cellIs" dxfId="6864" priority="8803" operator="between">
      <formula>0.51</formula>
      <formula>0.75</formula>
    </cfRule>
    <cfRule type="cellIs" dxfId="6863" priority="8804" operator="greaterThan">
      <formula>1</formula>
    </cfRule>
    <cfRule type="cellIs" dxfId="6862" priority="8805" operator="between">
      <formula>0.95</formula>
      <formula>1</formula>
    </cfRule>
    <cfRule type="cellIs" dxfId="6861" priority="8806" stopIfTrue="1" operator="between">
      <formula>0</formula>
      <formula>0.5</formula>
    </cfRule>
  </conditionalFormatting>
  <conditionalFormatting sqref="Q188">
    <cfRule type="cellIs" dxfId="6860" priority="8797" operator="between">
      <formula>0.76</formula>
      <formula>0.95</formula>
    </cfRule>
    <cfRule type="cellIs" dxfId="6859" priority="8798" operator="between">
      <formula>0.51</formula>
      <formula>0.75</formula>
    </cfRule>
    <cfRule type="cellIs" dxfId="6858" priority="8799" operator="greaterThan">
      <formula>1</formula>
    </cfRule>
    <cfRule type="cellIs" dxfId="6857" priority="8800" operator="between">
      <formula>0.95</formula>
      <formula>1</formula>
    </cfRule>
    <cfRule type="cellIs" dxfId="6856" priority="8801" stopIfTrue="1" operator="between">
      <formula>0</formula>
      <formula>0.5</formula>
    </cfRule>
  </conditionalFormatting>
  <conditionalFormatting sqref="Q190">
    <cfRule type="cellIs" dxfId="6855" priority="8787" operator="between">
      <formula>0.76</formula>
      <formula>0.95</formula>
    </cfRule>
    <cfRule type="cellIs" dxfId="6854" priority="8788" operator="between">
      <formula>0.51</formula>
      <formula>0.75</formula>
    </cfRule>
    <cfRule type="cellIs" dxfId="6853" priority="8789" operator="greaterThan">
      <formula>1</formula>
    </cfRule>
    <cfRule type="cellIs" dxfId="6852" priority="8790" operator="between">
      <formula>0.95</formula>
      <formula>1</formula>
    </cfRule>
    <cfRule type="cellIs" dxfId="6851" priority="8791" stopIfTrue="1" operator="between">
      <formula>0</formula>
      <formula>0.5</formula>
    </cfRule>
  </conditionalFormatting>
  <conditionalFormatting sqref="Q189">
    <cfRule type="cellIs" dxfId="6850" priority="8782" operator="between">
      <formula>0.76</formula>
      <formula>0.95</formula>
    </cfRule>
    <cfRule type="cellIs" dxfId="6849" priority="8783" operator="between">
      <formula>0.51</formula>
      <formula>0.75</formula>
    </cfRule>
    <cfRule type="cellIs" dxfId="6848" priority="8784" operator="greaterThan">
      <formula>1</formula>
    </cfRule>
    <cfRule type="cellIs" dxfId="6847" priority="8785" operator="between">
      <formula>0.95</formula>
      <formula>1</formula>
    </cfRule>
    <cfRule type="cellIs" dxfId="6846" priority="8786" stopIfTrue="1" operator="between">
      <formula>0</formula>
      <formula>0.5</formula>
    </cfRule>
  </conditionalFormatting>
  <conditionalFormatting sqref="Q191">
    <cfRule type="cellIs" dxfId="6845" priority="8777" operator="between">
      <formula>0.76</formula>
      <formula>0.95</formula>
    </cfRule>
    <cfRule type="cellIs" dxfId="6844" priority="8778" operator="between">
      <formula>0.51</formula>
      <formula>0.75</formula>
    </cfRule>
    <cfRule type="cellIs" dxfId="6843" priority="8779" operator="greaterThan">
      <formula>1</formula>
    </cfRule>
    <cfRule type="cellIs" dxfId="6842" priority="8780" operator="between">
      <formula>0.95</formula>
      <formula>1</formula>
    </cfRule>
    <cfRule type="cellIs" dxfId="6841" priority="8781" stopIfTrue="1" operator="between">
      <formula>0</formula>
      <formula>0.5</formula>
    </cfRule>
  </conditionalFormatting>
  <conditionalFormatting sqref="Q192">
    <cfRule type="cellIs" dxfId="6840" priority="8772" operator="between">
      <formula>0.76</formula>
      <formula>0.95</formula>
    </cfRule>
    <cfRule type="cellIs" dxfId="6839" priority="8773" operator="between">
      <formula>0.51</formula>
      <formula>0.75</formula>
    </cfRule>
    <cfRule type="cellIs" dxfId="6838" priority="8774" operator="greaterThan">
      <formula>1</formula>
    </cfRule>
    <cfRule type="cellIs" dxfId="6837" priority="8775" operator="between">
      <formula>0.95</formula>
      <formula>1</formula>
    </cfRule>
    <cfRule type="cellIs" dxfId="6836" priority="8776" stopIfTrue="1" operator="between">
      <formula>0</formula>
      <formula>0.5</formula>
    </cfRule>
  </conditionalFormatting>
  <conditionalFormatting sqref="Q193">
    <cfRule type="cellIs" dxfId="6835" priority="8767" operator="between">
      <formula>0.76</formula>
      <formula>0.95</formula>
    </cfRule>
    <cfRule type="cellIs" dxfId="6834" priority="8768" operator="between">
      <formula>0.51</formula>
      <formula>0.75</formula>
    </cfRule>
    <cfRule type="cellIs" dxfId="6833" priority="8769" operator="greaterThan">
      <formula>1</formula>
    </cfRule>
    <cfRule type="cellIs" dxfId="6832" priority="8770" operator="between">
      <formula>0.95</formula>
      <formula>1</formula>
    </cfRule>
    <cfRule type="cellIs" dxfId="6831" priority="8771" stopIfTrue="1" operator="between">
      <formula>0</formula>
      <formula>0.5</formula>
    </cfRule>
  </conditionalFormatting>
  <conditionalFormatting sqref="Q194">
    <cfRule type="cellIs" dxfId="6830" priority="8762" operator="between">
      <formula>0.76</formula>
      <formula>0.95</formula>
    </cfRule>
    <cfRule type="cellIs" dxfId="6829" priority="8763" operator="between">
      <formula>0.51</formula>
      <formula>0.75</formula>
    </cfRule>
    <cfRule type="cellIs" dxfId="6828" priority="8764" operator="greaterThan">
      <formula>1</formula>
    </cfRule>
    <cfRule type="cellIs" dxfId="6827" priority="8765" operator="between">
      <formula>0.95</formula>
      <formula>1</formula>
    </cfRule>
    <cfRule type="cellIs" dxfId="6826" priority="8766" stopIfTrue="1" operator="between">
      <formula>0</formula>
      <formula>0.5</formula>
    </cfRule>
  </conditionalFormatting>
  <conditionalFormatting sqref="Q195">
    <cfRule type="cellIs" dxfId="6825" priority="8757" operator="between">
      <formula>0.76</formula>
      <formula>0.95</formula>
    </cfRule>
    <cfRule type="cellIs" dxfId="6824" priority="8758" operator="between">
      <formula>0.51</formula>
      <formula>0.75</formula>
    </cfRule>
    <cfRule type="cellIs" dxfId="6823" priority="8759" operator="greaterThan">
      <formula>1</formula>
    </cfRule>
    <cfRule type="cellIs" dxfId="6822" priority="8760" operator="between">
      <formula>0.95</formula>
      <formula>1</formula>
    </cfRule>
    <cfRule type="cellIs" dxfId="6821" priority="8761" stopIfTrue="1" operator="between">
      <formula>0</formula>
      <formula>0.5</formula>
    </cfRule>
  </conditionalFormatting>
  <conditionalFormatting sqref="Q196">
    <cfRule type="cellIs" dxfId="6820" priority="8752" operator="between">
      <formula>0.76</formula>
      <formula>0.95</formula>
    </cfRule>
    <cfRule type="cellIs" dxfId="6819" priority="8753" operator="between">
      <formula>0.51</formula>
      <formula>0.75</formula>
    </cfRule>
    <cfRule type="cellIs" dxfId="6818" priority="8754" operator="greaterThan">
      <formula>1</formula>
    </cfRule>
    <cfRule type="cellIs" dxfId="6817" priority="8755" operator="between">
      <formula>0.95</formula>
      <formula>1</formula>
    </cfRule>
    <cfRule type="cellIs" dxfId="6816" priority="8756" stopIfTrue="1" operator="between">
      <formula>0</formula>
      <formula>0.5</formula>
    </cfRule>
  </conditionalFormatting>
  <conditionalFormatting sqref="Q197">
    <cfRule type="cellIs" dxfId="6815" priority="8747" operator="between">
      <formula>0.76</formula>
      <formula>0.95</formula>
    </cfRule>
    <cfRule type="cellIs" dxfId="6814" priority="8748" operator="between">
      <formula>0.51</formula>
      <formula>0.75</formula>
    </cfRule>
    <cfRule type="cellIs" dxfId="6813" priority="8749" operator="greaterThan">
      <formula>1</formula>
    </cfRule>
    <cfRule type="cellIs" dxfId="6812" priority="8750" operator="between">
      <formula>0.95</formula>
      <formula>1</formula>
    </cfRule>
    <cfRule type="cellIs" dxfId="6811" priority="8751" stopIfTrue="1" operator="between">
      <formula>0</formula>
      <formula>0.5</formula>
    </cfRule>
  </conditionalFormatting>
  <conditionalFormatting sqref="Q198">
    <cfRule type="cellIs" dxfId="6810" priority="8742" operator="between">
      <formula>0.76</formula>
      <formula>0.95</formula>
    </cfRule>
    <cfRule type="cellIs" dxfId="6809" priority="8743" operator="between">
      <formula>0.51</formula>
      <formula>0.75</formula>
    </cfRule>
    <cfRule type="cellIs" dxfId="6808" priority="8744" operator="greaterThan">
      <formula>1</formula>
    </cfRule>
    <cfRule type="cellIs" dxfId="6807" priority="8745" operator="between">
      <formula>0.95</formula>
      <formula>1</formula>
    </cfRule>
    <cfRule type="cellIs" dxfId="6806" priority="8746" stopIfTrue="1" operator="between">
      <formula>0</formula>
      <formula>0.5</formula>
    </cfRule>
  </conditionalFormatting>
  <conditionalFormatting sqref="Q199">
    <cfRule type="cellIs" dxfId="6805" priority="8737" operator="between">
      <formula>0.76</formula>
      <formula>0.95</formula>
    </cfRule>
    <cfRule type="cellIs" dxfId="6804" priority="8738" operator="between">
      <formula>0.51</formula>
      <formula>0.75</formula>
    </cfRule>
    <cfRule type="cellIs" dxfId="6803" priority="8739" operator="greaterThan">
      <formula>1</formula>
    </cfRule>
    <cfRule type="cellIs" dxfId="6802" priority="8740" operator="between">
      <formula>0.95</formula>
      <formula>1</formula>
    </cfRule>
    <cfRule type="cellIs" dxfId="6801" priority="8741" stopIfTrue="1" operator="between">
      <formula>0</formula>
      <formula>0.5</formula>
    </cfRule>
  </conditionalFormatting>
  <conditionalFormatting sqref="Q200">
    <cfRule type="cellIs" dxfId="6800" priority="8732" operator="between">
      <formula>0.76</formula>
      <formula>0.95</formula>
    </cfRule>
    <cfRule type="cellIs" dxfId="6799" priority="8733" operator="between">
      <formula>0.51</formula>
      <formula>0.75</formula>
    </cfRule>
    <cfRule type="cellIs" dxfId="6798" priority="8734" operator="greaterThan">
      <formula>1</formula>
    </cfRule>
    <cfRule type="cellIs" dxfId="6797" priority="8735" operator="between">
      <formula>0.95</formula>
      <formula>1</formula>
    </cfRule>
    <cfRule type="cellIs" dxfId="6796" priority="8736" stopIfTrue="1" operator="between">
      <formula>0</formula>
      <formula>0.5</formula>
    </cfRule>
  </conditionalFormatting>
  <conditionalFormatting sqref="Q201">
    <cfRule type="cellIs" dxfId="6795" priority="8727" operator="between">
      <formula>0.76</formula>
      <formula>0.95</formula>
    </cfRule>
    <cfRule type="cellIs" dxfId="6794" priority="8728" operator="between">
      <formula>0.51</formula>
      <formula>0.75</formula>
    </cfRule>
    <cfRule type="cellIs" dxfId="6793" priority="8729" operator="greaterThan">
      <formula>1</formula>
    </cfRule>
    <cfRule type="cellIs" dxfId="6792" priority="8730" operator="between">
      <formula>0.95</formula>
      <formula>1</formula>
    </cfRule>
    <cfRule type="cellIs" dxfId="6791" priority="8731" stopIfTrue="1" operator="between">
      <formula>0</formula>
      <formula>0.5</formula>
    </cfRule>
  </conditionalFormatting>
  <conditionalFormatting sqref="Q202">
    <cfRule type="cellIs" dxfId="6790" priority="8722" operator="between">
      <formula>0.76</formula>
      <formula>0.95</formula>
    </cfRule>
    <cfRule type="cellIs" dxfId="6789" priority="8723" operator="between">
      <formula>0.51</formula>
      <formula>0.75</formula>
    </cfRule>
    <cfRule type="cellIs" dxfId="6788" priority="8724" operator="greaterThan">
      <formula>1</formula>
    </cfRule>
    <cfRule type="cellIs" dxfId="6787" priority="8725" operator="between">
      <formula>0.95</formula>
      <formula>1</formula>
    </cfRule>
    <cfRule type="cellIs" dxfId="6786" priority="8726" stopIfTrue="1" operator="between">
      <formula>0</formula>
      <formula>0.5</formula>
    </cfRule>
  </conditionalFormatting>
  <conditionalFormatting sqref="Q203">
    <cfRule type="cellIs" dxfId="6785" priority="8717" operator="between">
      <formula>0.76</formula>
      <formula>0.95</formula>
    </cfRule>
    <cfRule type="cellIs" dxfId="6784" priority="8718" operator="between">
      <formula>0.51</formula>
      <formula>0.75</formula>
    </cfRule>
    <cfRule type="cellIs" dxfId="6783" priority="8719" operator="greaterThan">
      <formula>1</formula>
    </cfRule>
    <cfRule type="cellIs" dxfId="6782" priority="8720" operator="between">
      <formula>0.95</formula>
      <formula>1</formula>
    </cfRule>
    <cfRule type="cellIs" dxfId="6781" priority="8721" stopIfTrue="1" operator="between">
      <formula>0</formula>
      <formula>0.5</formula>
    </cfRule>
  </conditionalFormatting>
  <conditionalFormatting sqref="Q204">
    <cfRule type="cellIs" dxfId="6780" priority="8712" operator="between">
      <formula>0.76</formula>
      <formula>0.95</formula>
    </cfRule>
    <cfRule type="cellIs" dxfId="6779" priority="8713" operator="between">
      <formula>0.51</formula>
      <formula>0.75</formula>
    </cfRule>
    <cfRule type="cellIs" dxfId="6778" priority="8714" operator="greaterThan">
      <formula>1</formula>
    </cfRule>
    <cfRule type="cellIs" dxfId="6777" priority="8715" operator="between">
      <formula>0.95</formula>
      <formula>1</formula>
    </cfRule>
    <cfRule type="cellIs" dxfId="6776" priority="8716" stopIfTrue="1" operator="between">
      <formula>0</formula>
      <formula>0.5</formula>
    </cfRule>
  </conditionalFormatting>
  <conditionalFormatting sqref="Q205:Q206">
    <cfRule type="cellIs" dxfId="6775" priority="8707" operator="between">
      <formula>0.76</formula>
      <formula>0.95</formula>
    </cfRule>
    <cfRule type="cellIs" dxfId="6774" priority="8708" operator="between">
      <formula>0.51</formula>
      <formula>0.75</formula>
    </cfRule>
    <cfRule type="cellIs" dxfId="6773" priority="8709" operator="greaterThan">
      <formula>1</formula>
    </cfRule>
    <cfRule type="cellIs" dxfId="6772" priority="8710" operator="between">
      <formula>0.95</formula>
      <formula>1</formula>
    </cfRule>
    <cfRule type="cellIs" dxfId="6771" priority="8711" stopIfTrue="1" operator="between">
      <formula>0</formula>
      <formula>0.5</formula>
    </cfRule>
  </conditionalFormatting>
  <conditionalFormatting sqref="Q207">
    <cfRule type="cellIs" dxfId="6770" priority="8702" operator="between">
      <formula>0.76</formula>
      <formula>0.95</formula>
    </cfRule>
    <cfRule type="cellIs" dxfId="6769" priority="8703" operator="between">
      <formula>0.51</formula>
      <formula>0.75</formula>
    </cfRule>
    <cfRule type="cellIs" dxfId="6768" priority="8704" operator="greaterThan">
      <formula>1</formula>
    </cfRule>
    <cfRule type="cellIs" dxfId="6767" priority="8705" operator="between">
      <formula>0.95</formula>
      <formula>1</formula>
    </cfRule>
    <cfRule type="cellIs" dxfId="6766" priority="8706" stopIfTrue="1" operator="between">
      <formula>0</formula>
      <formula>0.5</formula>
    </cfRule>
  </conditionalFormatting>
  <conditionalFormatting sqref="Q208">
    <cfRule type="cellIs" dxfId="6765" priority="8697" operator="between">
      <formula>0.76</formula>
      <formula>0.95</formula>
    </cfRule>
    <cfRule type="cellIs" dxfId="6764" priority="8698" operator="between">
      <formula>0.51</formula>
      <formula>0.75</formula>
    </cfRule>
    <cfRule type="cellIs" dxfId="6763" priority="8699" operator="greaterThan">
      <formula>1</formula>
    </cfRule>
    <cfRule type="cellIs" dxfId="6762" priority="8700" operator="between">
      <formula>0.95</formula>
      <formula>1</formula>
    </cfRule>
    <cfRule type="cellIs" dxfId="6761" priority="8701" stopIfTrue="1" operator="between">
      <formula>0</formula>
      <formula>0.5</formula>
    </cfRule>
  </conditionalFormatting>
  <conditionalFormatting sqref="Q209">
    <cfRule type="cellIs" dxfId="6760" priority="8692" operator="between">
      <formula>0.76</formula>
      <formula>0.95</formula>
    </cfRule>
    <cfRule type="cellIs" dxfId="6759" priority="8693" operator="between">
      <formula>0.51</formula>
      <formula>0.75</formula>
    </cfRule>
    <cfRule type="cellIs" dxfId="6758" priority="8694" operator="greaterThan">
      <formula>1</formula>
    </cfRule>
    <cfRule type="cellIs" dxfId="6757" priority="8695" operator="between">
      <formula>0.95</formula>
      <formula>1</formula>
    </cfRule>
    <cfRule type="cellIs" dxfId="6756" priority="8696" stopIfTrue="1" operator="between">
      <formula>0</formula>
      <formula>0.5</formula>
    </cfRule>
  </conditionalFormatting>
  <conditionalFormatting sqref="Q210">
    <cfRule type="cellIs" dxfId="6755" priority="8687" operator="between">
      <formula>0.76</formula>
      <formula>0.95</formula>
    </cfRule>
    <cfRule type="cellIs" dxfId="6754" priority="8688" operator="between">
      <formula>0.51</formula>
      <formula>0.75</formula>
    </cfRule>
    <cfRule type="cellIs" dxfId="6753" priority="8689" operator="greaterThan">
      <formula>1</formula>
    </cfRule>
    <cfRule type="cellIs" dxfId="6752" priority="8690" operator="between">
      <formula>0.95</formula>
      <formula>1</formula>
    </cfRule>
    <cfRule type="cellIs" dxfId="6751" priority="8691" stopIfTrue="1" operator="between">
      <formula>0</formula>
      <formula>0.5</formula>
    </cfRule>
  </conditionalFormatting>
  <conditionalFormatting sqref="Q211">
    <cfRule type="cellIs" dxfId="6750" priority="8682" operator="between">
      <formula>0.76</formula>
      <formula>0.95</formula>
    </cfRule>
    <cfRule type="cellIs" dxfId="6749" priority="8683" operator="between">
      <formula>0.51</formula>
      <formula>0.75</formula>
    </cfRule>
    <cfRule type="cellIs" dxfId="6748" priority="8684" operator="greaterThan">
      <formula>1</formula>
    </cfRule>
    <cfRule type="cellIs" dxfId="6747" priority="8685" operator="between">
      <formula>0.95</formula>
      <formula>1</formula>
    </cfRule>
    <cfRule type="cellIs" dxfId="6746" priority="8686" stopIfTrue="1" operator="between">
      <formula>0</formula>
      <formula>0.5</formula>
    </cfRule>
  </conditionalFormatting>
  <conditionalFormatting sqref="Q212">
    <cfRule type="cellIs" dxfId="6745" priority="8677" operator="between">
      <formula>0.76</formula>
      <formula>0.95</formula>
    </cfRule>
    <cfRule type="cellIs" dxfId="6744" priority="8678" operator="between">
      <formula>0.51</formula>
      <formula>0.75</formula>
    </cfRule>
    <cfRule type="cellIs" dxfId="6743" priority="8679" operator="greaterThan">
      <formula>1</formula>
    </cfRule>
    <cfRule type="cellIs" dxfId="6742" priority="8680" operator="between">
      <formula>0.95</formula>
      <formula>1</formula>
    </cfRule>
    <cfRule type="cellIs" dxfId="6741" priority="8681" stopIfTrue="1" operator="between">
      <formula>0</formula>
      <formula>0.5</formula>
    </cfRule>
  </conditionalFormatting>
  <conditionalFormatting sqref="Q213">
    <cfRule type="cellIs" dxfId="6740" priority="8672" operator="between">
      <formula>0.76</formula>
      <formula>0.95</formula>
    </cfRule>
    <cfRule type="cellIs" dxfId="6739" priority="8673" operator="between">
      <formula>0.51</formula>
      <formula>0.75</formula>
    </cfRule>
    <cfRule type="cellIs" dxfId="6738" priority="8674" operator="greaterThan">
      <formula>1</formula>
    </cfRule>
    <cfRule type="cellIs" dxfId="6737" priority="8675" operator="between">
      <formula>0.95</formula>
      <formula>1</formula>
    </cfRule>
    <cfRule type="cellIs" dxfId="6736" priority="8676" stopIfTrue="1" operator="between">
      <formula>0</formula>
      <formula>0.5</formula>
    </cfRule>
  </conditionalFormatting>
  <conditionalFormatting sqref="Q214">
    <cfRule type="cellIs" dxfId="6735" priority="8667" operator="between">
      <formula>0.76</formula>
      <formula>0.95</formula>
    </cfRule>
    <cfRule type="cellIs" dxfId="6734" priority="8668" operator="between">
      <formula>0.51</formula>
      <formula>0.75</formula>
    </cfRule>
    <cfRule type="cellIs" dxfId="6733" priority="8669" operator="greaterThan">
      <formula>1</formula>
    </cfRule>
    <cfRule type="cellIs" dxfId="6732" priority="8670" operator="between">
      <formula>0.95</formula>
      <formula>1</formula>
    </cfRule>
    <cfRule type="cellIs" dxfId="6731" priority="8671" stopIfTrue="1" operator="between">
      <formula>0</formula>
      <formula>0.5</formula>
    </cfRule>
  </conditionalFormatting>
  <conditionalFormatting sqref="Q215">
    <cfRule type="cellIs" dxfId="6730" priority="8662" operator="between">
      <formula>0.76</formula>
      <formula>0.95</formula>
    </cfRule>
    <cfRule type="cellIs" dxfId="6729" priority="8663" operator="between">
      <formula>0.51</formula>
      <formula>0.75</formula>
    </cfRule>
    <cfRule type="cellIs" dxfId="6728" priority="8664" operator="greaterThan">
      <formula>1</formula>
    </cfRule>
    <cfRule type="cellIs" dxfId="6727" priority="8665" operator="between">
      <formula>0.95</formula>
      <formula>1</formula>
    </cfRule>
    <cfRule type="cellIs" dxfId="6726" priority="8666" stopIfTrue="1" operator="between">
      <formula>0</formula>
      <formula>0.5</formula>
    </cfRule>
  </conditionalFormatting>
  <conditionalFormatting sqref="Q216">
    <cfRule type="cellIs" dxfId="6725" priority="8657" operator="between">
      <formula>0.76</formula>
      <formula>0.95</formula>
    </cfRule>
    <cfRule type="cellIs" dxfId="6724" priority="8658" operator="between">
      <formula>0.51</formula>
      <formula>0.75</formula>
    </cfRule>
    <cfRule type="cellIs" dxfId="6723" priority="8659" operator="greaterThan">
      <formula>1</formula>
    </cfRule>
    <cfRule type="cellIs" dxfId="6722" priority="8660" operator="between">
      <formula>0.95</formula>
      <formula>1</formula>
    </cfRule>
    <cfRule type="cellIs" dxfId="6721" priority="8661" stopIfTrue="1" operator="between">
      <formula>0</formula>
      <formula>0.5</formula>
    </cfRule>
  </conditionalFormatting>
  <conditionalFormatting sqref="Q217">
    <cfRule type="cellIs" dxfId="6720" priority="8652" operator="between">
      <formula>0.76</formula>
      <formula>0.95</formula>
    </cfRule>
    <cfRule type="cellIs" dxfId="6719" priority="8653" operator="between">
      <formula>0.51</formula>
      <formula>0.75</formula>
    </cfRule>
    <cfRule type="cellIs" dxfId="6718" priority="8654" operator="greaterThan">
      <formula>1</formula>
    </cfRule>
    <cfRule type="cellIs" dxfId="6717" priority="8655" operator="between">
      <formula>0.95</formula>
      <formula>1</formula>
    </cfRule>
    <cfRule type="cellIs" dxfId="6716" priority="8656" stopIfTrue="1" operator="between">
      <formula>0</formula>
      <formula>0.5</formula>
    </cfRule>
  </conditionalFormatting>
  <conditionalFormatting sqref="U15">
    <cfRule type="cellIs" dxfId="6715" priority="8647" operator="between">
      <formula>0.76</formula>
      <formula>0.95</formula>
    </cfRule>
    <cfRule type="cellIs" dxfId="6714" priority="8648" operator="between">
      <formula>0.51</formula>
      <formula>0.75</formula>
    </cfRule>
    <cfRule type="cellIs" dxfId="6713" priority="8649" operator="greaterThan">
      <formula>1</formula>
    </cfRule>
    <cfRule type="cellIs" dxfId="6712" priority="8650" operator="between">
      <formula>0.95</formula>
      <formula>1</formula>
    </cfRule>
    <cfRule type="cellIs" dxfId="6711" priority="8651" stopIfTrue="1" operator="between">
      <formula>0</formula>
      <formula>0.5</formula>
    </cfRule>
  </conditionalFormatting>
  <conditionalFormatting sqref="U16">
    <cfRule type="cellIs" dxfId="6710" priority="8642" operator="between">
      <formula>0.76</formula>
      <formula>0.95</formula>
    </cfRule>
    <cfRule type="cellIs" dxfId="6709" priority="8643" operator="between">
      <formula>0.51</formula>
      <formula>0.75</formula>
    </cfRule>
    <cfRule type="cellIs" dxfId="6708" priority="8644" operator="greaterThan">
      <formula>1</formula>
    </cfRule>
    <cfRule type="cellIs" dxfId="6707" priority="8645" operator="between">
      <formula>0.95</formula>
      <formula>1</formula>
    </cfRule>
    <cfRule type="cellIs" dxfId="6706" priority="8646" stopIfTrue="1" operator="between">
      <formula>0</formula>
      <formula>0.5</formula>
    </cfRule>
  </conditionalFormatting>
  <conditionalFormatting sqref="U17">
    <cfRule type="cellIs" dxfId="6705" priority="8637" operator="between">
      <formula>0.76</formula>
      <formula>0.95</formula>
    </cfRule>
    <cfRule type="cellIs" dxfId="6704" priority="8638" operator="between">
      <formula>0.51</formula>
      <formula>0.75</formula>
    </cfRule>
    <cfRule type="cellIs" dxfId="6703" priority="8639" operator="greaterThan">
      <formula>1</formula>
    </cfRule>
    <cfRule type="cellIs" dxfId="6702" priority="8640" operator="between">
      <formula>0.95</formula>
      <formula>1</formula>
    </cfRule>
    <cfRule type="cellIs" dxfId="6701" priority="8641" stopIfTrue="1" operator="between">
      <formula>0</formula>
      <formula>0.5</formula>
    </cfRule>
  </conditionalFormatting>
  <conditionalFormatting sqref="U18">
    <cfRule type="cellIs" dxfId="6700" priority="8627" operator="between">
      <formula>0.76</formula>
      <formula>0.95</formula>
    </cfRule>
    <cfRule type="cellIs" dxfId="6699" priority="8628" operator="between">
      <formula>0.51</formula>
      <formula>0.75</formula>
    </cfRule>
    <cfRule type="cellIs" dxfId="6698" priority="8629" operator="greaterThan">
      <formula>1</formula>
    </cfRule>
    <cfRule type="cellIs" dxfId="6697" priority="8630" operator="between">
      <formula>0.95</formula>
      <formula>1</formula>
    </cfRule>
    <cfRule type="cellIs" dxfId="6696" priority="8631" stopIfTrue="1" operator="between">
      <formula>0</formula>
      <formula>0.5</formula>
    </cfRule>
  </conditionalFormatting>
  <conditionalFormatting sqref="U19">
    <cfRule type="cellIs" dxfId="6695" priority="8622" operator="between">
      <formula>0.76</formula>
      <formula>0.95</formula>
    </cfRule>
    <cfRule type="cellIs" dxfId="6694" priority="8623" operator="between">
      <formula>0.51</formula>
      <formula>0.75</formula>
    </cfRule>
    <cfRule type="cellIs" dxfId="6693" priority="8624" operator="greaterThan">
      <formula>1</formula>
    </cfRule>
    <cfRule type="cellIs" dxfId="6692" priority="8625" operator="between">
      <formula>0.95</formula>
      <formula>1</formula>
    </cfRule>
    <cfRule type="cellIs" dxfId="6691" priority="8626" stopIfTrue="1" operator="between">
      <formula>0</formula>
      <formula>0.5</formula>
    </cfRule>
  </conditionalFormatting>
  <conditionalFormatting sqref="U20">
    <cfRule type="cellIs" dxfId="6690" priority="8617" operator="between">
      <formula>0.76</formula>
      <formula>0.95</formula>
    </cfRule>
    <cfRule type="cellIs" dxfId="6689" priority="8618" operator="between">
      <formula>0.51</formula>
      <formula>0.75</formula>
    </cfRule>
    <cfRule type="cellIs" dxfId="6688" priority="8619" operator="greaterThan">
      <formula>1</formula>
    </cfRule>
    <cfRule type="cellIs" dxfId="6687" priority="8620" operator="between">
      <formula>0.95</formula>
      <formula>1</formula>
    </cfRule>
    <cfRule type="cellIs" dxfId="6686" priority="8621" stopIfTrue="1" operator="between">
      <formula>0</formula>
      <formula>0.5</formula>
    </cfRule>
  </conditionalFormatting>
  <conditionalFormatting sqref="U21">
    <cfRule type="cellIs" dxfId="6685" priority="8612" operator="between">
      <formula>0.76</formula>
      <formula>0.95</formula>
    </cfRule>
    <cfRule type="cellIs" dxfId="6684" priority="8613" operator="between">
      <formula>0.51</formula>
      <formula>0.75</formula>
    </cfRule>
    <cfRule type="cellIs" dxfId="6683" priority="8614" operator="greaterThan">
      <formula>1</formula>
    </cfRule>
    <cfRule type="cellIs" dxfId="6682" priority="8615" operator="between">
      <formula>0.95</formula>
      <formula>1</formula>
    </cfRule>
    <cfRule type="cellIs" dxfId="6681" priority="8616" stopIfTrue="1" operator="between">
      <formula>0</formula>
      <formula>0.5</formula>
    </cfRule>
  </conditionalFormatting>
  <conditionalFormatting sqref="U22">
    <cfRule type="cellIs" dxfId="6680" priority="8607" operator="between">
      <formula>0.76</formula>
      <formula>0.95</formula>
    </cfRule>
    <cfRule type="cellIs" dxfId="6679" priority="8608" operator="between">
      <formula>0.51</formula>
      <formula>0.75</formula>
    </cfRule>
    <cfRule type="cellIs" dxfId="6678" priority="8609" operator="greaterThan">
      <formula>1</formula>
    </cfRule>
    <cfRule type="cellIs" dxfId="6677" priority="8610" operator="between">
      <formula>0.95</formula>
      <formula>1</formula>
    </cfRule>
    <cfRule type="cellIs" dxfId="6676" priority="8611" stopIfTrue="1" operator="between">
      <formula>0</formula>
      <formula>0.5</formula>
    </cfRule>
  </conditionalFormatting>
  <conditionalFormatting sqref="U23">
    <cfRule type="cellIs" dxfId="6675" priority="8602" operator="between">
      <formula>0.76</formula>
      <formula>0.95</formula>
    </cfRule>
    <cfRule type="cellIs" dxfId="6674" priority="8603" operator="between">
      <formula>0.51</formula>
      <formula>0.75</formula>
    </cfRule>
    <cfRule type="cellIs" dxfId="6673" priority="8604" operator="greaterThan">
      <formula>1</formula>
    </cfRule>
    <cfRule type="cellIs" dxfId="6672" priority="8605" operator="between">
      <formula>0.95</formula>
      <formula>1</formula>
    </cfRule>
    <cfRule type="cellIs" dxfId="6671" priority="8606" stopIfTrue="1" operator="between">
      <formula>0</formula>
      <formula>0.5</formula>
    </cfRule>
  </conditionalFormatting>
  <conditionalFormatting sqref="U24">
    <cfRule type="cellIs" dxfId="6670" priority="8597" operator="between">
      <formula>0.76</formula>
      <formula>0.95</formula>
    </cfRule>
    <cfRule type="cellIs" dxfId="6669" priority="8598" operator="between">
      <formula>0.51</formula>
      <formula>0.75</formula>
    </cfRule>
    <cfRule type="cellIs" dxfId="6668" priority="8599" operator="greaterThan">
      <formula>1</formula>
    </cfRule>
    <cfRule type="cellIs" dxfId="6667" priority="8600" operator="between">
      <formula>0.95</formula>
      <formula>1</formula>
    </cfRule>
    <cfRule type="cellIs" dxfId="6666" priority="8601" stopIfTrue="1" operator="between">
      <formula>0</formula>
      <formula>0.5</formula>
    </cfRule>
  </conditionalFormatting>
  <conditionalFormatting sqref="U25">
    <cfRule type="cellIs" dxfId="6665" priority="8592" operator="between">
      <formula>0.76</formula>
      <formula>0.95</formula>
    </cfRule>
    <cfRule type="cellIs" dxfId="6664" priority="8593" operator="between">
      <formula>0.51</formula>
      <formula>0.75</formula>
    </cfRule>
    <cfRule type="cellIs" dxfId="6663" priority="8594" operator="greaterThan">
      <formula>1</formula>
    </cfRule>
    <cfRule type="cellIs" dxfId="6662" priority="8595" operator="between">
      <formula>0.95</formula>
      <formula>1</formula>
    </cfRule>
    <cfRule type="cellIs" dxfId="6661" priority="8596" stopIfTrue="1" operator="between">
      <formula>0</formula>
      <formula>0.5</formula>
    </cfRule>
  </conditionalFormatting>
  <conditionalFormatting sqref="U28">
    <cfRule type="cellIs" dxfId="6660" priority="8587" operator="between">
      <formula>0.76</formula>
      <formula>0.95</formula>
    </cfRule>
    <cfRule type="cellIs" dxfId="6659" priority="8588" operator="between">
      <formula>0.51</formula>
      <formula>0.75</formula>
    </cfRule>
    <cfRule type="cellIs" dxfId="6658" priority="8589" operator="greaterThan">
      <formula>1</formula>
    </cfRule>
    <cfRule type="cellIs" dxfId="6657" priority="8590" operator="between">
      <formula>0.95</formula>
      <formula>1</formula>
    </cfRule>
    <cfRule type="cellIs" dxfId="6656" priority="8591" stopIfTrue="1" operator="between">
      <formula>0</formula>
      <formula>0.5</formula>
    </cfRule>
  </conditionalFormatting>
  <conditionalFormatting sqref="U27">
    <cfRule type="cellIs" dxfId="6655" priority="8582" operator="between">
      <formula>0.76</formula>
      <formula>0.95</formula>
    </cfRule>
    <cfRule type="cellIs" dxfId="6654" priority="8583" operator="between">
      <formula>0.51</formula>
      <formula>0.75</formula>
    </cfRule>
    <cfRule type="cellIs" dxfId="6653" priority="8584" operator="greaterThan">
      <formula>1</formula>
    </cfRule>
    <cfRule type="cellIs" dxfId="6652" priority="8585" operator="between">
      <formula>0.95</formula>
      <formula>1</formula>
    </cfRule>
    <cfRule type="cellIs" dxfId="6651" priority="8586" stopIfTrue="1" operator="between">
      <formula>0</formula>
      <formula>0.5</formula>
    </cfRule>
  </conditionalFormatting>
  <conditionalFormatting sqref="U29">
    <cfRule type="cellIs" dxfId="6650" priority="8577" operator="between">
      <formula>0.76</formula>
      <formula>0.95</formula>
    </cfRule>
    <cfRule type="cellIs" dxfId="6649" priority="8578" operator="between">
      <formula>0.51</formula>
      <formula>0.75</formula>
    </cfRule>
    <cfRule type="cellIs" dxfId="6648" priority="8579" operator="greaterThan">
      <formula>1</formula>
    </cfRule>
    <cfRule type="cellIs" dxfId="6647" priority="8580" operator="between">
      <formula>0.95</formula>
      <formula>1</formula>
    </cfRule>
    <cfRule type="cellIs" dxfId="6646" priority="8581" stopIfTrue="1" operator="between">
      <formula>0</formula>
      <formula>0.5</formula>
    </cfRule>
  </conditionalFormatting>
  <conditionalFormatting sqref="U30">
    <cfRule type="cellIs" dxfId="6645" priority="8572" operator="between">
      <formula>0.76</formula>
      <formula>0.95</formula>
    </cfRule>
    <cfRule type="cellIs" dxfId="6644" priority="8573" operator="between">
      <formula>0.51</formula>
      <formula>0.75</formula>
    </cfRule>
    <cfRule type="cellIs" dxfId="6643" priority="8574" operator="greaterThan">
      <formula>1</formula>
    </cfRule>
    <cfRule type="cellIs" dxfId="6642" priority="8575" operator="between">
      <formula>0.95</formula>
      <formula>1</formula>
    </cfRule>
    <cfRule type="cellIs" dxfId="6641" priority="8576" stopIfTrue="1" operator="between">
      <formula>0</formula>
      <formula>0.5</formula>
    </cfRule>
  </conditionalFormatting>
  <conditionalFormatting sqref="U31">
    <cfRule type="cellIs" dxfId="6640" priority="8567" operator="between">
      <formula>0.76</formula>
      <formula>0.95</formula>
    </cfRule>
    <cfRule type="cellIs" dxfId="6639" priority="8568" operator="between">
      <formula>0.51</formula>
      <formula>0.75</formula>
    </cfRule>
    <cfRule type="cellIs" dxfId="6638" priority="8569" operator="greaterThan">
      <formula>1</formula>
    </cfRule>
    <cfRule type="cellIs" dxfId="6637" priority="8570" operator="between">
      <formula>0.95</formula>
      <formula>1</formula>
    </cfRule>
    <cfRule type="cellIs" dxfId="6636" priority="8571" stopIfTrue="1" operator="between">
      <formula>0</formula>
      <formula>0.5</formula>
    </cfRule>
  </conditionalFormatting>
  <conditionalFormatting sqref="U32">
    <cfRule type="cellIs" dxfId="6635" priority="8562" operator="between">
      <formula>0.76</formula>
      <formula>0.95</formula>
    </cfRule>
    <cfRule type="cellIs" dxfId="6634" priority="8563" operator="between">
      <formula>0.51</formula>
      <formula>0.75</formula>
    </cfRule>
    <cfRule type="cellIs" dxfId="6633" priority="8564" operator="greaterThan">
      <formula>1</formula>
    </cfRule>
    <cfRule type="cellIs" dxfId="6632" priority="8565" operator="between">
      <formula>0.95</formula>
      <formula>1</formula>
    </cfRule>
    <cfRule type="cellIs" dxfId="6631" priority="8566" stopIfTrue="1" operator="between">
      <formula>0</formula>
      <formula>0.5</formula>
    </cfRule>
  </conditionalFormatting>
  <conditionalFormatting sqref="U33">
    <cfRule type="cellIs" dxfId="6630" priority="8557" operator="between">
      <formula>0.76</formula>
      <formula>0.95</formula>
    </cfRule>
    <cfRule type="cellIs" dxfId="6629" priority="8558" operator="between">
      <formula>0.51</formula>
      <formula>0.75</formula>
    </cfRule>
    <cfRule type="cellIs" dxfId="6628" priority="8559" operator="greaterThan">
      <formula>1</formula>
    </cfRule>
    <cfRule type="cellIs" dxfId="6627" priority="8560" operator="between">
      <formula>0.95</formula>
      <formula>1</formula>
    </cfRule>
    <cfRule type="cellIs" dxfId="6626" priority="8561" stopIfTrue="1" operator="between">
      <formula>0</formula>
      <formula>0.5</formula>
    </cfRule>
  </conditionalFormatting>
  <conditionalFormatting sqref="U34">
    <cfRule type="cellIs" dxfId="6625" priority="8552" operator="between">
      <formula>0.76</formula>
      <formula>0.95</formula>
    </cfRule>
    <cfRule type="cellIs" dxfId="6624" priority="8553" operator="between">
      <formula>0.51</formula>
      <formula>0.75</formula>
    </cfRule>
    <cfRule type="cellIs" dxfId="6623" priority="8554" operator="greaterThan">
      <formula>1</formula>
    </cfRule>
    <cfRule type="cellIs" dxfId="6622" priority="8555" operator="between">
      <formula>0.95</formula>
      <formula>1</formula>
    </cfRule>
    <cfRule type="cellIs" dxfId="6621" priority="8556" stopIfTrue="1" operator="between">
      <formula>0</formula>
      <formula>0.5</formula>
    </cfRule>
  </conditionalFormatting>
  <conditionalFormatting sqref="U35">
    <cfRule type="cellIs" dxfId="6620" priority="8542" operator="between">
      <formula>0.76</formula>
      <formula>0.95</formula>
    </cfRule>
    <cfRule type="cellIs" dxfId="6619" priority="8543" operator="between">
      <formula>0.51</formula>
      <formula>0.75</formula>
    </cfRule>
    <cfRule type="cellIs" dxfId="6618" priority="8544" operator="greaterThan">
      <formula>1</formula>
    </cfRule>
    <cfRule type="cellIs" dxfId="6617" priority="8545" operator="between">
      <formula>0.95</formula>
      <formula>1</formula>
    </cfRule>
    <cfRule type="cellIs" dxfId="6616" priority="8546" stopIfTrue="1" operator="between">
      <formula>0</formula>
      <formula>0.5</formula>
    </cfRule>
  </conditionalFormatting>
  <conditionalFormatting sqref="U36">
    <cfRule type="cellIs" dxfId="6615" priority="8537" operator="between">
      <formula>0.76</formula>
      <formula>0.95</formula>
    </cfRule>
    <cfRule type="cellIs" dxfId="6614" priority="8538" operator="between">
      <formula>0.51</formula>
      <formula>0.75</formula>
    </cfRule>
    <cfRule type="cellIs" dxfId="6613" priority="8539" operator="greaterThan">
      <formula>1</formula>
    </cfRule>
    <cfRule type="cellIs" dxfId="6612" priority="8540" operator="between">
      <formula>0.95</formula>
      <formula>1</formula>
    </cfRule>
    <cfRule type="cellIs" dxfId="6611" priority="8541" stopIfTrue="1" operator="between">
      <formula>0</formula>
      <formula>0.5</formula>
    </cfRule>
  </conditionalFormatting>
  <conditionalFormatting sqref="U37">
    <cfRule type="cellIs" dxfId="6610" priority="8532" operator="between">
      <formula>0.76</formula>
      <formula>0.95</formula>
    </cfRule>
    <cfRule type="cellIs" dxfId="6609" priority="8533" operator="between">
      <formula>0.51</formula>
      <formula>0.75</formula>
    </cfRule>
    <cfRule type="cellIs" dxfId="6608" priority="8534" operator="greaterThan">
      <formula>1</formula>
    </cfRule>
    <cfRule type="cellIs" dxfId="6607" priority="8535" operator="between">
      <formula>0.95</formula>
      <formula>1</formula>
    </cfRule>
    <cfRule type="cellIs" dxfId="6606" priority="8536" stopIfTrue="1" operator="between">
      <formula>0</formula>
      <formula>0.5</formula>
    </cfRule>
  </conditionalFormatting>
  <conditionalFormatting sqref="U38">
    <cfRule type="cellIs" dxfId="6605" priority="8527" operator="between">
      <formula>0.76</formula>
      <formula>0.95</formula>
    </cfRule>
    <cfRule type="cellIs" dxfId="6604" priority="8528" operator="between">
      <formula>0.51</formula>
      <formula>0.75</formula>
    </cfRule>
    <cfRule type="cellIs" dxfId="6603" priority="8529" operator="greaterThan">
      <formula>1</formula>
    </cfRule>
    <cfRule type="cellIs" dxfId="6602" priority="8530" operator="between">
      <formula>0.95</formula>
      <formula>1</formula>
    </cfRule>
    <cfRule type="cellIs" dxfId="6601" priority="8531" stopIfTrue="1" operator="between">
      <formula>0</formula>
      <formula>0.5</formula>
    </cfRule>
  </conditionalFormatting>
  <conditionalFormatting sqref="U39">
    <cfRule type="cellIs" dxfId="6600" priority="8522" operator="between">
      <formula>0.76</formula>
      <formula>0.95</formula>
    </cfRule>
    <cfRule type="cellIs" dxfId="6599" priority="8523" operator="between">
      <formula>0.51</formula>
      <formula>0.75</formula>
    </cfRule>
    <cfRule type="cellIs" dxfId="6598" priority="8524" operator="greaterThan">
      <formula>1</formula>
    </cfRule>
    <cfRule type="cellIs" dxfId="6597" priority="8525" operator="between">
      <formula>0.95</formula>
      <formula>1</formula>
    </cfRule>
    <cfRule type="cellIs" dxfId="6596" priority="8526" stopIfTrue="1" operator="between">
      <formula>0</formula>
      <formula>0.5</formula>
    </cfRule>
  </conditionalFormatting>
  <conditionalFormatting sqref="U41">
    <cfRule type="cellIs" dxfId="6595" priority="8517" operator="between">
      <formula>0.76</formula>
      <formula>0.95</formula>
    </cfRule>
    <cfRule type="cellIs" dxfId="6594" priority="8518" operator="between">
      <formula>0.51</formula>
      <formula>0.75</formula>
    </cfRule>
    <cfRule type="cellIs" dxfId="6593" priority="8519" operator="greaterThan">
      <formula>1</formula>
    </cfRule>
    <cfRule type="cellIs" dxfId="6592" priority="8520" operator="between">
      <formula>0.95</formula>
      <formula>1</formula>
    </cfRule>
    <cfRule type="cellIs" dxfId="6591" priority="8521" stopIfTrue="1" operator="between">
      <formula>0</formula>
      <formula>0.5</formula>
    </cfRule>
  </conditionalFormatting>
  <conditionalFormatting sqref="U40">
    <cfRule type="cellIs" dxfId="6590" priority="8512" operator="between">
      <formula>0.76</formula>
      <formula>0.95</formula>
    </cfRule>
    <cfRule type="cellIs" dxfId="6589" priority="8513" operator="between">
      <formula>0.51</formula>
      <formula>0.75</formula>
    </cfRule>
    <cfRule type="cellIs" dxfId="6588" priority="8514" operator="greaterThan">
      <formula>1</formula>
    </cfRule>
    <cfRule type="cellIs" dxfId="6587" priority="8515" operator="between">
      <formula>0.95</formula>
      <formula>1</formula>
    </cfRule>
    <cfRule type="cellIs" dxfId="6586" priority="8516" stopIfTrue="1" operator="between">
      <formula>0</formula>
      <formula>0.5</formula>
    </cfRule>
  </conditionalFormatting>
  <conditionalFormatting sqref="U42">
    <cfRule type="cellIs" dxfId="6585" priority="8507" operator="between">
      <formula>0.76</formula>
      <formula>0.95</formula>
    </cfRule>
    <cfRule type="cellIs" dxfId="6584" priority="8508" operator="between">
      <formula>0.51</formula>
      <formula>0.75</formula>
    </cfRule>
    <cfRule type="cellIs" dxfId="6583" priority="8509" operator="greaterThan">
      <formula>1</formula>
    </cfRule>
    <cfRule type="cellIs" dxfId="6582" priority="8510" operator="between">
      <formula>0.95</formula>
      <formula>1</formula>
    </cfRule>
    <cfRule type="cellIs" dxfId="6581" priority="8511" stopIfTrue="1" operator="between">
      <formula>0</formula>
      <formula>0.5</formula>
    </cfRule>
  </conditionalFormatting>
  <conditionalFormatting sqref="U43">
    <cfRule type="cellIs" dxfId="6580" priority="8502" operator="between">
      <formula>0.76</formula>
      <formula>0.95</formula>
    </cfRule>
    <cfRule type="cellIs" dxfId="6579" priority="8503" operator="between">
      <formula>0.51</formula>
      <formula>0.75</formula>
    </cfRule>
    <cfRule type="cellIs" dxfId="6578" priority="8504" operator="greaterThan">
      <formula>1</formula>
    </cfRule>
    <cfRule type="cellIs" dxfId="6577" priority="8505" operator="between">
      <formula>0.95</formula>
      <formula>1</formula>
    </cfRule>
    <cfRule type="cellIs" dxfId="6576" priority="8506" stopIfTrue="1" operator="between">
      <formula>0</formula>
      <formula>0.5</formula>
    </cfRule>
  </conditionalFormatting>
  <conditionalFormatting sqref="U44">
    <cfRule type="cellIs" dxfId="6575" priority="8497" operator="between">
      <formula>0.76</formula>
      <formula>0.95</formula>
    </cfRule>
    <cfRule type="cellIs" dxfId="6574" priority="8498" operator="between">
      <formula>0.51</formula>
      <formula>0.75</formula>
    </cfRule>
    <cfRule type="cellIs" dxfId="6573" priority="8499" operator="greaterThan">
      <formula>1</formula>
    </cfRule>
    <cfRule type="cellIs" dxfId="6572" priority="8500" operator="between">
      <formula>0.95</formula>
      <formula>1</formula>
    </cfRule>
    <cfRule type="cellIs" dxfId="6571" priority="8501" stopIfTrue="1" operator="between">
      <formula>0</formula>
      <formula>0.5</formula>
    </cfRule>
  </conditionalFormatting>
  <conditionalFormatting sqref="U46">
    <cfRule type="cellIs" dxfId="6570" priority="8492" operator="between">
      <formula>0.76</formula>
      <formula>0.95</formula>
    </cfRule>
    <cfRule type="cellIs" dxfId="6569" priority="8493" operator="between">
      <formula>0.51</formula>
      <formula>0.75</formula>
    </cfRule>
    <cfRule type="cellIs" dxfId="6568" priority="8494" operator="greaterThan">
      <formula>1</formula>
    </cfRule>
    <cfRule type="cellIs" dxfId="6567" priority="8495" operator="between">
      <formula>0.95</formula>
      <formula>1</formula>
    </cfRule>
    <cfRule type="cellIs" dxfId="6566" priority="8496" stopIfTrue="1" operator="between">
      <formula>0</formula>
      <formula>0.5</formula>
    </cfRule>
  </conditionalFormatting>
  <conditionalFormatting sqref="U45">
    <cfRule type="cellIs" dxfId="6565" priority="8487" operator="between">
      <formula>0.76</formula>
      <formula>0.95</formula>
    </cfRule>
    <cfRule type="cellIs" dxfId="6564" priority="8488" operator="between">
      <formula>0.51</formula>
      <formula>0.75</formula>
    </cfRule>
    <cfRule type="cellIs" dxfId="6563" priority="8489" operator="greaterThan">
      <formula>1</formula>
    </cfRule>
    <cfRule type="cellIs" dxfId="6562" priority="8490" operator="between">
      <formula>0.95</formula>
      <formula>1</formula>
    </cfRule>
    <cfRule type="cellIs" dxfId="6561" priority="8491" stopIfTrue="1" operator="between">
      <formula>0</formula>
      <formula>0.5</formula>
    </cfRule>
  </conditionalFormatting>
  <conditionalFormatting sqref="U47">
    <cfRule type="cellIs" dxfId="6560" priority="8482" operator="between">
      <formula>0.76</formula>
      <formula>0.95</formula>
    </cfRule>
    <cfRule type="cellIs" dxfId="6559" priority="8483" operator="between">
      <formula>0.51</formula>
      <formula>0.75</formula>
    </cfRule>
    <cfRule type="cellIs" dxfId="6558" priority="8484" operator="greaterThan">
      <formula>1</formula>
    </cfRule>
    <cfRule type="cellIs" dxfId="6557" priority="8485" operator="between">
      <formula>0.95</formula>
      <formula>1</formula>
    </cfRule>
    <cfRule type="cellIs" dxfId="6556" priority="8486" stopIfTrue="1" operator="between">
      <formula>0</formula>
      <formula>0.5</formula>
    </cfRule>
  </conditionalFormatting>
  <conditionalFormatting sqref="U48">
    <cfRule type="cellIs" dxfId="6555" priority="8477" operator="between">
      <formula>0.76</formula>
      <formula>0.95</formula>
    </cfRule>
    <cfRule type="cellIs" dxfId="6554" priority="8478" operator="between">
      <formula>0.51</formula>
      <formula>0.75</formula>
    </cfRule>
    <cfRule type="cellIs" dxfId="6553" priority="8479" operator="greaterThan">
      <formula>1</formula>
    </cfRule>
    <cfRule type="cellIs" dxfId="6552" priority="8480" operator="between">
      <formula>0.95</formula>
      <formula>1</formula>
    </cfRule>
    <cfRule type="cellIs" dxfId="6551" priority="8481" stopIfTrue="1" operator="between">
      <formula>0</formula>
      <formula>0.5</formula>
    </cfRule>
  </conditionalFormatting>
  <conditionalFormatting sqref="U49">
    <cfRule type="cellIs" dxfId="6550" priority="8472" operator="between">
      <formula>0.76</formula>
      <formula>0.95</formula>
    </cfRule>
    <cfRule type="cellIs" dxfId="6549" priority="8473" operator="between">
      <formula>0.51</formula>
      <formula>0.75</formula>
    </cfRule>
    <cfRule type="cellIs" dxfId="6548" priority="8474" operator="greaterThan">
      <formula>1</formula>
    </cfRule>
    <cfRule type="cellIs" dxfId="6547" priority="8475" operator="between">
      <formula>0.95</formula>
      <formula>1</formula>
    </cfRule>
    <cfRule type="cellIs" dxfId="6546" priority="8476" stopIfTrue="1" operator="between">
      <formula>0</formula>
      <formula>0.5</formula>
    </cfRule>
  </conditionalFormatting>
  <conditionalFormatting sqref="U50">
    <cfRule type="cellIs" dxfId="6545" priority="8467" operator="between">
      <formula>0.76</formula>
      <formula>0.95</formula>
    </cfRule>
    <cfRule type="cellIs" dxfId="6544" priority="8468" operator="between">
      <formula>0.51</formula>
      <formula>0.75</formula>
    </cfRule>
    <cfRule type="cellIs" dxfId="6543" priority="8469" operator="greaterThan">
      <formula>1</formula>
    </cfRule>
    <cfRule type="cellIs" dxfId="6542" priority="8470" operator="between">
      <formula>0.95</formula>
      <formula>1</formula>
    </cfRule>
    <cfRule type="cellIs" dxfId="6541" priority="8471" stopIfTrue="1" operator="between">
      <formula>0</formula>
      <formula>0.5</formula>
    </cfRule>
  </conditionalFormatting>
  <conditionalFormatting sqref="U51">
    <cfRule type="cellIs" dxfId="6540" priority="8462" operator="between">
      <formula>0.76</formula>
      <formula>0.95</formula>
    </cfRule>
    <cfRule type="cellIs" dxfId="6539" priority="8463" operator="between">
      <formula>0.51</formula>
      <formula>0.75</formula>
    </cfRule>
    <cfRule type="cellIs" dxfId="6538" priority="8464" operator="greaterThan">
      <formula>1</formula>
    </cfRule>
    <cfRule type="cellIs" dxfId="6537" priority="8465" operator="between">
      <formula>0.95</formula>
      <formula>1</formula>
    </cfRule>
    <cfRule type="cellIs" dxfId="6536" priority="8466" stopIfTrue="1" operator="between">
      <formula>0</formula>
      <formula>0.5</formula>
    </cfRule>
  </conditionalFormatting>
  <conditionalFormatting sqref="U52">
    <cfRule type="cellIs" dxfId="6535" priority="8457" operator="between">
      <formula>0.76</formula>
      <formula>0.95</formula>
    </cfRule>
    <cfRule type="cellIs" dxfId="6534" priority="8458" operator="between">
      <formula>0.51</formula>
      <formula>0.75</formula>
    </cfRule>
    <cfRule type="cellIs" dxfId="6533" priority="8459" operator="greaterThan">
      <formula>1</formula>
    </cfRule>
    <cfRule type="cellIs" dxfId="6532" priority="8460" operator="between">
      <formula>0.95</formula>
      <formula>1</formula>
    </cfRule>
    <cfRule type="cellIs" dxfId="6531" priority="8461" stopIfTrue="1" operator="between">
      <formula>0</formula>
      <formula>0.5</formula>
    </cfRule>
  </conditionalFormatting>
  <conditionalFormatting sqref="U53">
    <cfRule type="cellIs" dxfId="6530" priority="8452" operator="between">
      <formula>0.76</formula>
      <formula>0.95</formula>
    </cfRule>
    <cfRule type="cellIs" dxfId="6529" priority="8453" operator="between">
      <formula>0.51</formula>
      <formula>0.75</formula>
    </cfRule>
    <cfRule type="cellIs" dxfId="6528" priority="8454" operator="greaterThan">
      <formula>1</formula>
    </cfRule>
    <cfRule type="cellIs" dxfId="6527" priority="8455" operator="between">
      <formula>0.95</formula>
      <formula>1</formula>
    </cfRule>
    <cfRule type="cellIs" dxfId="6526" priority="8456" stopIfTrue="1" operator="between">
      <formula>0</formula>
      <formula>0.5</formula>
    </cfRule>
  </conditionalFormatting>
  <conditionalFormatting sqref="U54">
    <cfRule type="cellIs" dxfId="6525" priority="8447" operator="between">
      <formula>0.76</formula>
      <formula>0.95</formula>
    </cfRule>
    <cfRule type="cellIs" dxfId="6524" priority="8448" operator="between">
      <formula>0.51</formula>
      <formula>0.75</formula>
    </cfRule>
    <cfRule type="cellIs" dxfId="6523" priority="8449" operator="greaterThan">
      <formula>1</formula>
    </cfRule>
    <cfRule type="cellIs" dxfId="6522" priority="8450" operator="between">
      <formula>0.95</formula>
      <formula>1</formula>
    </cfRule>
    <cfRule type="cellIs" dxfId="6521" priority="8451" stopIfTrue="1" operator="between">
      <formula>0</formula>
      <formula>0.5</formula>
    </cfRule>
  </conditionalFormatting>
  <conditionalFormatting sqref="U55">
    <cfRule type="cellIs" dxfId="6520" priority="8442" operator="between">
      <formula>0.76</formula>
      <formula>0.95</formula>
    </cfRule>
    <cfRule type="cellIs" dxfId="6519" priority="8443" operator="between">
      <formula>0.51</formula>
      <formula>0.75</formula>
    </cfRule>
    <cfRule type="cellIs" dxfId="6518" priority="8444" operator="greaterThan">
      <formula>1</formula>
    </cfRule>
    <cfRule type="cellIs" dxfId="6517" priority="8445" operator="between">
      <formula>0.95</formula>
      <formula>1</formula>
    </cfRule>
    <cfRule type="cellIs" dxfId="6516" priority="8446" stopIfTrue="1" operator="between">
      <formula>0</formula>
      <formula>0.5</formula>
    </cfRule>
  </conditionalFormatting>
  <conditionalFormatting sqref="U56">
    <cfRule type="cellIs" dxfId="6515" priority="8437" operator="between">
      <formula>0.76</formula>
      <formula>0.95</formula>
    </cfRule>
    <cfRule type="cellIs" dxfId="6514" priority="8438" operator="between">
      <formula>0.51</formula>
      <formula>0.75</formula>
    </cfRule>
    <cfRule type="cellIs" dxfId="6513" priority="8439" operator="greaterThan">
      <formula>1</formula>
    </cfRule>
    <cfRule type="cellIs" dxfId="6512" priority="8440" operator="between">
      <formula>0.95</formula>
      <formula>1</formula>
    </cfRule>
    <cfRule type="cellIs" dxfId="6511" priority="8441" stopIfTrue="1" operator="between">
      <formula>0</formula>
      <formula>0.5</formula>
    </cfRule>
  </conditionalFormatting>
  <conditionalFormatting sqref="U57">
    <cfRule type="cellIs" dxfId="6510" priority="8432" operator="between">
      <formula>0.76</formula>
      <formula>0.95</formula>
    </cfRule>
    <cfRule type="cellIs" dxfId="6509" priority="8433" operator="between">
      <formula>0.51</formula>
      <formula>0.75</formula>
    </cfRule>
    <cfRule type="cellIs" dxfId="6508" priority="8434" operator="greaterThan">
      <formula>1</formula>
    </cfRule>
    <cfRule type="cellIs" dxfId="6507" priority="8435" operator="between">
      <formula>0.95</formula>
      <formula>1</formula>
    </cfRule>
    <cfRule type="cellIs" dxfId="6506" priority="8436" stopIfTrue="1" operator="between">
      <formula>0</formula>
      <formula>0.5</formula>
    </cfRule>
  </conditionalFormatting>
  <conditionalFormatting sqref="U58">
    <cfRule type="cellIs" dxfId="6505" priority="8417" operator="between">
      <formula>0.76</formula>
      <formula>0.95</formula>
    </cfRule>
    <cfRule type="cellIs" dxfId="6504" priority="8418" operator="between">
      <formula>0.51</formula>
      <formula>0.75</formula>
    </cfRule>
    <cfRule type="cellIs" dxfId="6503" priority="8419" operator="greaterThan">
      <formula>1</formula>
    </cfRule>
    <cfRule type="cellIs" dxfId="6502" priority="8420" operator="between">
      <formula>0.95</formula>
      <formula>1</formula>
    </cfRule>
    <cfRule type="cellIs" dxfId="6501" priority="8421" stopIfTrue="1" operator="between">
      <formula>0</formula>
      <formula>0.5</formula>
    </cfRule>
  </conditionalFormatting>
  <conditionalFormatting sqref="U59">
    <cfRule type="cellIs" dxfId="6500" priority="8412" operator="between">
      <formula>0.76</formula>
      <formula>0.95</formula>
    </cfRule>
    <cfRule type="cellIs" dxfId="6499" priority="8413" operator="between">
      <formula>0.51</formula>
      <formula>0.75</formula>
    </cfRule>
    <cfRule type="cellIs" dxfId="6498" priority="8414" operator="greaterThan">
      <formula>1</formula>
    </cfRule>
    <cfRule type="cellIs" dxfId="6497" priority="8415" operator="between">
      <formula>0.95</formula>
      <formula>1</formula>
    </cfRule>
    <cfRule type="cellIs" dxfId="6496" priority="8416" stopIfTrue="1" operator="between">
      <formula>0</formula>
      <formula>0.5</formula>
    </cfRule>
  </conditionalFormatting>
  <conditionalFormatting sqref="U60">
    <cfRule type="cellIs" dxfId="6495" priority="8407" operator="between">
      <formula>0.76</formula>
      <formula>0.95</formula>
    </cfRule>
    <cfRule type="cellIs" dxfId="6494" priority="8408" operator="between">
      <formula>0.51</formula>
      <formula>0.75</formula>
    </cfRule>
    <cfRule type="cellIs" dxfId="6493" priority="8409" operator="greaterThan">
      <formula>1</formula>
    </cfRule>
    <cfRule type="cellIs" dxfId="6492" priority="8410" operator="between">
      <formula>0.95</formula>
      <formula>1</formula>
    </cfRule>
    <cfRule type="cellIs" dxfId="6491" priority="8411" stopIfTrue="1" operator="between">
      <formula>0</formula>
      <formula>0.5</formula>
    </cfRule>
  </conditionalFormatting>
  <conditionalFormatting sqref="U61">
    <cfRule type="cellIs" dxfId="6490" priority="8397" operator="between">
      <formula>0.76</formula>
      <formula>0.95</formula>
    </cfRule>
    <cfRule type="cellIs" dxfId="6489" priority="8398" operator="between">
      <formula>0.51</formula>
      <formula>0.75</formula>
    </cfRule>
    <cfRule type="cellIs" dxfId="6488" priority="8399" operator="greaterThan">
      <formula>1</formula>
    </cfRule>
    <cfRule type="cellIs" dxfId="6487" priority="8400" operator="between">
      <formula>0.95</formula>
      <formula>1</formula>
    </cfRule>
    <cfRule type="cellIs" dxfId="6486" priority="8401" stopIfTrue="1" operator="between">
      <formula>0</formula>
      <formula>0.5</formula>
    </cfRule>
  </conditionalFormatting>
  <conditionalFormatting sqref="U63">
    <cfRule type="cellIs" dxfId="6485" priority="8392" operator="between">
      <formula>0.76</formula>
      <formula>0.95</formula>
    </cfRule>
    <cfRule type="cellIs" dxfId="6484" priority="8393" operator="between">
      <formula>0.51</formula>
      <formula>0.75</formula>
    </cfRule>
    <cfRule type="cellIs" dxfId="6483" priority="8394" operator="greaterThan">
      <formula>1</formula>
    </cfRule>
    <cfRule type="cellIs" dxfId="6482" priority="8395" operator="between">
      <formula>0.95</formula>
      <formula>1</formula>
    </cfRule>
    <cfRule type="cellIs" dxfId="6481" priority="8396" stopIfTrue="1" operator="between">
      <formula>0</formula>
      <formula>0.5</formula>
    </cfRule>
  </conditionalFormatting>
  <conditionalFormatting sqref="U64">
    <cfRule type="cellIs" dxfId="6480" priority="8387" operator="between">
      <formula>0.76</formula>
      <formula>0.95</formula>
    </cfRule>
    <cfRule type="cellIs" dxfId="6479" priority="8388" operator="between">
      <formula>0.51</formula>
      <formula>0.75</formula>
    </cfRule>
    <cfRule type="cellIs" dxfId="6478" priority="8389" operator="greaterThan">
      <formula>1</formula>
    </cfRule>
    <cfRule type="cellIs" dxfId="6477" priority="8390" operator="between">
      <formula>0.95</formula>
      <formula>1</formula>
    </cfRule>
    <cfRule type="cellIs" dxfId="6476" priority="8391" stopIfTrue="1" operator="between">
      <formula>0</formula>
      <formula>0.5</formula>
    </cfRule>
  </conditionalFormatting>
  <conditionalFormatting sqref="U65">
    <cfRule type="cellIs" dxfId="6475" priority="8382" operator="between">
      <formula>0.76</formula>
      <formula>0.95</formula>
    </cfRule>
    <cfRule type="cellIs" dxfId="6474" priority="8383" operator="between">
      <formula>0.51</formula>
      <formula>0.75</formula>
    </cfRule>
    <cfRule type="cellIs" dxfId="6473" priority="8384" operator="greaterThan">
      <formula>1</formula>
    </cfRule>
    <cfRule type="cellIs" dxfId="6472" priority="8385" operator="between">
      <formula>0.95</formula>
      <formula>1</formula>
    </cfRule>
    <cfRule type="cellIs" dxfId="6471" priority="8386" stopIfTrue="1" operator="between">
      <formula>0</formula>
      <formula>0.5</formula>
    </cfRule>
  </conditionalFormatting>
  <conditionalFormatting sqref="U66">
    <cfRule type="cellIs" dxfId="6470" priority="8377" operator="between">
      <formula>0.76</formula>
      <formula>0.95</formula>
    </cfRule>
    <cfRule type="cellIs" dxfId="6469" priority="8378" operator="between">
      <formula>0.51</formula>
      <formula>0.75</formula>
    </cfRule>
    <cfRule type="cellIs" dxfId="6468" priority="8379" operator="greaterThan">
      <formula>1</formula>
    </cfRule>
    <cfRule type="cellIs" dxfId="6467" priority="8380" operator="between">
      <formula>0.95</formula>
      <formula>1</formula>
    </cfRule>
    <cfRule type="cellIs" dxfId="6466" priority="8381" stopIfTrue="1" operator="between">
      <formula>0</formula>
      <formula>0.5</formula>
    </cfRule>
  </conditionalFormatting>
  <conditionalFormatting sqref="U67">
    <cfRule type="cellIs" dxfId="6465" priority="8372" operator="between">
      <formula>0.76</formula>
      <formula>0.95</formula>
    </cfRule>
    <cfRule type="cellIs" dxfId="6464" priority="8373" operator="between">
      <formula>0.51</formula>
      <formula>0.75</formula>
    </cfRule>
    <cfRule type="cellIs" dxfId="6463" priority="8374" operator="greaterThan">
      <formula>1</formula>
    </cfRule>
    <cfRule type="cellIs" dxfId="6462" priority="8375" operator="between">
      <formula>0.95</formula>
      <formula>1</formula>
    </cfRule>
    <cfRule type="cellIs" dxfId="6461" priority="8376" stopIfTrue="1" operator="between">
      <formula>0</formula>
      <formula>0.5</formula>
    </cfRule>
  </conditionalFormatting>
  <conditionalFormatting sqref="U68">
    <cfRule type="cellIs" dxfId="6460" priority="8367" operator="between">
      <formula>0.76</formula>
      <formula>0.95</formula>
    </cfRule>
    <cfRule type="cellIs" dxfId="6459" priority="8368" operator="between">
      <formula>0.51</formula>
      <formula>0.75</formula>
    </cfRule>
    <cfRule type="cellIs" dxfId="6458" priority="8369" operator="greaterThan">
      <formula>1</formula>
    </cfRule>
    <cfRule type="cellIs" dxfId="6457" priority="8370" operator="between">
      <formula>0.95</formula>
      <formula>1</formula>
    </cfRule>
    <cfRule type="cellIs" dxfId="6456" priority="8371" stopIfTrue="1" operator="between">
      <formula>0</formula>
      <formula>0.5</formula>
    </cfRule>
  </conditionalFormatting>
  <conditionalFormatting sqref="U69">
    <cfRule type="cellIs" dxfId="6455" priority="8362" operator="between">
      <formula>0.76</formula>
      <formula>0.95</formula>
    </cfRule>
    <cfRule type="cellIs" dxfId="6454" priority="8363" operator="between">
      <formula>0.51</formula>
      <formula>0.75</formula>
    </cfRule>
    <cfRule type="cellIs" dxfId="6453" priority="8364" operator="greaterThan">
      <formula>1</formula>
    </cfRule>
    <cfRule type="cellIs" dxfId="6452" priority="8365" operator="between">
      <formula>0.95</formula>
      <formula>1</formula>
    </cfRule>
    <cfRule type="cellIs" dxfId="6451" priority="8366" stopIfTrue="1" operator="between">
      <formula>0</formula>
      <formula>0.5</formula>
    </cfRule>
  </conditionalFormatting>
  <conditionalFormatting sqref="U70">
    <cfRule type="cellIs" dxfId="6450" priority="8357" operator="between">
      <formula>0.76</formula>
      <formula>0.95</formula>
    </cfRule>
    <cfRule type="cellIs" dxfId="6449" priority="8358" operator="between">
      <formula>0.51</formula>
      <formula>0.75</formula>
    </cfRule>
    <cfRule type="cellIs" dxfId="6448" priority="8359" operator="greaterThan">
      <formula>1</formula>
    </cfRule>
    <cfRule type="cellIs" dxfId="6447" priority="8360" operator="between">
      <formula>0.95</formula>
      <formula>1</formula>
    </cfRule>
    <cfRule type="cellIs" dxfId="6446" priority="8361" stopIfTrue="1" operator="between">
      <formula>0</formula>
      <formula>0.5</formula>
    </cfRule>
  </conditionalFormatting>
  <conditionalFormatting sqref="U71">
    <cfRule type="cellIs" dxfId="6445" priority="8352" operator="between">
      <formula>0.76</formula>
      <formula>0.95</formula>
    </cfRule>
    <cfRule type="cellIs" dxfId="6444" priority="8353" operator="between">
      <formula>0.51</formula>
      <formula>0.75</formula>
    </cfRule>
    <cfRule type="cellIs" dxfId="6443" priority="8354" operator="greaterThan">
      <formula>1</formula>
    </cfRule>
    <cfRule type="cellIs" dxfId="6442" priority="8355" operator="between">
      <formula>0.95</formula>
      <formula>1</formula>
    </cfRule>
    <cfRule type="cellIs" dxfId="6441" priority="8356" stopIfTrue="1" operator="between">
      <formula>0</formula>
      <formula>0.5</formula>
    </cfRule>
  </conditionalFormatting>
  <conditionalFormatting sqref="U72">
    <cfRule type="cellIs" dxfId="6440" priority="8347" operator="between">
      <formula>0.76</formula>
      <formula>0.95</formula>
    </cfRule>
    <cfRule type="cellIs" dxfId="6439" priority="8348" operator="between">
      <formula>0.51</formula>
      <formula>0.75</formula>
    </cfRule>
    <cfRule type="cellIs" dxfId="6438" priority="8349" operator="greaterThan">
      <formula>1</formula>
    </cfRule>
    <cfRule type="cellIs" dxfId="6437" priority="8350" operator="between">
      <formula>0.95</formula>
      <formula>1</formula>
    </cfRule>
    <cfRule type="cellIs" dxfId="6436" priority="8351" stopIfTrue="1" operator="between">
      <formula>0</formula>
      <formula>0.5</formula>
    </cfRule>
  </conditionalFormatting>
  <conditionalFormatting sqref="U73">
    <cfRule type="cellIs" dxfId="6435" priority="8342" operator="between">
      <formula>0.76</formula>
      <formula>0.95</formula>
    </cfRule>
    <cfRule type="cellIs" dxfId="6434" priority="8343" operator="between">
      <formula>0.51</formula>
      <formula>0.75</formula>
    </cfRule>
    <cfRule type="cellIs" dxfId="6433" priority="8344" operator="greaterThan">
      <formula>1</formula>
    </cfRule>
    <cfRule type="cellIs" dxfId="6432" priority="8345" operator="between">
      <formula>0.95</formula>
      <formula>1</formula>
    </cfRule>
    <cfRule type="cellIs" dxfId="6431" priority="8346" stopIfTrue="1" operator="between">
      <formula>0</formula>
      <formula>0.5</formula>
    </cfRule>
  </conditionalFormatting>
  <conditionalFormatting sqref="U74">
    <cfRule type="cellIs" dxfId="6430" priority="8337" operator="between">
      <formula>0.76</formula>
      <formula>0.95</formula>
    </cfRule>
    <cfRule type="cellIs" dxfId="6429" priority="8338" operator="between">
      <formula>0.51</formula>
      <formula>0.75</formula>
    </cfRule>
    <cfRule type="cellIs" dxfId="6428" priority="8339" operator="greaterThan">
      <formula>1</formula>
    </cfRule>
    <cfRule type="cellIs" dxfId="6427" priority="8340" operator="between">
      <formula>0.95</formula>
      <formula>1</formula>
    </cfRule>
    <cfRule type="cellIs" dxfId="6426" priority="8341" stopIfTrue="1" operator="between">
      <formula>0</formula>
      <formula>0.5</formula>
    </cfRule>
  </conditionalFormatting>
  <conditionalFormatting sqref="U75">
    <cfRule type="cellIs" dxfId="6425" priority="8332" operator="between">
      <formula>0.76</formula>
      <formula>0.95</formula>
    </cfRule>
    <cfRule type="cellIs" dxfId="6424" priority="8333" operator="between">
      <formula>0.51</formula>
      <formula>0.75</formula>
    </cfRule>
    <cfRule type="cellIs" dxfId="6423" priority="8334" operator="greaterThan">
      <formula>1</formula>
    </cfRule>
    <cfRule type="cellIs" dxfId="6422" priority="8335" operator="between">
      <formula>0.95</formula>
      <formula>1</formula>
    </cfRule>
    <cfRule type="cellIs" dxfId="6421" priority="8336" stopIfTrue="1" operator="between">
      <formula>0</formula>
      <formula>0.5</formula>
    </cfRule>
  </conditionalFormatting>
  <conditionalFormatting sqref="U79">
    <cfRule type="cellIs" dxfId="6420" priority="8327" operator="between">
      <formula>0.76</formula>
      <formula>0.95</formula>
    </cfRule>
    <cfRule type="cellIs" dxfId="6419" priority="8328" operator="between">
      <formula>0.51</formula>
      <formula>0.75</formula>
    </cfRule>
    <cfRule type="cellIs" dxfId="6418" priority="8329" operator="greaterThan">
      <formula>1</formula>
    </cfRule>
    <cfRule type="cellIs" dxfId="6417" priority="8330" operator="between">
      <formula>0.95</formula>
      <formula>1</formula>
    </cfRule>
    <cfRule type="cellIs" dxfId="6416" priority="8331" stopIfTrue="1" operator="between">
      <formula>0</formula>
      <formula>0.5</formula>
    </cfRule>
  </conditionalFormatting>
  <conditionalFormatting sqref="U78">
    <cfRule type="cellIs" dxfId="6415" priority="8322" operator="between">
      <formula>0.76</formula>
      <formula>0.95</formula>
    </cfRule>
    <cfRule type="cellIs" dxfId="6414" priority="8323" operator="between">
      <formula>0.51</formula>
      <formula>0.75</formula>
    </cfRule>
    <cfRule type="cellIs" dxfId="6413" priority="8324" operator="greaterThan">
      <formula>1</formula>
    </cfRule>
    <cfRule type="cellIs" dxfId="6412" priority="8325" operator="between">
      <formula>0.95</formula>
      <formula>1</formula>
    </cfRule>
    <cfRule type="cellIs" dxfId="6411" priority="8326" stopIfTrue="1" operator="between">
      <formula>0</formula>
      <formula>0.5</formula>
    </cfRule>
  </conditionalFormatting>
  <conditionalFormatting sqref="U80">
    <cfRule type="cellIs" dxfId="6410" priority="8317" operator="between">
      <formula>0.76</formula>
      <formula>0.95</formula>
    </cfRule>
    <cfRule type="cellIs" dxfId="6409" priority="8318" operator="between">
      <formula>0.51</formula>
      <formula>0.75</formula>
    </cfRule>
    <cfRule type="cellIs" dxfId="6408" priority="8319" operator="greaterThan">
      <formula>1</formula>
    </cfRule>
    <cfRule type="cellIs" dxfId="6407" priority="8320" operator="between">
      <formula>0.95</formula>
      <formula>1</formula>
    </cfRule>
    <cfRule type="cellIs" dxfId="6406" priority="8321" stopIfTrue="1" operator="between">
      <formula>0</formula>
      <formula>0.5</formula>
    </cfRule>
  </conditionalFormatting>
  <conditionalFormatting sqref="U81">
    <cfRule type="cellIs" dxfId="6405" priority="8312" operator="between">
      <formula>0.76</formula>
      <formula>0.95</formula>
    </cfRule>
    <cfRule type="cellIs" dxfId="6404" priority="8313" operator="between">
      <formula>0.51</formula>
      <formula>0.75</formula>
    </cfRule>
    <cfRule type="cellIs" dxfId="6403" priority="8314" operator="greaterThan">
      <formula>1</formula>
    </cfRule>
    <cfRule type="cellIs" dxfId="6402" priority="8315" operator="between">
      <formula>0.95</formula>
      <formula>1</formula>
    </cfRule>
    <cfRule type="cellIs" dxfId="6401" priority="8316" stopIfTrue="1" operator="between">
      <formula>0</formula>
      <formula>0.5</formula>
    </cfRule>
  </conditionalFormatting>
  <conditionalFormatting sqref="U82">
    <cfRule type="cellIs" dxfId="6400" priority="8307" operator="between">
      <formula>0.76</formula>
      <formula>0.95</formula>
    </cfRule>
    <cfRule type="cellIs" dxfId="6399" priority="8308" operator="between">
      <formula>0.51</formula>
      <formula>0.75</formula>
    </cfRule>
    <cfRule type="cellIs" dxfId="6398" priority="8309" operator="greaterThan">
      <formula>1</formula>
    </cfRule>
    <cfRule type="cellIs" dxfId="6397" priority="8310" operator="between">
      <formula>0.95</formula>
      <formula>1</formula>
    </cfRule>
    <cfRule type="cellIs" dxfId="6396" priority="8311" stopIfTrue="1" operator="between">
      <formula>0</formula>
      <formula>0.5</formula>
    </cfRule>
  </conditionalFormatting>
  <conditionalFormatting sqref="U83">
    <cfRule type="cellIs" dxfId="6395" priority="8302" operator="between">
      <formula>0.76</formula>
      <formula>0.95</formula>
    </cfRule>
    <cfRule type="cellIs" dxfId="6394" priority="8303" operator="between">
      <formula>0.51</formula>
      <formula>0.75</formula>
    </cfRule>
    <cfRule type="cellIs" dxfId="6393" priority="8304" operator="greaterThan">
      <formula>1</formula>
    </cfRule>
    <cfRule type="cellIs" dxfId="6392" priority="8305" operator="between">
      <formula>0.95</formula>
      <formula>1</formula>
    </cfRule>
    <cfRule type="cellIs" dxfId="6391" priority="8306" stopIfTrue="1" operator="between">
      <formula>0</formula>
      <formula>0.5</formula>
    </cfRule>
  </conditionalFormatting>
  <conditionalFormatting sqref="U88">
    <cfRule type="cellIs" dxfId="6390" priority="8282" operator="between">
      <formula>0.76</formula>
      <formula>0.95</formula>
    </cfRule>
    <cfRule type="cellIs" dxfId="6389" priority="8283" operator="between">
      <formula>0.51</formula>
      <formula>0.75</formula>
    </cfRule>
    <cfRule type="cellIs" dxfId="6388" priority="8284" operator="greaterThan">
      <formula>1</formula>
    </cfRule>
    <cfRule type="cellIs" dxfId="6387" priority="8285" operator="between">
      <formula>0.95</formula>
      <formula>1</formula>
    </cfRule>
    <cfRule type="cellIs" dxfId="6386" priority="8286" stopIfTrue="1" operator="between">
      <formula>0</formula>
      <formula>0.5</formula>
    </cfRule>
  </conditionalFormatting>
  <conditionalFormatting sqref="U92">
    <cfRule type="cellIs" dxfId="6385" priority="8277" operator="between">
      <formula>0.76</formula>
      <formula>0.95</formula>
    </cfRule>
    <cfRule type="cellIs" dxfId="6384" priority="8278" operator="between">
      <formula>0.51</formula>
      <formula>0.75</formula>
    </cfRule>
    <cfRule type="cellIs" dxfId="6383" priority="8279" operator="greaterThan">
      <formula>1</formula>
    </cfRule>
    <cfRule type="cellIs" dxfId="6382" priority="8280" operator="between">
      <formula>0.95</formula>
      <formula>1</formula>
    </cfRule>
    <cfRule type="cellIs" dxfId="6381" priority="8281" stopIfTrue="1" operator="between">
      <formula>0</formula>
      <formula>0.5</formula>
    </cfRule>
  </conditionalFormatting>
  <conditionalFormatting sqref="U91">
    <cfRule type="cellIs" dxfId="6380" priority="8272" operator="between">
      <formula>0.76</formula>
      <formula>0.95</formula>
    </cfRule>
    <cfRule type="cellIs" dxfId="6379" priority="8273" operator="between">
      <formula>0.51</formula>
      <formula>0.75</formula>
    </cfRule>
    <cfRule type="cellIs" dxfId="6378" priority="8274" operator="greaterThan">
      <formula>1</formula>
    </cfRule>
    <cfRule type="cellIs" dxfId="6377" priority="8275" operator="between">
      <formula>0.95</formula>
      <formula>1</formula>
    </cfRule>
    <cfRule type="cellIs" dxfId="6376" priority="8276" stopIfTrue="1" operator="between">
      <formula>0</formula>
      <formula>0.5</formula>
    </cfRule>
  </conditionalFormatting>
  <conditionalFormatting sqref="U93">
    <cfRule type="cellIs" dxfId="6375" priority="8267" operator="between">
      <formula>0.76</formula>
      <formula>0.95</formula>
    </cfRule>
    <cfRule type="cellIs" dxfId="6374" priority="8268" operator="between">
      <formula>0.51</formula>
      <formula>0.75</formula>
    </cfRule>
    <cfRule type="cellIs" dxfId="6373" priority="8269" operator="greaterThan">
      <formula>1</formula>
    </cfRule>
    <cfRule type="cellIs" dxfId="6372" priority="8270" operator="between">
      <formula>0.95</formula>
      <formula>1</formula>
    </cfRule>
    <cfRule type="cellIs" dxfId="6371" priority="8271" stopIfTrue="1" operator="between">
      <formula>0</formula>
      <formula>0.5</formula>
    </cfRule>
  </conditionalFormatting>
  <conditionalFormatting sqref="U94">
    <cfRule type="cellIs" dxfId="6370" priority="8262" operator="between">
      <formula>0.76</formula>
      <formula>0.95</formula>
    </cfRule>
    <cfRule type="cellIs" dxfId="6369" priority="8263" operator="between">
      <formula>0.51</formula>
      <formula>0.75</formula>
    </cfRule>
    <cfRule type="cellIs" dxfId="6368" priority="8264" operator="greaterThan">
      <formula>1</formula>
    </cfRule>
    <cfRule type="cellIs" dxfId="6367" priority="8265" operator="between">
      <formula>0.95</formula>
      <formula>1</formula>
    </cfRule>
    <cfRule type="cellIs" dxfId="6366" priority="8266" stopIfTrue="1" operator="between">
      <formula>0</formula>
      <formula>0.5</formula>
    </cfRule>
  </conditionalFormatting>
  <conditionalFormatting sqref="U95">
    <cfRule type="cellIs" dxfId="6365" priority="8257" operator="between">
      <formula>0.76</formula>
      <formula>0.95</formula>
    </cfRule>
    <cfRule type="cellIs" dxfId="6364" priority="8258" operator="between">
      <formula>0.51</formula>
      <formula>0.75</formula>
    </cfRule>
    <cfRule type="cellIs" dxfId="6363" priority="8259" operator="greaterThan">
      <formula>1</formula>
    </cfRule>
    <cfRule type="cellIs" dxfId="6362" priority="8260" operator="between">
      <formula>0.95</formula>
      <formula>1</formula>
    </cfRule>
    <cfRule type="cellIs" dxfId="6361" priority="8261" stopIfTrue="1" operator="between">
      <formula>0</formula>
      <formula>0.5</formula>
    </cfRule>
  </conditionalFormatting>
  <conditionalFormatting sqref="U96">
    <cfRule type="cellIs" dxfId="6360" priority="8252" operator="between">
      <formula>0.76</formula>
      <formula>0.95</formula>
    </cfRule>
    <cfRule type="cellIs" dxfId="6359" priority="8253" operator="between">
      <formula>0.51</formula>
      <formula>0.75</formula>
    </cfRule>
    <cfRule type="cellIs" dxfId="6358" priority="8254" operator="greaterThan">
      <formula>1</formula>
    </cfRule>
    <cfRule type="cellIs" dxfId="6357" priority="8255" operator="between">
      <formula>0.95</formula>
      <formula>1</formula>
    </cfRule>
    <cfRule type="cellIs" dxfId="6356" priority="8256" stopIfTrue="1" operator="between">
      <formula>0</formula>
      <formula>0.5</formula>
    </cfRule>
  </conditionalFormatting>
  <conditionalFormatting sqref="U98">
    <cfRule type="cellIs" dxfId="6355" priority="8247" operator="between">
      <formula>0.76</formula>
      <formula>0.95</formula>
    </cfRule>
    <cfRule type="cellIs" dxfId="6354" priority="8248" operator="between">
      <formula>0.51</formula>
      <formula>0.75</formula>
    </cfRule>
    <cfRule type="cellIs" dxfId="6353" priority="8249" operator="greaterThan">
      <formula>1</formula>
    </cfRule>
    <cfRule type="cellIs" dxfId="6352" priority="8250" operator="between">
      <formula>0.95</formula>
      <formula>1</formula>
    </cfRule>
    <cfRule type="cellIs" dxfId="6351" priority="8251" stopIfTrue="1" operator="between">
      <formula>0</formula>
      <formula>0.5</formula>
    </cfRule>
  </conditionalFormatting>
  <conditionalFormatting sqref="U99">
    <cfRule type="cellIs" dxfId="6350" priority="8232" operator="between">
      <formula>0.76</formula>
      <formula>0.95</formula>
    </cfRule>
    <cfRule type="cellIs" dxfId="6349" priority="8233" operator="between">
      <formula>0.51</formula>
      <formula>0.75</formula>
    </cfRule>
    <cfRule type="cellIs" dxfId="6348" priority="8234" operator="greaterThan">
      <formula>1</formula>
    </cfRule>
    <cfRule type="cellIs" dxfId="6347" priority="8235" operator="between">
      <formula>0.95</formula>
      <formula>1</formula>
    </cfRule>
    <cfRule type="cellIs" dxfId="6346" priority="8236" stopIfTrue="1" operator="between">
      <formula>0</formula>
      <formula>0.5</formula>
    </cfRule>
  </conditionalFormatting>
  <conditionalFormatting sqref="U101">
    <cfRule type="cellIs" dxfId="6345" priority="8227" operator="between">
      <formula>0.76</formula>
      <formula>0.95</formula>
    </cfRule>
    <cfRule type="cellIs" dxfId="6344" priority="8228" operator="between">
      <formula>0.51</formula>
      <formula>0.75</formula>
    </cfRule>
    <cfRule type="cellIs" dxfId="6343" priority="8229" operator="greaterThan">
      <formula>1</formula>
    </cfRule>
    <cfRule type="cellIs" dxfId="6342" priority="8230" operator="between">
      <formula>0.95</formula>
      <formula>1</formula>
    </cfRule>
    <cfRule type="cellIs" dxfId="6341" priority="8231" stopIfTrue="1" operator="between">
      <formula>0</formula>
      <formula>0.5</formula>
    </cfRule>
  </conditionalFormatting>
  <conditionalFormatting sqref="U103">
    <cfRule type="cellIs" dxfId="6340" priority="8217" operator="between">
      <formula>0.76</formula>
      <formula>0.95</formula>
    </cfRule>
    <cfRule type="cellIs" dxfId="6339" priority="8218" operator="between">
      <formula>0.51</formula>
      <formula>0.75</formula>
    </cfRule>
    <cfRule type="cellIs" dxfId="6338" priority="8219" operator="greaterThan">
      <formula>1</formula>
    </cfRule>
    <cfRule type="cellIs" dxfId="6337" priority="8220" operator="between">
      <formula>0.95</formula>
      <formula>1</formula>
    </cfRule>
    <cfRule type="cellIs" dxfId="6336" priority="8221" stopIfTrue="1" operator="between">
      <formula>0</formula>
      <formula>0.5</formula>
    </cfRule>
  </conditionalFormatting>
  <conditionalFormatting sqref="U104">
    <cfRule type="cellIs" dxfId="6335" priority="8212" operator="between">
      <formula>0.76</formula>
      <formula>0.95</formula>
    </cfRule>
    <cfRule type="cellIs" dxfId="6334" priority="8213" operator="between">
      <formula>0.51</formula>
      <formula>0.75</formula>
    </cfRule>
    <cfRule type="cellIs" dxfId="6333" priority="8214" operator="greaterThan">
      <formula>1</formula>
    </cfRule>
    <cfRule type="cellIs" dxfId="6332" priority="8215" operator="between">
      <formula>0.95</formula>
      <formula>1</formula>
    </cfRule>
    <cfRule type="cellIs" dxfId="6331" priority="8216" stopIfTrue="1" operator="between">
      <formula>0</formula>
      <formula>0.5</formula>
    </cfRule>
  </conditionalFormatting>
  <conditionalFormatting sqref="U105">
    <cfRule type="cellIs" dxfId="6330" priority="8207" operator="between">
      <formula>0.76</formula>
      <formula>0.95</formula>
    </cfRule>
    <cfRule type="cellIs" dxfId="6329" priority="8208" operator="between">
      <formula>0.51</formula>
      <formula>0.75</formula>
    </cfRule>
    <cfRule type="cellIs" dxfId="6328" priority="8209" operator="greaterThan">
      <formula>1</formula>
    </cfRule>
    <cfRule type="cellIs" dxfId="6327" priority="8210" operator="between">
      <formula>0.95</formula>
      <formula>1</formula>
    </cfRule>
    <cfRule type="cellIs" dxfId="6326" priority="8211" stopIfTrue="1" operator="between">
      <formula>0</formula>
      <formula>0.5</formula>
    </cfRule>
  </conditionalFormatting>
  <conditionalFormatting sqref="U106">
    <cfRule type="cellIs" dxfId="6325" priority="8202" operator="between">
      <formula>0.76</formula>
      <formula>0.95</formula>
    </cfRule>
    <cfRule type="cellIs" dxfId="6324" priority="8203" operator="between">
      <formula>0.51</formula>
      <formula>0.75</formula>
    </cfRule>
    <cfRule type="cellIs" dxfId="6323" priority="8204" operator="greaterThan">
      <formula>1</formula>
    </cfRule>
    <cfRule type="cellIs" dxfId="6322" priority="8205" operator="between">
      <formula>0.95</formula>
      <formula>1</formula>
    </cfRule>
    <cfRule type="cellIs" dxfId="6321" priority="8206" stopIfTrue="1" operator="between">
      <formula>0</formula>
      <formula>0.5</formula>
    </cfRule>
  </conditionalFormatting>
  <conditionalFormatting sqref="U107">
    <cfRule type="cellIs" dxfId="6320" priority="8197" operator="between">
      <formula>0.76</formula>
      <formula>0.95</formula>
    </cfRule>
    <cfRule type="cellIs" dxfId="6319" priority="8198" operator="between">
      <formula>0.51</formula>
      <formula>0.75</formula>
    </cfRule>
    <cfRule type="cellIs" dxfId="6318" priority="8199" operator="greaterThan">
      <formula>1</formula>
    </cfRule>
    <cfRule type="cellIs" dxfId="6317" priority="8200" operator="between">
      <formula>0.95</formula>
      <formula>1</formula>
    </cfRule>
    <cfRule type="cellIs" dxfId="6316" priority="8201" stopIfTrue="1" operator="between">
      <formula>0</formula>
      <formula>0.5</formula>
    </cfRule>
  </conditionalFormatting>
  <conditionalFormatting sqref="U108:U109">
    <cfRule type="cellIs" dxfId="6315" priority="8192" operator="between">
      <formula>0.76</formula>
      <formula>0.95</formula>
    </cfRule>
    <cfRule type="cellIs" dxfId="6314" priority="8193" operator="between">
      <formula>0.51</formula>
      <formula>0.75</formula>
    </cfRule>
    <cfRule type="cellIs" dxfId="6313" priority="8194" operator="greaterThan">
      <formula>1</formula>
    </cfRule>
    <cfRule type="cellIs" dxfId="6312" priority="8195" operator="between">
      <formula>0.95</formula>
      <formula>1</formula>
    </cfRule>
    <cfRule type="cellIs" dxfId="6311" priority="8196" stopIfTrue="1" operator="between">
      <formula>0</formula>
      <formula>0.5</formula>
    </cfRule>
  </conditionalFormatting>
  <conditionalFormatting sqref="U110">
    <cfRule type="cellIs" dxfId="6310" priority="8187" operator="between">
      <formula>0.76</formula>
      <formula>0.95</formula>
    </cfRule>
    <cfRule type="cellIs" dxfId="6309" priority="8188" operator="between">
      <formula>0.51</formula>
      <formula>0.75</formula>
    </cfRule>
    <cfRule type="cellIs" dxfId="6308" priority="8189" operator="greaterThan">
      <formula>1</formula>
    </cfRule>
    <cfRule type="cellIs" dxfId="6307" priority="8190" operator="between">
      <formula>0.95</formula>
      <formula>1</formula>
    </cfRule>
    <cfRule type="cellIs" dxfId="6306" priority="8191" stopIfTrue="1" operator="between">
      <formula>0</formula>
      <formula>0.5</formula>
    </cfRule>
  </conditionalFormatting>
  <conditionalFormatting sqref="U111">
    <cfRule type="cellIs" dxfId="6305" priority="8182" operator="between">
      <formula>0.76</formula>
      <formula>0.95</formula>
    </cfRule>
    <cfRule type="cellIs" dxfId="6304" priority="8183" operator="between">
      <formula>0.51</formula>
      <formula>0.75</formula>
    </cfRule>
    <cfRule type="cellIs" dxfId="6303" priority="8184" operator="greaterThan">
      <formula>1</formula>
    </cfRule>
    <cfRule type="cellIs" dxfId="6302" priority="8185" operator="between">
      <formula>0.95</formula>
      <formula>1</formula>
    </cfRule>
    <cfRule type="cellIs" dxfId="6301" priority="8186" stopIfTrue="1" operator="between">
      <formula>0</formula>
      <formula>0.5</formula>
    </cfRule>
  </conditionalFormatting>
  <conditionalFormatting sqref="U112">
    <cfRule type="cellIs" dxfId="6300" priority="8177" operator="between">
      <formula>0.76</formula>
      <formula>0.95</formula>
    </cfRule>
    <cfRule type="cellIs" dxfId="6299" priority="8178" operator="between">
      <formula>0.51</formula>
      <formula>0.75</formula>
    </cfRule>
    <cfRule type="cellIs" dxfId="6298" priority="8179" operator="greaterThan">
      <formula>1</formula>
    </cfRule>
    <cfRule type="cellIs" dxfId="6297" priority="8180" operator="between">
      <formula>0.95</formula>
      <formula>1</formula>
    </cfRule>
    <cfRule type="cellIs" dxfId="6296" priority="8181" stopIfTrue="1" operator="between">
      <formula>0</formula>
      <formula>0.5</formula>
    </cfRule>
  </conditionalFormatting>
  <conditionalFormatting sqref="U113">
    <cfRule type="cellIs" dxfId="6295" priority="8172" operator="between">
      <formula>0.76</formula>
      <formula>0.95</formula>
    </cfRule>
    <cfRule type="cellIs" dxfId="6294" priority="8173" operator="between">
      <formula>0.51</formula>
      <formula>0.75</formula>
    </cfRule>
    <cfRule type="cellIs" dxfId="6293" priority="8174" operator="greaterThan">
      <formula>1</formula>
    </cfRule>
    <cfRule type="cellIs" dxfId="6292" priority="8175" operator="between">
      <formula>0.95</formula>
      <formula>1</formula>
    </cfRule>
    <cfRule type="cellIs" dxfId="6291" priority="8176" stopIfTrue="1" operator="between">
      <formula>0</formula>
      <formula>0.5</formula>
    </cfRule>
  </conditionalFormatting>
  <conditionalFormatting sqref="U114">
    <cfRule type="cellIs" dxfId="6290" priority="8162" operator="between">
      <formula>0.76</formula>
      <formula>0.95</formula>
    </cfRule>
    <cfRule type="cellIs" dxfId="6289" priority="8163" operator="between">
      <formula>0.51</formula>
      <formula>0.75</formula>
    </cfRule>
    <cfRule type="cellIs" dxfId="6288" priority="8164" operator="greaterThan">
      <formula>1</formula>
    </cfRule>
    <cfRule type="cellIs" dxfId="6287" priority="8165" operator="between">
      <formula>0.95</formula>
      <formula>1</formula>
    </cfRule>
    <cfRule type="cellIs" dxfId="6286" priority="8166" stopIfTrue="1" operator="between">
      <formula>0</formula>
      <formula>0.5</formula>
    </cfRule>
  </conditionalFormatting>
  <conditionalFormatting sqref="U115">
    <cfRule type="cellIs" dxfId="6285" priority="8157" operator="between">
      <formula>0.76</formula>
      <formula>0.95</formula>
    </cfRule>
    <cfRule type="cellIs" dxfId="6284" priority="8158" operator="between">
      <formula>0.51</formula>
      <formula>0.75</formula>
    </cfRule>
    <cfRule type="cellIs" dxfId="6283" priority="8159" operator="greaterThan">
      <formula>1</formula>
    </cfRule>
    <cfRule type="cellIs" dxfId="6282" priority="8160" operator="between">
      <formula>0.95</formula>
      <formula>1</formula>
    </cfRule>
    <cfRule type="cellIs" dxfId="6281" priority="8161" stopIfTrue="1" operator="between">
      <formula>0</formula>
      <formula>0.5</formula>
    </cfRule>
  </conditionalFormatting>
  <conditionalFormatting sqref="U116">
    <cfRule type="cellIs" dxfId="6280" priority="8152" operator="between">
      <formula>0.76</formula>
      <formula>0.95</formula>
    </cfRule>
    <cfRule type="cellIs" dxfId="6279" priority="8153" operator="between">
      <formula>0.51</formula>
      <formula>0.75</formula>
    </cfRule>
    <cfRule type="cellIs" dxfId="6278" priority="8154" operator="greaterThan">
      <formula>1</formula>
    </cfRule>
    <cfRule type="cellIs" dxfId="6277" priority="8155" operator="between">
      <formula>0.95</formula>
      <formula>1</formula>
    </cfRule>
    <cfRule type="cellIs" dxfId="6276" priority="8156" stopIfTrue="1" operator="between">
      <formula>0</formula>
      <formula>0.5</formula>
    </cfRule>
  </conditionalFormatting>
  <conditionalFormatting sqref="U117">
    <cfRule type="cellIs" dxfId="6275" priority="8147" operator="between">
      <formula>0.76</formula>
      <formula>0.95</formula>
    </cfRule>
    <cfRule type="cellIs" dxfId="6274" priority="8148" operator="between">
      <formula>0.51</formula>
      <formula>0.75</formula>
    </cfRule>
    <cfRule type="cellIs" dxfId="6273" priority="8149" operator="greaterThan">
      <formula>1</formula>
    </cfRule>
    <cfRule type="cellIs" dxfId="6272" priority="8150" operator="between">
      <formula>0.95</formula>
      <formula>1</formula>
    </cfRule>
    <cfRule type="cellIs" dxfId="6271" priority="8151" stopIfTrue="1" operator="between">
      <formula>0</formula>
      <formula>0.5</formula>
    </cfRule>
  </conditionalFormatting>
  <conditionalFormatting sqref="U118">
    <cfRule type="cellIs" dxfId="6270" priority="8142" operator="between">
      <formula>0.76</formula>
      <formula>0.95</formula>
    </cfRule>
    <cfRule type="cellIs" dxfId="6269" priority="8143" operator="between">
      <formula>0.51</formula>
      <formula>0.75</formula>
    </cfRule>
    <cfRule type="cellIs" dxfId="6268" priority="8144" operator="greaterThan">
      <formula>1</formula>
    </cfRule>
    <cfRule type="cellIs" dxfId="6267" priority="8145" operator="between">
      <formula>0.95</formula>
      <formula>1</formula>
    </cfRule>
    <cfRule type="cellIs" dxfId="6266" priority="8146" stopIfTrue="1" operator="between">
      <formula>0</formula>
      <formula>0.5</formula>
    </cfRule>
  </conditionalFormatting>
  <conditionalFormatting sqref="U119">
    <cfRule type="cellIs" dxfId="6265" priority="8137" operator="between">
      <formula>0.76</formula>
      <formula>0.95</formula>
    </cfRule>
    <cfRule type="cellIs" dxfId="6264" priority="8138" operator="between">
      <formula>0.51</formula>
      <formula>0.75</formula>
    </cfRule>
    <cfRule type="cellIs" dxfId="6263" priority="8139" operator="greaterThan">
      <formula>1</formula>
    </cfRule>
    <cfRule type="cellIs" dxfId="6262" priority="8140" operator="between">
      <formula>0.95</formula>
      <formula>1</formula>
    </cfRule>
    <cfRule type="cellIs" dxfId="6261" priority="8141" stopIfTrue="1" operator="between">
      <formula>0</formula>
      <formula>0.5</formula>
    </cfRule>
  </conditionalFormatting>
  <conditionalFormatting sqref="U120">
    <cfRule type="cellIs" dxfId="6260" priority="8132" operator="between">
      <formula>0.76</formula>
      <formula>0.95</formula>
    </cfRule>
    <cfRule type="cellIs" dxfId="6259" priority="8133" operator="between">
      <formula>0.51</formula>
      <formula>0.75</formula>
    </cfRule>
    <cfRule type="cellIs" dxfId="6258" priority="8134" operator="greaterThan">
      <formula>1</formula>
    </cfRule>
    <cfRule type="cellIs" dxfId="6257" priority="8135" operator="between">
      <formula>0.95</formula>
      <formula>1</formula>
    </cfRule>
    <cfRule type="cellIs" dxfId="6256" priority="8136" stopIfTrue="1" operator="between">
      <formula>0</formula>
      <formula>0.5</formula>
    </cfRule>
  </conditionalFormatting>
  <conditionalFormatting sqref="U121">
    <cfRule type="cellIs" dxfId="6255" priority="8127" operator="between">
      <formula>0.76</formula>
      <formula>0.95</formula>
    </cfRule>
    <cfRule type="cellIs" dxfId="6254" priority="8128" operator="between">
      <formula>0.51</formula>
      <formula>0.75</formula>
    </cfRule>
    <cfRule type="cellIs" dxfId="6253" priority="8129" operator="greaterThan">
      <formula>1</formula>
    </cfRule>
    <cfRule type="cellIs" dxfId="6252" priority="8130" operator="between">
      <formula>0.95</formula>
      <formula>1</formula>
    </cfRule>
    <cfRule type="cellIs" dxfId="6251" priority="8131" stopIfTrue="1" operator="between">
      <formula>0</formula>
      <formula>0.5</formula>
    </cfRule>
  </conditionalFormatting>
  <conditionalFormatting sqref="U122">
    <cfRule type="cellIs" dxfId="6250" priority="8122" operator="between">
      <formula>0.76</formula>
      <formula>0.95</formula>
    </cfRule>
    <cfRule type="cellIs" dxfId="6249" priority="8123" operator="between">
      <formula>0.51</formula>
      <formula>0.75</formula>
    </cfRule>
    <cfRule type="cellIs" dxfId="6248" priority="8124" operator="greaterThan">
      <formula>1</formula>
    </cfRule>
    <cfRule type="cellIs" dxfId="6247" priority="8125" operator="between">
      <formula>0.95</formula>
      <formula>1</formula>
    </cfRule>
    <cfRule type="cellIs" dxfId="6246" priority="8126" stopIfTrue="1" operator="between">
      <formula>0</formula>
      <formula>0.5</formula>
    </cfRule>
  </conditionalFormatting>
  <conditionalFormatting sqref="U123">
    <cfRule type="cellIs" dxfId="6245" priority="8117" operator="between">
      <formula>0.76</formula>
      <formula>0.95</formula>
    </cfRule>
    <cfRule type="cellIs" dxfId="6244" priority="8118" operator="between">
      <formula>0.51</formula>
      <formula>0.75</formula>
    </cfRule>
    <cfRule type="cellIs" dxfId="6243" priority="8119" operator="greaterThan">
      <formula>1</formula>
    </cfRule>
    <cfRule type="cellIs" dxfId="6242" priority="8120" operator="between">
      <formula>0.95</formula>
      <formula>1</formula>
    </cfRule>
    <cfRule type="cellIs" dxfId="6241" priority="8121" stopIfTrue="1" operator="between">
      <formula>0</formula>
      <formula>0.5</formula>
    </cfRule>
  </conditionalFormatting>
  <conditionalFormatting sqref="U124">
    <cfRule type="cellIs" dxfId="6240" priority="8112" operator="between">
      <formula>0.76</formula>
      <formula>0.95</formula>
    </cfRule>
    <cfRule type="cellIs" dxfId="6239" priority="8113" operator="between">
      <formula>0.51</formula>
      <formula>0.75</formula>
    </cfRule>
    <cfRule type="cellIs" dxfId="6238" priority="8114" operator="greaterThan">
      <formula>1</formula>
    </cfRule>
    <cfRule type="cellIs" dxfId="6237" priority="8115" operator="between">
      <formula>0.95</formula>
      <formula>1</formula>
    </cfRule>
    <cfRule type="cellIs" dxfId="6236" priority="8116" stopIfTrue="1" operator="between">
      <formula>0</formula>
      <formula>0.5</formula>
    </cfRule>
  </conditionalFormatting>
  <conditionalFormatting sqref="U125">
    <cfRule type="cellIs" dxfId="6235" priority="8107" operator="between">
      <formula>0.76</formula>
      <formula>0.95</formula>
    </cfRule>
    <cfRule type="cellIs" dxfId="6234" priority="8108" operator="between">
      <formula>0.51</formula>
      <formula>0.75</formula>
    </cfRule>
    <cfRule type="cellIs" dxfId="6233" priority="8109" operator="greaterThan">
      <formula>1</formula>
    </cfRule>
    <cfRule type="cellIs" dxfId="6232" priority="8110" operator="between">
      <formula>0.95</formula>
      <formula>1</formula>
    </cfRule>
    <cfRule type="cellIs" dxfId="6231" priority="8111" stopIfTrue="1" operator="between">
      <formula>0</formula>
      <formula>0.5</formula>
    </cfRule>
  </conditionalFormatting>
  <conditionalFormatting sqref="U126">
    <cfRule type="cellIs" dxfId="6230" priority="8102" operator="between">
      <formula>0.76</formula>
      <formula>0.95</formula>
    </cfRule>
    <cfRule type="cellIs" dxfId="6229" priority="8103" operator="between">
      <formula>0.51</formula>
      <formula>0.75</formula>
    </cfRule>
    <cfRule type="cellIs" dxfId="6228" priority="8104" operator="greaterThan">
      <formula>1</formula>
    </cfRule>
    <cfRule type="cellIs" dxfId="6227" priority="8105" operator="between">
      <formula>0.95</formula>
      <formula>1</formula>
    </cfRule>
    <cfRule type="cellIs" dxfId="6226" priority="8106" stopIfTrue="1" operator="between">
      <formula>0</formula>
      <formula>0.5</formula>
    </cfRule>
  </conditionalFormatting>
  <conditionalFormatting sqref="U127">
    <cfRule type="cellIs" dxfId="6225" priority="8097" operator="between">
      <formula>0.76</formula>
      <formula>0.95</formula>
    </cfRule>
    <cfRule type="cellIs" dxfId="6224" priority="8098" operator="between">
      <formula>0.51</formula>
      <formula>0.75</formula>
    </cfRule>
    <cfRule type="cellIs" dxfId="6223" priority="8099" operator="greaterThan">
      <formula>1</formula>
    </cfRule>
    <cfRule type="cellIs" dxfId="6222" priority="8100" operator="between">
      <formula>0.95</formula>
      <formula>1</formula>
    </cfRule>
    <cfRule type="cellIs" dxfId="6221" priority="8101" stopIfTrue="1" operator="between">
      <formula>0</formula>
      <formula>0.5</formula>
    </cfRule>
  </conditionalFormatting>
  <conditionalFormatting sqref="U128">
    <cfRule type="cellIs" dxfId="6220" priority="8092" operator="between">
      <formula>0.76</formula>
      <formula>0.95</formula>
    </cfRule>
    <cfRule type="cellIs" dxfId="6219" priority="8093" operator="between">
      <formula>0.51</formula>
      <formula>0.75</formula>
    </cfRule>
    <cfRule type="cellIs" dxfId="6218" priority="8094" operator="greaterThan">
      <formula>1</formula>
    </cfRule>
    <cfRule type="cellIs" dxfId="6217" priority="8095" operator="between">
      <formula>0.95</formula>
      <formula>1</formula>
    </cfRule>
    <cfRule type="cellIs" dxfId="6216" priority="8096" stopIfTrue="1" operator="between">
      <formula>0</formula>
      <formula>0.5</formula>
    </cfRule>
  </conditionalFormatting>
  <conditionalFormatting sqref="U129">
    <cfRule type="cellIs" dxfId="6215" priority="8087" operator="between">
      <formula>0.76</formula>
      <formula>0.95</formula>
    </cfRule>
    <cfRule type="cellIs" dxfId="6214" priority="8088" operator="between">
      <formula>0.51</formula>
      <formula>0.75</formula>
    </cfRule>
    <cfRule type="cellIs" dxfId="6213" priority="8089" operator="greaterThan">
      <formula>1</formula>
    </cfRule>
    <cfRule type="cellIs" dxfId="6212" priority="8090" operator="between">
      <formula>0.95</formula>
      <formula>1</formula>
    </cfRule>
    <cfRule type="cellIs" dxfId="6211" priority="8091" stopIfTrue="1" operator="between">
      <formula>0</formula>
      <formula>0.5</formula>
    </cfRule>
  </conditionalFormatting>
  <conditionalFormatting sqref="U130">
    <cfRule type="cellIs" dxfId="6210" priority="8082" operator="between">
      <formula>0.76</formula>
      <formula>0.95</formula>
    </cfRule>
    <cfRule type="cellIs" dxfId="6209" priority="8083" operator="between">
      <formula>0.51</formula>
      <formula>0.75</formula>
    </cfRule>
    <cfRule type="cellIs" dxfId="6208" priority="8084" operator="greaterThan">
      <formula>1</formula>
    </cfRule>
    <cfRule type="cellIs" dxfId="6207" priority="8085" operator="between">
      <formula>0.95</formula>
      <formula>1</formula>
    </cfRule>
    <cfRule type="cellIs" dxfId="6206" priority="8086" stopIfTrue="1" operator="between">
      <formula>0</formula>
      <formula>0.5</formula>
    </cfRule>
  </conditionalFormatting>
  <conditionalFormatting sqref="U131">
    <cfRule type="cellIs" dxfId="6205" priority="8077" operator="between">
      <formula>0.76</formula>
      <formula>0.95</formula>
    </cfRule>
    <cfRule type="cellIs" dxfId="6204" priority="8078" operator="between">
      <formula>0.51</formula>
      <formula>0.75</formula>
    </cfRule>
    <cfRule type="cellIs" dxfId="6203" priority="8079" operator="greaterThan">
      <formula>1</formula>
    </cfRule>
    <cfRule type="cellIs" dxfId="6202" priority="8080" operator="between">
      <formula>0.95</formula>
      <formula>1</formula>
    </cfRule>
    <cfRule type="cellIs" dxfId="6201" priority="8081" stopIfTrue="1" operator="between">
      <formula>0</formula>
      <formula>0.5</formula>
    </cfRule>
  </conditionalFormatting>
  <conditionalFormatting sqref="U132">
    <cfRule type="cellIs" dxfId="6200" priority="8072" operator="between">
      <formula>0.76</formula>
      <formula>0.95</formula>
    </cfRule>
    <cfRule type="cellIs" dxfId="6199" priority="8073" operator="between">
      <formula>0.51</formula>
      <formula>0.75</formula>
    </cfRule>
    <cfRule type="cellIs" dxfId="6198" priority="8074" operator="greaterThan">
      <formula>1</formula>
    </cfRule>
    <cfRule type="cellIs" dxfId="6197" priority="8075" operator="between">
      <formula>0.95</formula>
      <formula>1</formula>
    </cfRule>
    <cfRule type="cellIs" dxfId="6196" priority="8076" stopIfTrue="1" operator="between">
      <formula>0</formula>
      <formula>0.5</formula>
    </cfRule>
  </conditionalFormatting>
  <conditionalFormatting sqref="U133">
    <cfRule type="cellIs" dxfId="6195" priority="8067" operator="between">
      <formula>0.76</formula>
      <formula>0.95</formula>
    </cfRule>
    <cfRule type="cellIs" dxfId="6194" priority="8068" operator="between">
      <formula>0.51</formula>
      <formula>0.75</formula>
    </cfRule>
    <cfRule type="cellIs" dxfId="6193" priority="8069" operator="greaterThan">
      <formula>1</formula>
    </cfRule>
    <cfRule type="cellIs" dxfId="6192" priority="8070" operator="between">
      <formula>0.95</formula>
      <formula>1</formula>
    </cfRule>
    <cfRule type="cellIs" dxfId="6191" priority="8071" stopIfTrue="1" operator="between">
      <formula>0</formula>
      <formula>0.5</formula>
    </cfRule>
  </conditionalFormatting>
  <conditionalFormatting sqref="U134">
    <cfRule type="cellIs" dxfId="6190" priority="8062" operator="between">
      <formula>0.76</formula>
      <formula>0.95</formula>
    </cfRule>
    <cfRule type="cellIs" dxfId="6189" priority="8063" operator="between">
      <formula>0.51</formula>
      <formula>0.75</formula>
    </cfRule>
    <cfRule type="cellIs" dxfId="6188" priority="8064" operator="greaterThan">
      <formula>1</formula>
    </cfRule>
    <cfRule type="cellIs" dxfId="6187" priority="8065" operator="between">
      <formula>0.95</formula>
      <formula>1</formula>
    </cfRule>
    <cfRule type="cellIs" dxfId="6186" priority="8066" stopIfTrue="1" operator="between">
      <formula>0</formula>
      <formula>0.5</formula>
    </cfRule>
  </conditionalFormatting>
  <conditionalFormatting sqref="U136">
    <cfRule type="cellIs" dxfId="6185" priority="8057" operator="between">
      <formula>0.76</formula>
      <formula>0.95</formula>
    </cfRule>
    <cfRule type="cellIs" dxfId="6184" priority="8058" operator="between">
      <formula>0.51</formula>
      <formula>0.75</formula>
    </cfRule>
    <cfRule type="cellIs" dxfId="6183" priority="8059" operator="greaterThan">
      <formula>1</formula>
    </cfRule>
    <cfRule type="cellIs" dxfId="6182" priority="8060" operator="between">
      <formula>0.95</formula>
      <formula>1</formula>
    </cfRule>
    <cfRule type="cellIs" dxfId="6181" priority="8061" stopIfTrue="1" operator="between">
      <formula>0</formula>
      <formula>0.5</formula>
    </cfRule>
  </conditionalFormatting>
  <conditionalFormatting sqref="U137:U138">
    <cfRule type="cellIs" dxfId="6180" priority="8047" operator="between">
      <formula>0.76</formula>
      <formula>0.95</formula>
    </cfRule>
    <cfRule type="cellIs" dxfId="6179" priority="8048" operator="between">
      <formula>0.51</formula>
      <formula>0.75</formula>
    </cfRule>
    <cfRule type="cellIs" dxfId="6178" priority="8049" operator="greaterThan">
      <formula>1</formula>
    </cfRule>
    <cfRule type="cellIs" dxfId="6177" priority="8050" operator="between">
      <formula>0.95</formula>
      <formula>1</formula>
    </cfRule>
    <cfRule type="cellIs" dxfId="6176" priority="8051" stopIfTrue="1" operator="between">
      <formula>0</formula>
      <formula>0.5</formula>
    </cfRule>
  </conditionalFormatting>
  <conditionalFormatting sqref="U139">
    <cfRule type="cellIs" dxfId="6175" priority="8042" operator="between">
      <formula>0.76</formula>
      <formula>0.95</formula>
    </cfRule>
    <cfRule type="cellIs" dxfId="6174" priority="8043" operator="between">
      <formula>0.51</formula>
      <formula>0.75</formula>
    </cfRule>
    <cfRule type="cellIs" dxfId="6173" priority="8044" operator="greaterThan">
      <formula>1</formula>
    </cfRule>
    <cfRule type="cellIs" dxfId="6172" priority="8045" operator="between">
      <formula>0.95</formula>
      <formula>1</formula>
    </cfRule>
    <cfRule type="cellIs" dxfId="6171" priority="8046" stopIfTrue="1" operator="between">
      <formula>0</formula>
      <formula>0.5</formula>
    </cfRule>
  </conditionalFormatting>
  <conditionalFormatting sqref="U140">
    <cfRule type="cellIs" dxfId="6170" priority="8037" operator="between">
      <formula>0.76</formula>
      <formula>0.95</formula>
    </cfRule>
    <cfRule type="cellIs" dxfId="6169" priority="8038" operator="between">
      <formula>0.51</formula>
      <formula>0.75</formula>
    </cfRule>
    <cfRule type="cellIs" dxfId="6168" priority="8039" operator="greaterThan">
      <formula>1</formula>
    </cfRule>
    <cfRule type="cellIs" dxfId="6167" priority="8040" operator="between">
      <formula>0.95</formula>
      <formula>1</formula>
    </cfRule>
    <cfRule type="cellIs" dxfId="6166" priority="8041" stopIfTrue="1" operator="between">
      <formula>0</formula>
      <formula>0.5</formula>
    </cfRule>
  </conditionalFormatting>
  <conditionalFormatting sqref="U141">
    <cfRule type="cellIs" dxfId="6165" priority="8032" operator="between">
      <formula>0.76</formula>
      <formula>0.95</formula>
    </cfRule>
    <cfRule type="cellIs" dxfId="6164" priority="8033" operator="between">
      <formula>0.51</formula>
      <formula>0.75</formula>
    </cfRule>
    <cfRule type="cellIs" dxfId="6163" priority="8034" operator="greaterThan">
      <formula>1</formula>
    </cfRule>
    <cfRule type="cellIs" dxfId="6162" priority="8035" operator="between">
      <formula>0.95</formula>
      <formula>1</formula>
    </cfRule>
    <cfRule type="cellIs" dxfId="6161" priority="8036" stopIfTrue="1" operator="between">
      <formula>0</formula>
      <formula>0.5</formula>
    </cfRule>
  </conditionalFormatting>
  <conditionalFormatting sqref="U142">
    <cfRule type="cellIs" dxfId="6160" priority="8027" operator="between">
      <formula>0.76</formula>
      <formula>0.95</formula>
    </cfRule>
    <cfRule type="cellIs" dxfId="6159" priority="8028" operator="between">
      <formula>0.51</formula>
      <formula>0.75</formula>
    </cfRule>
    <cfRule type="cellIs" dxfId="6158" priority="8029" operator="greaterThan">
      <formula>1</formula>
    </cfRule>
    <cfRule type="cellIs" dxfId="6157" priority="8030" operator="between">
      <formula>0.95</formula>
      <formula>1</formula>
    </cfRule>
    <cfRule type="cellIs" dxfId="6156" priority="8031" stopIfTrue="1" operator="between">
      <formula>0</formula>
      <formula>0.5</formula>
    </cfRule>
  </conditionalFormatting>
  <conditionalFormatting sqref="U143">
    <cfRule type="cellIs" dxfId="6155" priority="8022" operator="between">
      <formula>0.76</formula>
      <formula>0.95</formula>
    </cfRule>
    <cfRule type="cellIs" dxfId="6154" priority="8023" operator="between">
      <formula>0.51</formula>
      <formula>0.75</formula>
    </cfRule>
    <cfRule type="cellIs" dxfId="6153" priority="8024" operator="greaterThan">
      <formula>1</formula>
    </cfRule>
    <cfRule type="cellIs" dxfId="6152" priority="8025" operator="between">
      <formula>0.95</formula>
      <formula>1</formula>
    </cfRule>
    <cfRule type="cellIs" dxfId="6151" priority="8026" stopIfTrue="1" operator="between">
      <formula>0</formula>
      <formula>0.5</formula>
    </cfRule>
  </conditionalFormatting>
  <conditionalFormatting sqref="U144">
    <cfRule type="cellIs" dxfId="6150" priority="8017" operator="between">
      <formula>0.76</formula>
      <formula>0.95</formula>
    </cfRule>
    <cfRule type="cellIs" dxfId="6149" priority="8018" operator="between">
      <formula>0.51</formula>
      <formula>0.75</formula>
    </cfRule>
    <cfRule type="cellIs" dxfId="6148" priority="8019" operator="greaterThan">
      <formula>1</formula>
    </cfRule>
    <cfRule type="cellIs" dxfId="6147" priority="8020" operator="between">
      <formula>0.95</formula>
      <formula>1</formula>
    </cfRule>
    <cfRule type="cellIs" dxfId="6146" priority="8021" stopIfTrue="1" operator="between">
      <formula>0</formula>
      <formula>0.5</formula>
    </cfRule>
  </conditionalFormatting>
  <conditionalFormatting sqref="U145">
    <cfRule type="cellIs" dxfId="6145" priority="8012" operator="between">
      <formula>0.76</formula>
      <formula>0.95</formula>
    </cfRule>
    <cfRule type="cellIs" dxfId="6144" priority="8013" operator="between">
      <formula>0.51</formula>
      <formula>0.75</formula>
    </cfRule>
    <cfRule type="cellIs" dxfId="6143" priority="8014" operator="greaterThan">
      <formula>1</formula>
    </cfRule>
    <cfRule type="cellIs" dxfId="6142" priority="8015" operator="between">
      <formula>0.95</formula>
      <formula>1</formula>
    </cfRule>
    <cfRule type="cellIs" dxfId="6141" priority="8016" stopIfTrue="1" operator="between">
      <formula>0</formula>
      <formula>0.5</formula>
    </cfRule>
  </conditionalFormatting>
  <conditionalFormatting sqref="U146">
    <cfRule type="cellIs" dxfId="6140" priority="8007" operator="between">
      <formula>0.76</formula>
      <formula>0.95</formula>
    </cfRule>
    <cfRule type="cellIs" dxfId="6139" priority="8008" operator="between">
      <formula>0.51</formula>
      <formula>0.75</formula>
    </cfRule>
    <cfRule type="cellIs" dxfId="6138" priority="8009" operator="greaterThan">
      <formula>1</formula>
    </cfRule>
    <cfRule type="cellIs" dxfId="6137" priority="8010" operator="between">
      <formula>0.95</formula>
      <formula>1</formula>
    </cfRule>
    <cfRule type="cellIs" dxfId="6136" priority="8011" stopIfTrue="1" operator="between">
      <formula>0</formula>
      <formula>0.5</formula>
    </cfRule>
  </conditionalFormatting>
  <conditionalFormatting sqref="U147">
    <cfRule type="cellIs" dxfId="6135" priority="8002" operator="between">
      <formula>0.76</formula>
      <formula>0.95</formula>
    </cfRule>
    <cfRule type="cellIs" dxfId="6134" priority="8003" operator="between">
      <formula>0.51</formula>
      <formula>0.75</formula>
    </cfRule>
    <cfRule type="cellIs" dxfId="6133" priority="8004" operator="greaterThan">
      <formula>1</formula>
    </cfRule>
    <cfRule type="cellIs" dxfId="6132" priority="8005" operator="between">
      <formula>0.95</formula>
      <formula>1</formula>
    </cfRule>
    <cfRule type="cellIs" dxfId="6131" priority="8006" stopIfTrue="1" operator="between">
      <formula>0</formula>
      <formula>0.5</formula>
    </cfRule>
  </conditionalFormatting>
  <conditionalFormatting sqref="U148">
    <cfRule type="cellIs" dxfId="6130" priority="7997" operator="between">
      <formula>0.76</formula>
      <formula>0.95</formula>
    </cfRule>
    <cfRule type="cellIs" dxfId="6129" priority="7998" operator="between">
      <formula>0.51</formula>
      <formula>0.75</formula>
    </cfRule>
    <cfRule type="cellIs" dxfId="6128" priority="7999" operator="greaterThan">
      <formula>1</formula>
    </cfRule>
    <cfRule type="cellIs" dxfId="6127" priority="8000" operator="between">
      <formula>0.95</formula>
      <formula>1</formula>
    </cfRule>
    <cfRule type="cellIs" dxfId="6126" priority="8001" stopIfTrue="1" operator="between">
      <formula>0</formula>
      <formula>0.5</formula>
    </cfRule>
  </conditionalFormatting>
  <conditionalFormatting sqref="U149">
    <cfRule type="cellIs" dxfId="6125" priority="7992" operator="between">
      <formula>0.76</formula>
      <formula>0.95</formula>
    </cfRule>
    <cfRule type="cellIs" dxfId="6124" priority="7993" operator="between">
      <formula>0.51</formula>
      <formula>0.75</formula>
    </cfRule>
    <cfRule type="cellIs" dxfId="6123" priority="7994" operator="greaterThan">
      <formula>1</formula>
    </cfRule>
    <cfRule type="cellIs" dxfId="6122" priority="7995" operator="between">
      <formula>0.95</formula>
      <formula>1</formula>
    </cfRule>
    <cfRule type="cellIs" dxfId="6121" priority="7996" stopIfTrue="1" operator="between">
      <formula>0</formula>
      <formula>0.5</formula>
    </cfRule>
  </conditionalFormatting>
  <conditionalFormatting sqref="U150">
    <cfRule type="cellIs" dxfId="6120" priority="7987" operator="between">
      <formula>0.76</formula>
      <formula>0.95</formula>
    </cfRule>
    <cfRule type="cellIs" dxfId="6119" priority="7988" operator="between">
      <formula>0.51</formula>
      <formula>0.75</formula>
    </cfRule>
    <cfRule type="cellIs" dxfId="6118" priority="7989" operator="greaterThan">
      <formula>1</formula>
    </cfRule>
    <cfRule type="cellIs" dxfId="6117" priority="7990" operator="between">
      <formula>0.95</formula>
      <formula>1</formula>
    </cfRule>
    <cfRule type="cellIs" dxfId="6116" priority="7991" stopIfTrue="1" operator="between">
      <formula>0</formula>
      <formula>0.5</formula>
    </cfRule>
  </conditionalFormatting>
  <conditionalFormatting sqref="U151">
    <cfRule type="cellIs" dxfId="6115" priority="7982" operator="between">
      <formula>0.76</formula>
      <formula>0.95</formula>
    </cfRule>
    <cfRule type="cellIs" dxfId="6114" priority="7983" operator="between">
      <formula>0.51</formula>
      <formula>0.75</formula>
    </cfRule>
    <cfRule type="cellIs" dxfId="6113" priority="7984" operator="greaterThan">
      <formula>1</formula>
    </cfRule>
    <cfRule type="cellIs" dxfId="6112" priority="7985" operator="between">
      <formula>0.95</formula>
      <formula>1</formula>
    </cfRule>
    <cfRule type="cellIs" dxfId="6111" priority="7986" stopIfTrue="1" operator="between">
      <formula>0</formula>
      <formula>0.5</formula>
    </cfRule>
  </conditionalFormatting>
  <conditionalFormatting sqref="U152">
    <cfRule type="cellIs" dxfId="6110" priority="7977" operator="between">
      <formula>0.76</formula>
      <formula>0.95</formula>
    </cfRule>
    <cfRule type="cellIs" dxfId="6109" priority="7978" operator="between">
      <formula>0.51</formula>
      <formula>0.75</formula>
    </cfRule>
    <cfRule type="cellIs" dxfId="6108" priority="7979" operator="greaterThan">
      <formula>1</formula>
    </cfRule>
    <cfRule type="cellIs" dxfId="6107" priority="7980" operator="between">
      <formula>0.95</formula>
      <formula>1</formula>
    </cfRule>
    <cfRule type="cellIs" dxfId="6106" priority="7981" stopIfTrue="1" operator="between">
      <formula>0</formula>
      <formula>0.5</formula>
    </cfRule>
  </conditionalFormatting>
  <conditionalFormatting sqref="U153">
    <cfRule type="cellIs" dxfId="6105" priority="7972" operator="between">
      <formula>0.76</formula>
      <formula>0.95</formula>
    </cfRule>
    <cfRule type="cellIs" dxfId="6104" priority="7973" operator="between">
      <formula>0.51</formula>
      <formula>0.75</formula>
    </cfRule>
    <cfRule type="cellIs" dxfId="6103" priority="7974" operator="greaterThan">
      <formula>1</formula>
    </cfRule>
    <cfRule type="cellIs" dxfId="6102" priority="7975" operator="between">
      <formula>0.95</formula>
      <formula>1</formula>
    </cfRule>
    <cfRule type="cellIs" dxfId="6101" priority="7976" stopIfTrue="1" operator="between">
      <formula>0</formula>
      <formula>0.5</formula>
    </cfRule>
  </conditionalFormatting>
  <conditionalFormatting sqref="U154">
    <cfRule type="cellIs" dxfId="6100" priority="7967" operator="between">
      <formula>0.76</formula>
      <formula>0.95</formula>
    </cfRule>
    <cfRule type="cellIs" dxfId="6099" priority="7968" operator="between">
      <formula>0.51</formula>
      <formula>0.75</formula>
    </cfRule>
    <cfRule type="cellIs" dxfId="6098" priority="7969" operator="greaterThan">
      <formula>1</formula>
    </cfRule>
    <cfRule type="cellIs" dxfId="6097" priority="7970" operator="between">
      <formula>0.95</formula>
      <formula>1</formula>
    </cfRule>
    <cfRule type="cellIs" dxfId="6096" priority="7971" stopIfTrue="1" operator="between">
      <formula>0</formula>
      <formula>0.5</formula>
    </cfRule>
  </conditionalFormatting>
  <conditionalFormatting sqref="U155">
    <cfRule type="cellIs" dxfId="6095" priority="7962" operator="between">
      <formula>0.76</formula>
      <formula>0.95</formula>
    </cfRule>
    <cfRule type="cellIs" dxfId="6094" priority="7963" operator="between">
      <formula>0.51</formula>
      <formula>0.75</formula>
    </cfRule>
    <cfRule type="cellIs" dxfId="6093" priority="7964" operator="greaterThan">
      <formula>1</formula>
    </cfRule>
    <cfRule type="cellIs" dxfId="6092" priority="7965" operator="between">
      <formula>0.95</formula>
      <formula>1</formula>
    </cfRule>
    <cfRule type="cellIs" dxfId="6091" priority="7966" stopIfTrue="1" operator="between">
      <formula>0</formula>
      <formula>0.5</formula>
    </cfRule>
  </conditionalFormatting>
  <conditionalFormatting sqref="U156">
    <cfRule type="cellIs" dxfId="6090" priority="7957" operator="between">
      <formula>0.76</formula>
      <formula>0.95</formula>
    </cfRule>
    <cfRule type="cellIs" dxfId="6089" priority="7958" operator="between">
      <formula>0.51</formula>
      <formula>0.75</formula>
    </cfRule>
    <cfRule type="cellIs" dxfId="6088" priority="7959" operator="greaterThan">
      <formula>1</formula>
    </cfRule>
    <cfRule type="cellIs" dxfId="6087" priority="7960" operator="between">
      <formula>0.95</formula>
      <formula>1</formula>
    </cfRule>
    <cfRule type="cellIs" dxfId="6086" priority="7961" stopIfTrue="1" operator="between">
      <formula>0</formula>
      <formula>0.5</formula>
    </cfRule>
  </conditionalFormatting>
  <conditionalFormatting sqref="U157">
    <cfRule type="cellIs" dxfId="6085" priority="7952" operator="between">
      <formula>0.76</formula>
      <formula>0.95</formula>
    </cfRule>
    <cfRule type="cellIs" dxfId="6084" priority="7953" operator="between">
      <formula>0.51</formula>
      <formula>0.75</formula>
    </cfRule>
    <cfRule type="cellIs" dxfId="6083" priority="7954" operator="greaterThan">
      <formula>1</formula>
    </cfRule>
    <cfRule type="cellIs" dxfId="6082" priority="7955" operator="between">
      <formula>0.95</formula>
      <formula>1</formula>
    </cfRule>
    <cfRule type="cellIs" dxfId="6081" priority="7956" stopIfTrue="1" operator="between">
      <formula>0</formula>
      <formula>0.5</formula>
    </cfRule>
  </conditionalFormatting>
  <conditionalFormatting sqref="U158">
    <cfRule type="cellIs" dxfId="6080" priority="7947" operator="between">
      <formula>0.76</formula>
      <formula>0.95</formula>
    </cfRule>
    <cfRule type="cellIs" dxfId="6079" priority="7948" operator="between">
      <formula>0.51</formula>
      <formula>0.75</formula>
    </cfRule>
    <cfRule type="cellIs" dxfId="6078" priority="7949" operator="greaterThan">
      <formula>1</formula>
    </cfRule>
    <cfRule type="cellIs" dxfId="6077" priority="7950" operator="between">
      <formula>0.95</formula>
      <formula>1</formula>
    </cfRule>
    <cfRule type="cellIs" dxfId="6076" priority="7951" stopIfTrue="1" operator="between">
      <formula>0</formula>
      <formula>0.5</formula>
    </cfRule>
  </conditionalFormatting>
  <conditionalFormatting sqref="U159">
    <cfRule type="cellIs" dxfId="6075" priority="7942" operator="between">
      <formula>0.76</formula>
      <formula>0.95</formula>
    </cfRule>
    <cfRule type="cellIs" dxfId="6074" priority="7943" operator="between">
      <formula>0.51</formula>
      <formula>0.75</formula>
    </cfRule>
    <cfRule type="cellIs" dxfId="6073" priority="7944" operator="greaterThan">
      <formula>1</formula>
    </cfRule>
    <cfRule type="cellIs" dxfId="6072" priority="7945" operator="between">
      <formula>0.95</formula>
      <formula>1</formula>
    </cfRule>
    <cfRule type="cellIs" dxfId="6071" priority="7946" stopIfTrue="1" operator="between">
      <formula>0</formula>
      <formula>0.5</formula>
    </cfRule>
  </conditionalFormatting>
  <conditionalFormatting sqref="U160">
    <cfRule type="cellIs" dxfId="6070" priority="7937" operator="between">
      <formula>0.76</formula>
      <formula>0.95</formula>
    </cfRule>
    <cfRule type="cellIs" dxfId="6069" priority="7938" operator="between">
      <formula>0.51</formula>
      <formula>0.75</formula>
    </cfRule>
    <cfRule type="cellIs" dxfId="6068" priority="7939" operator="greaterThan">
      <formula>1</formula>
    </cfRule>
    <cfRule type="cellIs" dxfId="6067" priority="7940" operator="between">
      <formula>0.95</formula>
      <formula>1</formula>
    </cfRule>
    <cfRule type="cellIs" dxfId="6066" priority="7941" stopIfTrue="1" operator="between">
      <formula>0</formula>
      <formula>0.5</formula>
    </cfRule>
  </conditionalFormatting>
  <conditionalFormatting sqref="U161">
    <cfRule type="cellIs" dxfId="6065" priority="7932" operator="between">
      <formula>0.76</formula>
      <formula>0.95</formula>
    </cfRule>
    <cfRule type="cellIs" dxfId="6064" priority="7933" operator="between">
      <formula>0.51</formula>
      <formula>0.75</formula>
    </cfRule>
    <cfRule type="cellIs" dxfId="6063" priority="7934" operator="greaterThan">
      <formula>1</formula>
    </cfRule>
    <cfRule type="cellIs" dxfId="6062" priority="7935" operator="between">
      <formula>0.95</formula>
      <formula>1</formula>
    </cfRule>
    <cfRule type="cellIs" dxfId="6061" priority="7936" stopIfTrue="1" operator="between">
      <formula>0</formula>
      <formula>0.5</formula>
    </cfRule>
  </conditionalFormatting>
  <conditionalFormatting sqref="U162">
    <cfRule type="cellIs" dxfId="6060" priority="7927" operator="between">
      <formula>0.76</formula>
      <formula>0.95</formula>
    </cfRule>
    <cfRule type="cellIs" dxfId="6059" priority="7928" operator="between">
      <formula>0.51</formula>
      <formula>0.75</formula>
    </cfRule>
    <cfRule type="cellIs" dxfId="6058" priority="7929" operator="greaterThan">
      <formula>1</formula>
    </cfRule>
    <cfRule type="cellIs" dxfId="6057" priority="7930" operator="between">
      <formula>0.95</formula>
      <formula>1</formula>
    </cfRule>
    <cfRule type="cellIs" dxfId="6056" priority="7931" stopIfTrue="1" operator="between">
      <formula>0</formula>
      <formula>0.5</formula>
    </cfRule>
  </conditionalFormatting>
  <conditionalFormatting sqref="U163">
    <cfRule type="cellIs" dxfId="6055" priority="7922" operator="between">
      <formula>0.76</formula>
      <formula>0.95</formula>
    </cfRule>
    <cfRule type="cellIs" dxfId="6054" priority="7923" operator="between">
      <formula>0.51</formula>
      <formula>0.75</formula>
    </cfRule>
    <cfRule type="cellIs" dxfId="6053" priority="7924" operator="greaterThan">
      <formula>1</formula>
    </cfRule>
    <cfRule type="cellIs" dxfId="6052" priority="7925" operator="between">
      <formula>0.95</formula>
      <formula>1</formula>
    </cfRule>
    <cfRule type="cellIs" dxfId="6051" priority="7926" stopIfTrue="1" operator="between">
      <formula>0</formula>
      <formula>0.5</formula>
    </cfRule>
  </conditionalFormatting>
  <conditionalFormatting sqref="U164">
    <cfRule type="cellIs" dxfId="6050" priority="7917" operator="between">
      <formula>0.76</formula>
      <formula>0.95</formula>
    </cfRule>
    <cfRule type="cellIs" dxfId="6049" priority="7918" operator="between">
      <formula>0.51</formula>
      <formula>0.75</formula>
    </cfRule>
    <cfRule type="cellIs" dxfId="6048" priority="7919" operator="greaterThan">
      <formula>1</formula>
    </cfRule>
    <cfRule type="cellIs" dxfId="6047" priority="7920" operator="between">
      <formula>0.95</formula>
      <formula>1</formula>
    </cfRule>
    <cfRule type="cellIs" dxfId="6046" priority="7921" stopIfTrue="1" operator="between">
      <formula>0</formula>
      <formula>0.5</formula>
    </cfRule>
  </conditionalFormatting>
  <conditionalFormatting sqref="U165">
    <cfRule type="cellIs" dxfId="6045" priority="7912" operator="between">
      <formula>0.76</formula>
      <formula>0.95</formula>
    </cfRule>
    <cfRule type="cellIs" dxfId="6044" priority="7913" operator="between">
      <formula>0.51</formula>
      <formula>0.75</formula>
    </cfRule>
    <cfRule type="cellIs" dxfId="6043" priority="7914" operator="greaterThan">
      <formula>1</formula>
    </cfRule>
    <cfRule type="cellIs" dxfId="6042" priority="7915" operator="between">
      <formula>0.95</formula>
      <formula>1</formula>
    </cfRule>
    <cfRule type="cellIs" dxfId="6041" priority="7916" stopIfTrue="1" operator="between">
      <formula>0</formula>
      <formula>0.5</formula>
    </cfRule>
  </conditionalFormatting>
  <conditionalFormatting sqref="U166">
    <cfRule type="cellIs" dxfId="6040" priority="7907" operator="between">
      <formula>0.76</formula>
      <formula>0.95</formula>
    </cfRule>
    <cfRule type="cellIs" dxfId="6039" priority="7908" operator="between">
      <formula>0.51</formula>
      <formula>0.75</formula>
    </cfRule>
    <cfRule type="cellIs" dxfId="6038" priority="7909" operator="greaterThan">
      <formula>1</formula>
    </cfRule>
    <cfRule type="cellIs" dxfId="6037" priority="7910" operator="between">
      <formula>0.95</formula>
      <formula>1</formula>
    </cfRule>
    <cfRule type="cellIs" dxfId="6036" priority="7911" stopIfTrue="1" operator="between">
      <formula>0</formula>
      <formula>0.5</formula>
    </cfRule>
  </conditionalFormatting>
  <conditionalFormatting sqref="U167">
    <cfRule type="cellIs" dxfId="6035" priority="7902" operator="between">
      <formula>0.76</formula>
      <formula>0.95</formula>
    </cfRule>
    <cfRule type="cellIs" dxfId="6034" priority="7903" operator="between">
      <formula>0.51</formula>
      <formula>0.75</formula>
    </cfRule>
    <cfRule type="cellIs" dxfId="6033" priority="7904" operator="greaterThan">
      <formula>1</formula>
    </cfRule>
    <cfRule type="cellIs" dxfId="6032" priority="7905" operator="between">
      <formula>0.95</formula>
      <formula>1</formula>
    </cfRule>
    <cfRule type="cellIs" dxfId="6031" priority="7906" stopIfTrue="1" operator="between">
      <formula>0</formula>
      <formula>0.5</formula>
    </cfRule>
  </conditionalFormatting>
  <conditionalFormatting sqref="U168">
    <cfRule type="cellIs" dxfId="6030" priority="7897" operator="between">
      <formula>0.76</formula>
      <formula>0.95</formula>
    </cfRule>
    <cfRule type="cellIs" dxfId="6029" priority="7898" operator="between">
      <formula>0.51</formula>
      <formula>0.75</formula>
    </cfRule>
    <cfRule type="cellIs" dxfId="6028" priority="7899" operator="greaterThan">
      <formula>1</formula>
    </cfRule>
    <cfRule type="cellIs" dxfId="6027" priority="7900" operator="between">
      <formula>0.95</formula>
      <formula>1</formula>
    </cfRule>
    <cfRule type="cellIs" dxfId="6026" priority="7901" stopIfTrue="1" operator="between">
      <formula>0</formula>
      <formula>0.5</formula>
    </cfRule>
  </conditionalFormatting>
  <conditionalFormatting sqref="U169">
    <cfRule type="cellIs" dxfId="6025" priority="7892" operator="between">
      <formula>0.76</formula>
      <formula>0.95</formula>
    </cfRule>
    <cfRule type="cellIs" dxfId="6024" priority="7893" operator="between">
      <formula>0.51</formula>
      <formula>0.75</formula>
    </cfRule>
    <cfRule type="cellIs" dxfId="6023" priority="7894" operator="greaterThan">
      <formula>1</formula>
    </cfRule>
    <cfRule type="cellIs" dxfId="6022" priority="7895" operator="between">
      <formula>0.95</formula>
      <formula>1</formula>
    </cfRule>
    <cfRule type="cellIs" dxfId="6021" priority="7896" stopIfTrue="1" operator="between">
      <formula>0</formula>
      <formula>0.5</formula>
    </cfRule>
  </conditionalFormatting>
  <conditionalFormatting sqref="U170">
    <cfRule type="cellIs" dxfId="6020" priority="7887" operator="between">
      <formula>0.76</formula>
      <formula>0.95</formula>
    </cfRule>
    <cfRule type="cellIs" dxfId="6019" priority="7888" operator="between">
      <formula>0.51</formula>
      <formula>0.75</formula>
    </cfRule>
    <cfRule type="cellIs" dxfId="6018" priority="7889" operator="greaterThan">
      <formula>1</formula>
    </cfRule>
    <cfRule type="cellIs" dxfId="6017" priority="7890" operator="between">
      <formula>0.95</formula>
      <formula>1</formula>
    </cfRule>
    <cfRule type="cellIs" dxfId="6016" priority="7891" stopIfTrue="1" operator="between">
      <formula>0</formula>
      <formula>0.5</formula>
    </cfRule>
  </conditionalFormatting>
  <conditionalFormatting sqref="U171">
    <cfRule type="cellIs" dxfId="6015" priority="7882" operator="between">
      <formula>0.76</formula>
      <formula>0.95</formula>
    </cfRule>
    <cfRule type="cellIs" dxfId="6014" priority="7883" operator="between">
      <formula>0.51</formula>
      <formula>0.75</formula>
    </cfRule>
    <cfRule type="cellIs" dxfId="6013" priority="7884" operator="greaterThan">
      <formula>1</formula>
    </cfRule>
    <cfRule type="cellIs" dxfId="6012" priority="7885" operator="between">
      <formula>0.95</formula>
      <formula>1</formula>
    </cfRule>
    <cfRule type="cellIs" dxfId="6011" priority="7886" stopIfTrue="1" operator="between">
      <formula>0</formula>
      <formula>0.5</formula>
    </cfRule>
  </conditionalFormatting>
  <conditionalFormatting sqref="U172">
    <cfRule type="cellIs" dxfId="6010" priority="7877" operator="between">
      <formula>0.76</formula>
      <formula>0.95</formula>
    </cfRule>
    <cfRule type="cellIs" dxfId="6009" priority="7878" operator="between">
      <formula>0.51</formula>
      <formula>0.75</formula>
    </cfRule>
    <cfRule type="cellIs" dxfId="6008" priority="7879" operator="greaterThan">
      <formula>1</formula>
    </cfRule>
    <cfRule type="cellIs" dxfId="6007" priority="7880" operator="between">
      <formula>0.95</formula>
      <formula>1</formula>
    </cfRule>
    <cfRule type="cellIs" dxfId="6006" priority="7881" stopIfTrue="1" operator="between">
      <formula>0</formula>
      <formula>0.5</formula>
    </cfRule>
  </conditionalFormatting>
  <conditionalFormatting sqref="U173">
    <cfRule type="cellIs" dxfId="6005" priority="7872" operator="between">
      <formula>0.76</formula>
      <formula>0.95</formula>
    </cfRule>
    <cfRule type="cellIs" dxfId="6004" priority="7873" operator="between">
      <formula>0.51</formula>
      <formula>0.75</formula>
    </cfRule>
    <cfRule type="cellIs" dxfId="6003" priority="7874" operator="greaterThan">
      <formula>1</formula>
    </cfRule>
    <cfRule type="cellIs" dxfId="6002" priority="7875" operator="between">
      <formula>0.95</formula>
      <formula>1</formula>
    </cfRule>
    <cfRule type="cellIs" dxfId="6001" priority="7876" stopIfTrue="1" operator="between">
      <formula>0</formula>
      <formula>0.5</formula>
    </cfRule>
  </conditionalFormatting>
  <conditionalFormatting sqref="U174">
    <cfRule type="cellIs" dxfId="6000" priority="7867" operator="between">
      <formula>0.76</formula>
      <formula>0.95</formula>
    </cfRule>
    <cfRule type="cellIs" dxfId="5999" priority="7868" operator="between">
      <formula>0.51</formula>
      <formula>0.75</formula>
    </cfRule>
    <cfRule type="cellIs" dxfId="5998" priority="7869" operator="greaterThan">
      <formula>1</formula>
    </cfRule>
    <cfRule type="cellIs" dxfId="5997" priority="7870" operator="between">
      <formula>0.95</formula>
      <formula>1</formula>
    </cfRule>
    <cfRule type="cellIs" dxfId="5996" priority="7871" stopIfTrue="1" operator="between">
      <formula>0</formula>
      <formula>0.5</formula>
    </cfRule>
  </conditionalFormatting>
  <conditionalFormatting sqref="U175">
    <cfRule type="cellIs" dxfId="5995" priority="7862" operator="between">
      <formula>0.76</formula>
      <formula>0.95</formula>
    </cfRule>
    <cfRule type="cellIs" dxfId="5994" priority="7863" operator="between">
      <formula>0.51</formula>
      <formula>0.75</formula>
    </cfRule>
    <cfRule type="cellIs" dxfId="5993" priority="7864" operator="greaterThan">
      <formula>1</formula>
    </cfRule>
    <cfRule type="cellIs" dxfId="5992" priority="7865" operator="between">
      <formula>0.95</formula>
      <formula>1</formula>
    </cfRule>
    <cfRule type="cellIs" dxfId="5991" priority="7866" stopIfTrue="1" operator="between">
      <formula>0</formula>
      <formula>0.5</formula>
    </cfRule>
  </conditionalFormatting>
  <conditionalFormatting sqref="U176">
    <cfRule type="cellIs" dxfId="5990" priority="7857" operator="between">
      <formula>0.76</formula>
      <formula>0.95</formula>
    </cfRule>
    <cfRule type="cellIs" dxfId="5989" priority="7858" operator="between">
      <formula>0.51</formula>
      <formula>0.75</formula>
    </cfRule>
    <cfRule type="cellIs" dxfId="5988" priority="7859" operator="greaterThan">
      <formula>1</formula>
    </cfRule>
    <cfRule type="cellIs" dxfId="5987" priority="7860" operator="between">
      <formula>0.95</formula>
      <formula>1</formula>
    </cfRule>
    <cfRule type="cellIs" dxfId="5986" priority="7861" stopIfTrue="1" operator="between">
      <formula>0</formula>
      <formula>0.5</formula>
    </cfRule>
  </conditionalFormatting>
  <conditionalFormatting sqref="U177">
    <cfRule type="cellIs" dxfId="5985" priority="7852" operator="between">
      <formula>0.76</formula>
      <formula>0.95</formula>
    </cfRule>
    <cfRule type="cellIs" dxfId="5984" priority="7853" operator="between">
      <formula>0.51</formula>
      <formula>0.75</formula>
    </cfRule>
    <cfRule type="cellIs" dxfId="5983" priority="7854" operator="greaterThan">
      <formula>1</formula>
    </cfRule>
    <cfRule type="cellIs" dxfId="5982" priority="7855" operator="between">
      <formula>0.95</formula>
      <formula>1</formula>
    </cfRule>
    <cfRule type="cellIs" dxfId="5981" priority="7856" stopIfTrue="1" operator="between">
      <formula>0</formula>
      <formula>0.5</formula>
    </cfRule>
  </conditionalFormatting>
  <conditionalFormatting sqref="U178">
    <cfRule type="cellIs" dxfId="5980" priority="7847" operator="between">
      <formula>0.76</formula>
      <formula>0.95</formula>
    </cfRule>
    <cfRule type="cellIs" dxfId="5979" priority="7848" operator="between">
      <formula>0.51</formula>
      <formula>0.75</formula>
    </cfRule>
    <cfRule type="cellIs" dxfId="5978" priority="7849" operator="greaterThan">
      <formula>1</formula>
    </cfRule>
    <cfRule type="cellIs" dxfId="5977" priority="7850" operator="between">
      <formula>0.95</formula>
      <formula>1</formula>
    </cfRule>
    <cfRule type="cellIs" dxfId="5976" priority="7851" stopIfTrue="1" operator="between">
      <formula>0</formula>
      <formula>0.5</formula>
    </cfRule>
  </conditionalFormatting>
  <conditionalFormatting sqref="U179">
    <cfRule type="cellIs" dxfId="5975" priority="7842" operator="between">
      <formula>0.76</formula>
      <formula>0.95</formula>
    </cfRule>
    <cfRule type="cellIs" dxfId="5974" priority="7843" operator="between">
      <formula>0.51</formula>
      <formula>0.75</formula>
    </cfRule>
    <cfRule type="cellIs" dxfId="5973" priority="7844" operator="greaterThan">
      <formula>1</formula>
    </cfRule>
    <cfRule type="cellIs" dxfId="5972" priority="7845" operator="between">
      <formula>0.95</formula>
      <formula>1</formula>
    </cfRule>
    <cfRule type="cellIs" dxfId="5971" priority="7846" stopIfTrue="1" operator="between">
      <formula>0</formula>
      <formula>0.5</formula>
    </cfRule>
  </conditionalFormatting>
  <conditionalFormatting sqref="U180">
    <cfRule type="cellIs" dxfId="5970" priority="7837" operator="between">
      <formula>0.76</formula>
      <formula>0.95</formula>
    </cfRule>
    <cfRule type="cellIs" dxfId="5969" priority="7838" operator="between">
      <formula>0.51</formula>
      <formula>0.75</formula>
    </cfRule>
    <cfRule type="cellIs" dxfId="5968" priority="7839" operator="greaterThan">
      <formula>1</formula>
    </cfRule>
    <cfRule type="cellIs" dxfId="5967" priority="7840" operator="between">
      <formula>0.95</formula>
      <formula>1</formula>
    </cfRule>
    <cfRule type="cellIs" dxfId="5966" priority="7841" stopIfTrue="1" operator="between">
      <formula>0</formula>
      <formula>0.5</formula>
    </cfRule>
  </conditionalFormatting>
  <conditionalFormatting sqref="U181">
    <cfRule type="cellIs" dxfId="5965" priority="7832" operator="between">
      <formula>0.76</formula>
      <formula>0.95</formula>
    </cfRule>
    <cfRule type="cellIs" dxfId="5964" priority="7833" operator="between">
      <formula>0.51</formula>
      <formula>0.75</formula>
    </cfRule>
    <cfRule type="cellIs" dxfId="5963" priority="7834" operator="greaterThan">
      <formula>1</formula>
    </cfRule>
    <cfRule type="cellIs" dxfId="5962" priority="7835" operator="between">
      <formula>0.95</formula>
      <formula>1</formula>
    </cfRule>
    <cfRule type="cellIs" dxfId="5961" priority="7836" stopIfTrue="1" operator="between">
      <formula>0</formula>
      <formula>0.5</formula>
    </cfRule>
  </conditionalFormatting>
  <conditionalFormatting sqref="U182">
    <cfRule type="cellIs" dxfId="5960" priority="7827" operator="between">
      <formula>0.76</formula>
      <formula>0.95</formula>
    </cfRule>
    <cfRule type="cellIs" dxfId="5959" priority="7828" operator="between">
      <formula>0.51</formula>
      <formula>0.75</formula>
    </cfRule>
    <cfRule type="cellIs" dxfId="5958" priority="7829" operator="greaterThan">
      <formula>1</formula>
    </cfRule>
    <cfRule type="cellIs" dxfId="5957" priority="7830" operator="between">
      <formula>0.95</formula>
      <formula>1</formula>
    </cfRule>
    <cfRule type="cellIs" dxfId="5956" priority="7831" stopIfTrue="1" operator="between">
      <formula>0</formula>
      <formula>0.5</formula>
    </cfRule>
  </conditionalFormatting>
  <conditionalFormatting sqref="U183">
    <cfRule type="cellIs" dxfId="5955" priority="7822" operator="between">
      <formula>0.76</formula>
      <formula>0.95</formula>
    </cfRule>
    <cfRule type="cellIs" dxfId="5954" priority="7823" operator="between">
      <formula>0.51</formula>
      <formula>0.75</formula>
    </cfRule>
    <cfRule type="cellIs" dxfId="5953" priority="7824" operator="greaterThan">
      <formula>1</formula>
    </cfRule>
    <cfRule type="cellIs" dxfId="5952" priority="7825" operator="between">
      <formula>0.95</formula>
      <formula>1</formula>
    </cfRule>
    <cfRule type="cellIs" dxfId="5951" priority="7826" stopIfTrue="1" operator="between">
      <formula>0</formula>
      <formula>0.5</formula>
    </cfRule>
  </conditionalFormatting>
  <conditionalFormatting sqref="U184">
    <cfRule type="cellIs" dxfId="5950" priority="7817" operator="between">
      <formula>0.76</formula>
      <formula>0.95</formula>
    </cfRule>
    <cfRule type="cellIs" dxfId="5949" priority="7818" operator="between">
      <formula>0.51</formula>
      <formula>0.75</formula>
    </cfRule>
    <cfRule type="cellIs" dxfId="5948" priority="7819" operator="greaterThan">
      <formula>1</formula>
    </cfRule>
    <cfRule type="cellIs" dxfId="5947" priority="7820" operator="between">
      <formula>0.95</formula>
      <formula>1</formula>
    </cfRule>
    <cfRule type="cellIs" dxfId="5946" priority="7821" stopIfTrue="1" operator="between">
      <formula>0</formula>
      <formula>0.5</formula>
    </cfRule>
  </conditionalFormatting>
  <conditionalFormatting sqref="U185">
    <cfRule type="cellIs" dxfId="5945" priority="7812" operator="between">
      <formula>0.76</formula>
      <formula>0.95</formula>
    </cfRule>
    <cfRule type="cellIs" dxfId="5944" priority="7813" operator="between">
      <formula>0.51</formula>
      <formula>0.75</formula>
    </cfRule>
    <cfRule type="cellIs" dxfId="5943" priority="7814" operator="greaterThan">
      <formula>1</formula>
    </cfRule>
    <cfRule type="cellIs" dxfId="5942" priority="7815" operator="between">
      <formula>0.95</formula>
      <formula>1</formula>
    </cfRule>
    <cfRule type="cellIs" dxfId="5941" priority="7816" stopIfTrue="1" operator="between">
      <formula>0</formula>
      <formula>0.5</formula>
    </cfRule>
  </conditionalFormatting>
  <conditionalFormatting sqref="U186">
    <cfRule type="cellIs" dxfId="5940" priority="7807" operator="between">
      <formula>0.76</formula>
      <formula>0.95</formula>
    </cfRule>
    <cfRule type="cellIs" dxfId="5939" priority="7808" operator="between">
      <formula>0.51</formula>
      <formula>0.75</formula>
    </cfRule>
    <cfRule type="cellIs" dxfId="5938" priority="7809" operator="greaterThan">
      <formula>1</formula>
    </cfRule>
    <cfRule type="cellIs" dxfId="5937" priority="7810" operator="between">
      <formula>0.95</formula>
      <formula>1</formula>
    </cfRule>
    <cfRule type="cellIs" dxfId="5936" priority="7811" stopIfTrue="1" operator="between">
      <formula>0</formula>
      <formula>0.5</formula>
    </cfRule>
  </conditionalFormatting>
  <conditionalFormatting sqref="U187">
    <cfRule type="cellIs" dxfId="5935" priority="7802" operator="between">
      <formula>0.76</formula>
      <formula>0.95</formula>
    </cfRule>
    <cfRule type="cellIs" dxfId="5934" priority="7803" operator="between">
      <formula>0.51</formula>
      <formula>0.75</formula>
    </cfRule>
    <cfRule type="cellIs" dxfId="5933" priority="7804" operator="greaterThan">
      <formula>1</formula>
    </cfRule>
    <cfRule type="cellIs" dxfId="5932" priority="7805" operator="between">
      <formula>0.95</formula>
      <formula>1</formula>
    </cfRule>
    <cfRule type="cellIs" dxfId="5931" priority="7806" stopIfTrue="1" operator="between">
      <formula>0</formula>
      <formula>0.5</formula>
    </cfRule>
  </conditionalFormatting>
  <conditionalFormatting sqref="U188">
    <cfRule type="cellIs" dxfId="5930" priority="7797" operator="between">
      <formula>0.76</formula>
      <formula>0.95</formula>
    </cfRule>
    <cfRule type="cellIs" dxfId="5929" priority="7798" operator="between">
      <formula>0.51</formula>
      <formula>0.75</formula>
    </cfRule>
    <cfRule type="cellIs" dxfId="5928" priority="7799" operator="greaterThan">
      <formula>1</formula>
    </cfRule>
    <cfRule type="cellIs" dxfId="5927" priority="7800" operator="between">
      <formula>0.95</formula>
      <formula>1</formula>
    </cfRule>
    <cfRule type="cellIs" dxfId="5926" priority="7801" stopIfTrue="1" operator="between">
      <formula>0</formula>
      <formula>0.5</formula>
    </cfRule>
  </conditionalFormatting>
  <conditionalFormatting sqref="U189">
    <cfRule type="cellIs" dxfId="5925" priority="7792" operator="between">
      <formula>0.76</formula>
      <formula>0.95</formula>
    </cfRule>
    <cfRule type="cellIs" dxfId="5924" priority="7793" operator="between">
      <formula>0.51</formula>
      <formula>0.75</formula>
    </cfRule>
    <cfRule type="cellIs" dxfId="5923" priority="7794" operator="greaterThan">
      <formula>1</formula>
    </cfRule>
    <cfRule type="cellIs" dxfId="5922" priority="7795" operator="between">
      <formula>0.95</formula>
      <formula>1</formula>
    </cfRule>
    <cfRule type="cellIs" dxfId="5921" priority="7796" stopIfTrue="1" operator="between">
      <formula>0</formula>
      <formula>0.5</formula>
    </cfRule>
  </conditionalFormatting>
  <conditionalFormatting sqref="U190">
    <cfRule type="cellIs" dxfId="5920" priority="7787" operator="between">
      <formula>0.76</formula>
      <formula>0.95</formula>
    </cfRule>
    <cfRule type="cellIs" dxfId="5919" priority="7788" operator="between">
      <formula>0.51</formula>
      <formula>0.75</formula>
    </cfRule>
    <cfRule type="cellIs" dxfId="5918" priority="7789" operator="greaterThan">
      <formula>1</formula>
    </cfRule>
    <cfRule type="cellIs" dxfId="5917" priority="7790" operator="between">
      <formula>0.95</formula>
      <formula>1</formula>
    </cfRule>
    <cfRule type="cellIs" dxfId="5916" priority="7791" stopIfTrue="1" operator="between">
      <formula>0</formula>
      <formula>0.5</formula>
    </cfRule>
  </conditionalFormatting>
  <conditionalFormatting sqref="U191">
    <cfRule type="cellIs" dxfId="5915" priority="7782" operator="between">
      <formula>0.76</formula>
      <formula>0.95</formula>
    </cfRule>
    <cfRule type="cellIs" dxfId="5914" priority="7783" operator="between">
      <formula>0.51</formula>
      <formula>0.75</formula>
    </cfRule>
    <cfRule type="cellIs" dxfId="5913" priority="7784" operator="greaterThan">
      <formula>1</formula>
    </cfRule>
    <cfRule type="cellIs" dxfId="5912" priority="7785" operator="between">
      <formula>0.95</formula>
      <formula>1</formula>
    </cfRule>
    <cfRule type="cellIs" dxfId="5911" priority="7786" stopIfTrue="1" operator="between">
      <formula>0</formula>
      <formula>0.5</formula>
    </cfRule>
  </conditionalFormatting>
  <conditionalFormatting sqref="U192">
    <cfRule type="cellIs" dxfId="5910" priority="7777" operator="between">
      <formula>0.76</formula>
      <formula>0.95</formula>
    </cfRule>
    <cfRule type="cellIs" dxfId="5909" priority="7778" operator="between">
      <formula>0.51</formula>
      <formula>0.75</formula>
    </cfRule>
    <cfRule type="cellIs" dxfId="5908" priority="7779" operator="greaterThan">
      <formula>1</formula>
    </cfRule>
    <cfRule type="cellIs" dxfId="5907" priority="7780" operator="between">
      <formula>0.95</formula>
      <formula>1</formula>
    </cfRule>
    <cfRule type="cellIs" dxfId="5906" priority="7781" stopIfTrue="1" operator="between">
      <formula>0</formula>
      <formula>0.5</formula>
    </cfRule>
  </conditionalFormatting>
  <conditionalFormatting sqref="U193">
    <cfRule type="cellIs" dxfId="5905" priority="7772" operator="between">
      <formula>0.76</formula>
      <formula>0.95</formula>
    </cfRule>
    <cfRule type="cellIs" dxfId="5904" priority="7773" operator="between">
      <formula>0.51</formula>
      <formula>0.75</formula>
    </cfRule>
    <cfRule type="cellIs" dxfId="5903" priority="7774" operator="greaterThan">
      <formula>1</formula>
    </cfRule>
    <cfRule type="cellIs" dxfId="5902" priority="7775" operator="between">
      <formula>0.95</formula>
      <formula>1</formula>
    </cfRule>
    <cfRule type="cellIs" dxfId="5901" priority="7776" stopIfTrue="1" operator="between">
      <formula>0</formula>
      <formula>0.5</formula>
    </cfRule>
  </conditionalFormatting>
  <conditionalFormatting sqref="U194">
    <cfRule type="cellIs" dxfId="5900" priority="7767" operator="between">
      <formula>0.76</formula>
      <formula>0.95</formula>
    </cfRule>
    <cfRule type="cellIs" dxfId="5899" priority="7768" operator="between">
      <formula>0.51</formula>
      <formula>0.75</formula>
    </cfRule>
    <cfRule type="cellIs" dxfId="5898" priority="7769" operator="greaterThan">
      <formula>1</formula>
    </cfRule>
    <cfRule type="cellIs" dxfId="5897" priority="7770" operator="between">
      <formula>0.95</formula>
      <formula>1</formula>
    </cfRule>
    <cfRule type="cellIs" dxfId="5896" priority="7771" stopIfTrue="1" operator="between">
      <formula>0</formula>
      <formula>0.5</formula>
    </cfRule>
  </conditionalFormatting>
  <conditionalFormatting sqref="U195">
    <cfRule type="cellIs" dxfId="5895" priority="7762" operator="between">
      <formula>0.76</formula>
      <formula>0.95</formula>
    </cfRule>
    <cfRule type="cellIs" dxfId="5894" priority="7763" operator="between">
      <formula>0.51</formula>
      <formula>0.75</formula>
    </cfRule>
    <cfRule type="cellIs" dxfId="5893" priority="7764" operator="greaterThan">
      <formula>1</formula>
    </cfRule>
    <cfRule type="cellIs" dxfId="5892" priority="7765" operator="between">
      <formula>0.95</formula>
      <formula>1</formula>
    </cfRule>
    <cfRule type="cellIs" dxfId="5891" priority="7766" stopIfTrue="1" operator="between">
      <formula>0</formula>
      <formula>0.5</formula>
    </cfRule>
  </conditionalFormatting>
  <conditionalFormatting sqref="U196">
    <cfRule type="cellIs" dxfId="5890" priority="7757" operator="between">
      <formula>0.76</formula>
      <formula>0.95</formula>
    </cfRule>
    <cfRule type="cellIs" dxfId="5889" priority="7758" operator="between">
      <formula>0.51</formula>
      <formula>0.75</formula>
    </cfRule>
    <cfRule type="cellIs" dxfId="5888" priority="7759" operator="greaterThan">
      <formula>1</formula>
    </cfRule>
    <cfRule type="cellIs" dxfId="5887" priority="7760" operator="between">
      <formula>0.95</formula>
      <formula>1</formula>
    </cfRule>
    <cfRule type="cellIs" dxfId="5886" priority="7761" stopIfTrue="1" operator="between">
      <formula>0</formula>
      <formula>0.5</formula>
    </cfRule>
  </conditionalFormatting>
  <conditionalFormatting sqref="U197">
    <cfRule type="cellIs" dxfId="5885" priority="7752" operator="between">
      <formula>0.76</formula>
      <formula>0.95</formula>
    </cfRule>
    <cfRule type="cellIs" dxfId="5884" priority="7753" operator="between">
      <formula>0.51</formula>
      <formula>0.75</formula>
    </cfRule>
    <cfRule type="cellIs" dxfId="5883" priority="7754" operator="greaterThan">
      <formula>1</formula>
    </cfRule>
    <cfRule type="cellIs" dxfId="5882" priority="7755" operator="between">
      <formula>0.95</formula>
      <formula>1</formula>
    </cfRule>
    <cfRule type="cellIs" dxfId="5881" priority="7756" stopIfTrue="1" operator="between">
      <formula>0</formula>
      <formula>0.5</formula>
    </cfRule>
  </conditionalFormatting>
  <conditionalFormatting sqref="U199">
    <cfRule type="cellIs" dxfId="5880" priority="7747" operator="between">
      <formula>0.76</formula>
      <formula>0.95</formula>
    </cfRule>
    <cfRule type="cellIs" dxfId="5879" priority="7748" operator="between">
      <formula>0.51</formula>
      <formula>0.75</formula>
    </cfRule>
    <cfRule type="cellIs" dxfId="5878" priority="7749" operator="greaterThan">
      <formula>1</formula>
    </cfRule>
    <cfRule type="cellIs" dxfId="5877" priority="7750" operator="between">
      <formula>0.95</formula>
      <formula>1</formula>
    </cfRule>
    <cfRule type="cellIs" dxfId="5876" priority="7751" stopIfTrue="1" operator="between">
      <formula>0</formula>
      <formula>0.5</formula>
    </cfRule>
  </conditionalFormatting>
  <conditionalFormatting sqref="U200">
    <cfRule type="cellIs" dxfId="5875" priority="7742" operator="between">
      <formula>0.76</formula>
      <formula>0.95</formula>
    </cfRule>
    <cfRule type="cellIs" dxfId="5874" priority="7743" operator="between">
      <formula>0.51</formula>
      <formula>0.75</formula>
    </cfRule>
    <cfRule type="cellIs" dxfId="5873" priority="7744" operator="greaterThan">
      <formula>1</formula>
    </cfRule>
    <cfRule type="cellIs" dxfId="5872" priority="7745" operator="between">
      <formula>0.95</formula>
      <formula>1</formula>
    </cfRule>
    <cfRule type="cellIs" dxfId="5871" priority="7746" stopIfTrue="1" operator="between">
      <formula>0</formula>
      <formula>0.5</formula>
    </cfRule>
  </conditionalFormatting>
  <conditionalFormatting sqref="U201">
    <cfRule type="cellIs" dxfId="5870" priority="7737" operator="between">
      <formula>0.76</formula>
      <formula>0.95</formula>
    </cfRule>
    <cfRule type="cellIs" dxfId="5869" priority="7738" operator="between">
      <formula>0.51</formula>
      <formula>0.75</formula>
    </cfRule>
    <cfRule type="cellIs" dxfId="5868" priority="7739" operator="greaterThan">
      <formula>1</formula>
    </cfRule>
    <cfRule type="cellIs" dxfId="5867" priority="7740" operator="between">
      <formula>0.95</formula>
      <formula>1</formula>
    </cfRule>
    <cfRule type="cellIs" dxfId="5866" priority="7741" stopIfTrue="1" operator="between">
      <formula>0</formula>
      <formula>0.5</formula>
    </cfRule>
  </conditionalFormatting>
  <conditionalFormatting sqref="U202">
    <cfRule type="cellIs" dxfId="5865" priority="7732" operator="between">
      <formula>0.76</formula>
      <formula>0.95</formula>
    </cfRule>
    <cfRule type="cellIs" dxfId="5864" priority="7733" operator="between">
      <formula>0.51</formula>
      <formula>0.75</formula>
    </cfRule>
    <cfRule type="cellIs" dxfId="5863" priority="7734" operator="greaterThan">
      <formula>1</formula>
    </cfRule>
    <cfRule type="cellIs" dxfId="5862" priority="7735" operator="between">
      <formula>0.95</formula>
      <formula>1</formula>
    </cfRule>
    <cfRule type="cellIs" dxfId="5861" priority="7736" stopIfTrue="1" operator="between">
      <formula>0</formula>
      <formula>0.5</formula>
    </cfRule>
  </conditionalFormatting>
  <conditionalFormatting sqref="U203">
    <cfRule type="cellIs" dxfId="5860" priority="7727" operator="between">
      <formula>0.76</formula>
      <formula>0.95</formula>
    </cfRule>
    <cfRule type="cellIs" dxfId="5859" priority="7728" operator="between">
      <formula>0.51</formula>
      <formula>0.75</formula>
    </cfRule>
    <cfRule type="cellIs" dxfId="5858" priority="7729" operator="greaterThan">
      <formula>1</formula>
    </cfRule>
    <cfRule type="cellIs" dxfId="5857" priority="7730" operator="between">
      <formula>0.95</formula>
      <formula>1</formula>
    </cfRule>
    <cfRule type="cellIs" dxfId="5856" priority="7731" stopIfTrue="1" operator="between">
      <formula>0</formula>
      <formula>0.5</formula>
    </cfRule>
  </conditionalFormatting>
  <conditionalFormatting sqref="U204">
    <cfRule type="cellIs" dxfId="5855" priority="7722" operator="between">
      <formula>0.76</formula>
      <formula>0.95</formula>
    </cfRule>
    <cfRule type="cellIs" dxfId="5854" priority="7723" operator="between">
      <formula>0.51</formula>
      <formula>0.75</formula>
    </cfRule>
    <cfRule type="cellIs" dxfId="5853" priority="7724" operator="greaterThan">
      <formula>1</formula>
    </cfRule>
    <cfRule type="cellIs" dxfId="5852" priority="7725" operator="between">
      <formula>0.95</formula>
      <formula>1</formula>
    </cfRule>
    <cfRule type="cellIs" dxfId="5851" priority="7726" stopIfTrue="1" operator="between">
      <formula>0</formula>
      <formula>0.5</formula>
    </cfRule>
  </conditionalFormatting>
  <conditionalFormatting sqref="U205:U206">
    <cfRule type="cellIs" dxfId="5850" priority="7717" operator="between">
      <formula>0.76</formula>
      <formula>0.95</formula>
    </cfRule>
    <cfRule type="cellIs" dxfId="5849" priority="7718" operator="between">
      <formula>0.51</formula>
      <formula>0.75</formula>
    </cfRule>
    <cfRule type="cellIs" dxfId="5848" priority="7719" operator="greaterThan">
      <formula>1</formula>
    </cfRule>
    <cfRule type="cellIs" dxfId="5847" priority="7720" operator="between">
      <formula>0.95</formula>
      <formula>1</formula>
    </cfRule>
    <cfRule type="cellIs" dxfId="5846" priority="7721" stopIfTrue="1" operator="between">
      <formula>0</formula>
      <formula>0.5</formula>
    </cfRule>
  </conditionalFormatting>
  <conditionalFormatting sqref="U207">
    <cfRule type="cellIs" dxfId="5845" priority="7712" operator="between">
      <formula>0.76</formula>
      <formula>0.95</formula>
    </cfRule>
    <cfRule type="cellIs" dxfId="5844" priority="7713" operator="between">
      <formula>0.51</formula>
      <formula>0.75</formula>
    </cfRule>
    <cfRule type="cellIs" dxfId="5843" priority="7714" operator="greaterThan">
      <formula>1</formula>
    </cfRule>
    <cfRule type="cellIs" dxfId="5842" priority="7715" operator="between">
      <formula>0.95</formula>
      <formula>1</formula>
    </cfRule>
    <cfRule type="cellIs" dxfId="5841" priority="7716" stopIfTrue="1" operator="between">
      <formula>0</formula>
      <formula>0.5</formula>
    </cfRule>
  </conditionalFormatting>
  <conditionalFormatting sqref="U208">
    <cfRule type="cellIs" dxfId="5840" priority="7707" operator="between">
      <formula>0.76</formula>
      <formula>0.95</formula>
    </cfRule>
    <cfRule type="cellIs" dxfId="5839" priority="7708" operator="between">
      <formula>0.51</formula>
      <formula>0.75</formula>
    </cfRule>
    <cfRule type="cellIs" dxfId="5838" priority="7709" operator="greaterThan">
      <formula>1</formula>
    </cfRule>
    <cfRule type="cellIs" dxfId="5837" priority="7710" operator="between">
      <formula>0.95</formula>
      <formula>1</formula>
    </cfRule>
    <cfRule type="cellIs" dxfId="5836" priority="7711" stopIfTrue="1" operator="between">
      <formula>0</formula>
      <formula>0.5</formula>
    </cfRule>
  </conditionalFormatting>
  <conditionalFormatting sqref="U209">
    <cfRule type="cellIs" dxfId="5835" priority="7702" operator="between">
      <formula>0.76</formula>
      <formula>0.95</formula>
    </cfRule>
    <cfRule type="cellIs" dxfId="5834" priority="7703" operator="between">
      <formula>0.51</formula>
      <formula>0.75</formula>
    </cfRule>
    <cfRule type="cellIs" dxfId="5833" priority="7704" operator="greaterThan">
      <formula>1</formula>
    </cfRule>
    <cfRule type="cellIs" dxfId="5832" priority="7705" operator="between">
      <formula>0.95</formula>
      <formula>1</formula>
    </cfRule>
    <cfRule type="cellIs" dxfId="5831" priority="7706" stopIfTrue="1" operator="between">
      <formula>0</formula>
      <formula>0.5</formula>
    </cfRule>
  </conditionalFormatting>
  <conditionalFormatting sqref="U210">
    <cfRule type="cellIs" dxfId="5830" priority="7697" operator="between">
      <formula>0.76</formula>
      <formula>0.95</formula>
    </cfRule>
    <cfRule type="cellIs" dxfId="5829" priority="7698" operator="between">
      <formula>0.51</formula>
      <formula>0.75</formula>
    </cfRule>
    <cfRule type="cellIs" dxfId="5828" priority="7699" operator="greaterThan">
      <formula>1</formula>
    </cfRule>
    <cfRule type="cellIs" dxfId="5827" priority="7700" operator="between">
      <formula>0.95</formula>
      <formula>1</formula>
    </cfRule>
    <cfRule type="cellIs" dxfId="5826" priority="7701" stopIfTrue="1" operator="between">
      <formula>0</formula>
      <formula>0.5</formula>
    </cfRule>
  </conditionalFormatting>
  <conditionalFormatting sqref="U211">
    <cfRule type="cellIs" dxfId="5825" priority="7692" operator="between">
      <formula>0.76</formula>
      <formula>0.95</formula>
    </cfRule>
    <cfRule type="cellIs" dxfId="5824" priority="7693" operator="between">
      <formula>0.51</formula>
      <formula>0.75</formula>
    </cfRule>
    <cfRule type="cellIs" dxfId="5823" priority="7694" operator="greaterThan">
      <formula>1</formula>
    </cfRule>
    <cfRule type="cellIs" dxfId="5822" priority="7695" operator="between">
      <formula>0.95</formula>
      <formula>1</formula>
    </cfRule>
    <cfRule type="cellIs" dxfId="5821" priority="7696" stopIfTrue="1" operator="between">
      <formula>0</formula>
      <formula>0.5</formula>
    </cfRule>
  </conditionalFormatting>
  <conditionalFormatting sqref="U212">
    <cfRule type="cellIs" dxfId="5820" priority="7687" operator="between">
      <formula>0.76</formula>
      <formula>0.95</formula>
    </cfRule>
    <cfRule type="cellIs" dxfId="5819" priority="7688" operator="between">
      <formula>0.51</formula>
      <formula>0.75</formula>
    </cfRule>
    <cfRule type="cellIs" dxfId="5818" priority="7689" operator="greaterThan">
      <formula>1</formula>
    </cfRule>
    <cfRule type="cellIs" dxfId="5817" priority="7690" operator="between">
      <formula>0.95</formula>
      <formula>1</formula>
    </cfRule>
    <cfRule type="cellIs" dxfId="5816" priority="7691" stopIfTrue="1" operator="between">
      <formula>0</formula>
      <formula>0.5</formula>
    </cfRule>
  </conditionalFormatting>
  <conditionalFormatting sqref="U213">
    <cfRule type="cellIs" dxfId="5815" priority="7682" operator="between">
      <formula>0.76</formula>
      <formula>0.95</formula>
    </cfRule>
    <cfRule type="cellIs" dxfId="5814" priority="7683" operator="between">
      <formula>0.51</formula>
      <formula>0.75</formula>
    </cfRule>
    <cfRule type="cellIs" dxfId="5813" priority="7684" operator="greaterThan">
      <formula>1</formula>
    </cfRule>
    <cfRule type="cellIs" dxfId="5812" priority="7685" operator="between">
      <formula>0.95</formula>
      <formula>1</formula>
    </cfRule>
    <cfRule type="cellIs" dxfId="5811" priority="7686" stopIfTrue="1" operator="between">
      <formula>0</formula>
      <formula>0.5</formula>
    </cfRule>
  </conditionalFormatting>
  <conditionalFormatting sqref="U214">
    <cfRule type="cellIs" dxfId="5810" priority="7677" operator="between">
      <formula>0.76</formula>
      <formula>0.95</formula>
    </cfRule>
    <cfRule type="cellIs" dxfId="5809" priority="7678" operator="between">
      <formula>0.51</formula>
      <formula>0.75</formula>
    </cfRule>
    <cfRule type="cellIs" dxfId="5808" priority="7679" operator="greaterThan">
      <formula>1</formula>
    </cfRule>
    <cfRule type="cellIs" dxfId="5807" priority="7680" operator="between">
      <formula>0.95</formula>
      <formula>1</formula>
    </cfRule>
    <cfRule type="cellIs" dxfId="5806" priority="7681" stopIfTrue="1" operator="between">
      <formula>0</formula>
      <formula>0.5</formula>
    </cfRule>
  </conditionalFormatting>
  <conditionalFormatting sqref="U215">
    <cfRule type="cellIs" dxfId="5805" priority="7672" operator="between">
      <formula>0.76</formula>
      <formula>0.95</formula>
    </cfRule>
    <cfRule type="cellIs" dxfId="5804" priority="7673" operator="between">
      <formula>0.51</formula>
      <formula>0.75</formula>
    </cfRule>
    <cfRule type="cellIs" dxfId="5803" priority="7674" operator="greaterThan">
      <formula>1</formula>
    </cfRule>
    <cfRule type="cellIs" dxfId="5802" priority="7675" operator="between">
      <formula>0.95</formula>
      <formula>1</formula>
    </cfRule>
    <cfRule type="cellIs" dxfId="5801" priority="7676" stopIfTrue="1" operator="between">
      <formula>0</formula>
      <formula>0.5</formula>
    </cfRule>
  </conditionalFormatting>
  <conditionalFormatting sqref="U216">
    <cfRule type="cellIs" dxfId="5800" priority="7667" operator="between">
      <formula>0.76</formula>
      <formula>0.95</formula>
    </cfRule>
    <cfRule type="cellIs" dxfId="5799" priority="7668" operator="between">
      <formula>0.51</formula>
      <formula>0.75</formula>
    </cfRule>
    <cfRule type="cellIs" dxfId="5798" priority="7669" operator="greaterThan">
      <formula>1</formula>
    </cfRule>
    <cfRule type="cellIs" dxfId="5797" priority="7670" operator="between">
      <formula>0.95</formula>
      <formula>1</formula>
    </cfRule>
    <cfRule type="cellIs" dxfId="5796" priority="7671" stopIfTrue="1" operator="between">
      <formula>0</formula>
      <formula>0.5</formula>
    </cfRule>
  </conditionalFormatting>
  <conditionalFormatting sqref="U217">
    <cfRule type="cellIs" dxfId="5795" priority="7662" operator="between">
      <formula>0.76</formula>
      <formula>0.95</formula>
    </cfRule>
    <cfRule type="cellIs" dxfId="5794" priority="7663" operator="between">
      <formula>0.51</formula>
      <formula>0.75</formula>
    </cfRule>
    <cfRule type="cellIs" dxfId="5793" priority="7664" operator="greaterThan">
      <formula>1</formula>
    </cfRule>
    <cfRule type="cellIs" dxfId="5792" priority="7665" operator="between">
      <formula>0.95</formula>
      <formula>1</formula>
    </cfRule>
    <cfRule type="cellIs" dxfId="5791" priority="7666" stopIfTrue="1" operator="between">
      <formula>0</formula>
      <formula>0.5</formula>
    </cfRule>
  </conditionalFormatting>
  <conditionalFormatting sqref="J18">
    <cfRule type="cellIs" dxfId="5790" priority="7047" operator="between">
      <formula>0.76</formula>
      <formula>0.95</formula>
    </cfRule>
    <cfRule type="cellIs" dxfId="5789" priority="7048" operator="between">
      <formula>0.51</formula>
      <formula>0.75</formula>
    </cfRule>
    <cfRule type="cellIs" dxfId="5788" priority="7049" operator="greaterThan">
      <formula>1</formula>
    </cfRule>
    <cfRule type="cellIs" dxfId="5787" priority="7050" operator="between">
      <formula>0.95</formula>
      <formula>1</formula>
    </cfRule>
    <cfRule type="cellIs" dxfId="5786" priority="7051" stopIfTrue="1" operator="between">
      <formula>0</formula>
      <formula>0.5</formula>
    </cfRule>
  </conditionalFormatting>
  <conditionalFormatting sqref="J19">
    <cfRule type="cellIs" dxfId="5785" priority="7042" operator="between">
      <formula>0.76</formula>
      <formula>0.95</formula>
    </cfRule>
    <cfRule type="cellIs" dxfId="5784" priority="7043" operator="between">
      <formula>0.51</formula>
      <formula>0.75</formula>
    </cfRule>
    <cfRule type="cellIs" dxfId="5783" priority="7044" operator="greaterThan">
      <formula>1</formula>
    </cfRule>
    <cfRule type="cellIs" dxfId="5782" priority="7045" operator="between">
      <formula>0.95</formula>
      <formula>1</formula>
    </cfRule>
    <cfRule type="cellIs" dxfId="5781" priority="7046" stopIfTrue="1" operator="between">
      <formula>0</formula>
      <formula>0.5</formula>
    </cfRule>
  </conditionalFormatting>
  <conditionalFormatting sqref="N15">
    <cfRule type="cellIs" dxfId="5780" priority="6067" operator="between">
      <formula>0.76</formula>
      <formula>0.95</formula>
    </cfRule>
    <cfRule type="cellIs" dxfId="5779" priority="6068" operator="between">
      <formula>0.51</formula>
      <formula>0.75</formula>
    </cfRule>
    <cfRule type="cellIs" dxfId="5778" priority="6069" operator="greaterThan">
      <formula>1</formula>
    </cfRule>
    <cfRule type="cellIs" dxfId="5777" priority="6070" operator="between">
      <formula>0.95</formula>
      <formula>1</formula>
    </cfRule>
    <cfRule type="cellIs" dxfId="5776" priority="6071" stopIfTrue="1" operator="between">
      <formula>0</formula>
      <formula>0.5</formula>
    </cfRule>
  </conditionalFormatting>
  <conditionalFormatting sqref="N16">
    <cfRule type="cellIs" dxfId="5775" priority="6062" operator="between">
      <formula>0.76</formula>
      <formula>0.95</formula>
    </cfRule>
    <cfRule type="cellIs" dxfId="5774" priority="6063" operator="between">
      <formula>0.51</formula>
      <formula>0.75</formula>
    </cfRule>
    <cfRule type="cellIs" dxfId="5773" priority="6064" operator="greaterThan">
      <formula>1</formula>
    </cfRule>
    <cfRule type="cellIs" dxfId="5772" priority="6065" operator="between">
      <formula>0.95</formula>
      <formula>1</formula>
    </cfRule>
    <cfRule type="cellIs" dxfId="5771" priority="6066" stopIfTrue="1" operator="between">
      <formula>0</formula>
      <formula>0.5</formula>
    </cfRule>
  </conditionalFormatting>
  <conditionalFormatting sqref="N17">
    <cfRule type="cellIs" dxfId="5770" priority="6057" operator="between">
      <formula>0.76</formula>
      <formula>0.95</formula>
    </cfRule>
    <cfRule type="cellIs" dxfId="5769" priority="6058" operator="between">
      <formula>0.51</formula>
      <formula>0.75</formula>
    </cfRule>
    <cfRule type="cellIs" dxfId="5768" priority="6059" operator="greaterThan">
      <formula>1</formula>
    </cfRule>
    <cfRule type="cellIs" dxfId="5767" priority="6060" operator="between">
      <formula>0.95</formula>
      <formula>1</formula>
    </cfRule>
    <cfRule type="cellIs" dxfId="5766" priority="6061" stopIfTrue="1" operator="between">
      <formula>0</formula>
      <formula>0.5</formula>
    </cfRule>
  </conditionalFormatting>
  <conditionalFormatting sqref="N18">
    <cfRule type="cellIs" dxfId="5765" priority="6047" operator="between">
      <formula>0.76</formula>
      <formula>0.95</formula>
    </cfRule>
    <cfRule type="cellIs" dxfId="5764" priority="6048" operator="between">
      <formula>0.51</formula>
      <formula>0.75</formula>
    </cfRule>
    <cfRule type="cellIs" dxfId="5763" priority="6049" operator="greaterThan">
      <formula>1</formula>
    </cfRule>
    <cfRule type="cellIs" dxfId="5762" priority="6050" operator="between">
      <formula>0.95</formula>
      <formula>1</formula>
    </cfRule>
    <cfRule type="cellIs" dxfId="5761" priority="6051" stopIfTrue="1" operator="between">
      <formula>0</formula>
      <formula>0.5</formula>
    </cfRule>
  </conditionalFormatting>
  <conditionalFormatting sqref="N19">
    <cfRule type="cellIs" dxfId="5760" priority="6042" operator="between">
      <formula>0.76</formula>
      <formula>0.95</formula>
    </cfRule>
    <cfRule type="cellIs" dxfId="5759" priority="6043" operator="between">
      <formula>0.51</formula>
      <formula>0.75</formula>
    </cfRule>
    <cfRule type="cellIs" dxfId="5758" priority="6044" operator="greaterThan">
      <formula>1</formula>
    </cfRule>
    <cfRule type="cellIs" dxfId="5757" priority="6045" operator="between">
      <formula>0.95</formula>
      <formula>1</formula>
    </cfRule>
    <cfRule type="cellIs" dxfId="5756" priority="6046" stopIfTrue="1" operator="between">
      <formula>0</formula>
      <formula>0.5</formula>
    </cfRule>
  </conditionalFormatting>
  <conditionalFormatting sqref="N20">
    <cfRule type="cellIs" dxfId="5755" priority="6037" operator="between">
      <formula>0.76</formula>
      <formula>0.95</formula>
    </cfRule>
    <cfRule type="cellIs" dxfId="5754" priority="6038" operator="between">
      <formula>0.51</formula>
      <formula>0.75</formula>
    </cfRule>
    <cfRule type="cellIs" dxfId="5753" priority="6039" operator="greaterThan">
      <formula>1</formula>
    </cfRule>
    <cfRule type="cellIs" dxfId="5752" priority="6040" operator="between">
      <formula>0.95</formula>
      <formula>1</formula>
    </cfRule>
    <cfRule type="cellIs" dxfId="5751" priority="6041" stopIfTrue="1" operator="between">
      <formula>0</formula>
      <formula>0.5</formula>
    </cfRule>
  </conditionalFormatting>
  <conditionalFormatting sqref="N21">
    <cfRule type="cellIs" dxfId="5750" priority="6032" operator="between">
      <formula>0.76</formula>
      <formula>0.95</formula>
    </cfRule>
    <cfRule type="cellIs" dxfId="5749" priority="6033" operator="between">
      <formula>0.51</formula>
      <formula>0.75</formula>
    </cfRule>
    <cfRule type="cellIs" dxfId="5748" priority="6034" operator="greaterThan">
      <formula>1</formula>
    </cfRule>
    <cfRule type="cellIs" dxfId="5747" priority="6035" operator="between">
      <formula>0.95</formula>
      <formula>1</formula>
    </cfRule>
    <cfRule type="cellIs" dxfId="5746" priority="6036" stopIfTrue="1" operator="between">
      <formula>0</formula>
      <formula>0.5</formula>
    </cfRule>
  </conditionalFormatting>
  <conditionalFormatting sqref="N22">
    <cfRule type="cellIs" dxfId="5745" priority="6027" operator="between">
      <formula>0.76</formula>
      <formula>0.95</formula>
    </cfRule>
    <cfRule type="cellIs" dxfId="5744" priority="6028" operator="between">
      <formula>0.51</formula>
      <formula>0.75</formula>
    </cfRule>
    <cfRule type="cellIs" dxfId="5743" priority="6029" operator="greaterThan">
      <formula>1</formula>
    </cfRule>
    <cfRule type="cellIs" dxfId="5742" priority="6030" operator="between">
      <formula>0.95</formula>
      <formula>1</formula>
    </cfRule>
    <cfRule type="cellIs" dxfId="5741" priority="6031" stopIfTrue="1" operator="between">
      <formula>0</formula>
      <formula>0.5</formula>
    </cfRule>
  </conditionalFormatting>
  <conditionalFormatting sqref="N23">
    <cfRule type="cellIs" dxfId="5740" priority="6022" operator="between">
      <formula>0.76</formula>
      <formula>0.95</formula>
    </cfRule>
    <cfRule type="cellIs" dxfId="5739" priority="6023" operator="between">
      <formula>0.51</formula>
      <formula>0.75</formula>
    </cfRule>
    <cfRule type="cellIs" dxfId="5738" priority="6024" operator="greaterThan">
      <formula>1</formula>
    </cfRule>
    <cfRule type="cellIs" dxfId="5737" priority="6025" operator="between">
      <formula>0.95</formula>
      <formula>1</formula>
    </cfRule>
    <cfRule type="cellIs" dxfId="5736" priority="6026" stopIfTrue="1" operator="between">
      <formula>0</formula>
      <formula>0.5</formula>
    </cfRule>
  </conditionalFormatting>
  <conditionalFormatting sqref="N24">
    <cfRule type="cellIs" dxfId="5735" priority="6017" operator="between">
      <formula>0.76</formula>
      <formula>0.95</formula>
    </cfRule>
    <cfRule type="cellIs" dxfId="5734" priority="6018" operator="between">
      <formula>0.51</formula>
      <formula>0.75</formula>
    </cfRule>
    <cfRule type="cellIs" dxfId="5733" priority="6019" operator="greaterThan">
      <formula>1</formula>
    </cfRule>
    <cfRule type="cellIs" dxfId="5732" priority="6020" operator="between">
      <formula>0.95</formula>
      <formula>1</formula>
    </cfRule>
    <cfRule type="cellIs" dxfId="5731" priority="6021" stopIfTrue="1" operator="between">
      <formula>0</formula>
      <formula>0.5</formula>
    </cfRule>
  </conditionalFormatting>
  <conditionalFormatting sqref="N25">
    <cfRule type="cellIs" dxfId="5730" priority="6012" operator="between">
      <formula>0.76</formula>
      <formula>0.95</formula>
    </cfRule>
    <cfRule type="cellIs" dxfId="5729" priority="6013" operator="between">
      <formula>0.51</formula>
      <formula>0.75</formula>
    </cfRule>
    <cfRule type="cellIs" dxfId="5728" priority="6014" operator="greaterThan">
      <formula>1</formula>
    </cfRule>
    <cfRule type="cellIs" dxfId="5727" priority="6015" operator="between">
      <formula>0.95</formula>
      <formula>1</formula>
    </cfRule>
    <cfRule type="cellIs" dxfId="5726" priority="6016" stopIfTrue="1" operator="between">
      <formula>0</formula>
      <formula>0.5</formula>
    </cfRule>
  </conditionalFormatting>
  <conditionalFormatting sqref="N27">
    <cfRule type="cellIs" dxfId="5725" priority="6007" operator="between">
      <formula>0.76</formula>
      <formula>0.95</formula>
    </cfRule>
    <cfRule type="cellIs" dxfId="5724" priority="6008" operator="between">
      <formula>0.51</formula>
      <formula>0.75</formula>
    </cfRule>
    <cfRule type="cellIs" dxfId="5723" priority="6009" operator="greaterThan">
      <formula>1</formula>
    </cfRule>
    <cfRule type="cellIs" dxfId="5722" priority="6010" operator="between">
      <formula>0.95</formula>
      <formula>1</formula>
    </cfRule>
    <cfRule type="cellIs" dxfId="5721" priority="6011" stopIfTrue="1" operator="between">
      <formula>0</formula>
      <formula>0.5</formula>
    </cfRule>
  </conditionalFormatting>
  <conditionalFormatting sqref="N28">
    <cfRule type="cellIs" dxfId="5720" priority="6002" operator="between">
      <formula>0.76</formula>
      <formula>0.95</formula>
    </cfRule>
    <cfRule type="cellIs" dxfId="5719" priority="6003" operator="between">
      <formula>0.51</formula>
      <formula>0.75</formula>
    </cfRule>
    <cfRule type="cellIs" dxfId="5718" priority="6004" operator="greaterThan">
      <formula>1</formula>
    </cfRule>
    <cfRule type="cellIs" dxfId="5717" priority="6005" operator="between">
      <formula>0.95</formula>
      <formula>1</formula>
    </cfRule>
    <cfRule type="cellIs" dxfId="5716" priority="6006" stopIfTrue="1" operator="between">
      <formula>0</formula>
      <formula>0.5</formula>
    </cfRule>
  </conditionalFormatting>
  <conditionalFormatting sqref="N29">
    <cfRule type="cellIs" dxfId="5715" priority="5997" operator="between">
      <formula>0.76</formula>
      <formula>0.95</formula>
    </cfRule>
    <cfRule type="cellIs" dxfId="5714" priority="5998" operator="between">
      <formula>0.51</formula>
      <formula>0.75</formula>
    </cfRule>
    <cfRule type="cellIs" dxfId="5713" priority="5999" operator="greaterThan">
      <formula>1</formula>
    </cfRule>
    <cfRule type="cellIs" dxfId="5712" priority="6000" operator="between">
      <formula>0.95</formula>
      <formula>1</formula>
    </cfRule>
    <cfRule type="cellIs" dxfId="5711" priority="6001" stopIfTrue="1" operator="between">
      <formula>0</formula>
      <formula>0.5</formula>
    </cfRule>
  </conditionalFormatting>
  <conditionalFormatting sqref="N30">
    <cfRule type="cellIs" dxfId="5710" priority="5992" operator="between">
      <formula>0.76</formula>
      <formula>0.95</formula>
    </cfRule>
    <cfRule type="cellIs" dxfId="5709" priority="5993" operator="between">
      <formula>0.51</formula>
      <formula>0.75</formula>
    </cfRule>
    <cfRule type="cellIs" dxfId="5708" priority="5994" operator="greaterThan">
      <formula>1</formula>
    </cfRule>
    <cfRule type="cellIs" dxfId="5707" priority="5995" operator="between">
      <formula>0.95</formula>
      <formula>1</formula>
    </cfRule>
    <cfRule type="cellIs" dxfId="5706" priority="5996" stopIfTrue="1" operator="between">
      <formula>0</formula>
      <formula>0.5</formula>
    </cfRule>
  </conditionalFormatting>
  <conditionalFormatting sqref="N31">
    <cfRule type="cellIs" dxfId="5705" priority="5987" operator="between">
      <formula>0.76</formula>
      <formula>0.95</formula>
    </cfRule>
    <cfRule type="cellIs" dxfId="5704" priority="5988" operator="between">
      <formula>0.51</formula>
      <formula>0.75</formula>
    </cfRule>
    <cfRule type="cellIs" dxfId="5703" priority="5989" operator="greaterThan">
      <formula>1</formula>
    </cfRule>
    <cfRule type="cellIs" dxfId="5702" priority="5990" operator="between">
      <formula>0.95</formula>
      <formula>1</formula>
    </cfRule>
    <cfRule type="cellIs" dxfId="5701" priority="5991" stopIfTrue="1" operator="between">
      <formula>0</formula>
      <formula>0.5</formula>
    </cfRule>
  </conditionalFormatting>
  <conditionalFormatting sqref="N32">
    <cfRule type="cellIs" dxfId="5700" priority="5982" operator="between">
      <formula>0.76</formula>
      <formula>0.95</formula>
    </cfRule>
    <cfRule type="cellIs" dxfId="5699" priority="5983" operator="between">
      <formula>0.51</formula>
      <formula>0.75</formula>
    </cfRule>
    <cfRule type="cellIs" dxfId="5698" priority="5984" operator="greaterThan">
      <formula>1</formula>
    </cfRule>
    <cfRule type="cellIs" dxfId="5697" priority="5985" operator="between">
      <formula>0.95</formula>
      <formula>1</formula>
    </cfRule>
    <cfRule type="cellIs" dxfId="5696" priority="5986" stopIfTrue="1" operator="between">
      <formula>0</formula>
      <formula>0.5</formula>
    </cfRule>
  </conditionalFormatting>
  <conditionalFormatting sqref="N33">
    <cfRule type="cellIs" dxfId="5695" priority="5977" operator="between">
      <formula>0.76</formula>
      <formula>0.95</formula>
    </cfRule>
    <cfRule type="cellIs" dxfId="5694" priority="5978" operator="between">
      <formula>0.51</formula>
      <formula>0.75</formula>
    </cfRule>
    <cfRule type="cellIs" dxfId="5693" priority="5979" operator="greaterThan">
      <formula>1</formula>
    </cfRule>
    <cfRule type="cellIs" dxfId="5692" priority="5980" operator="between">
      <formula>0.95</formula>
      <formula>1</formula>
    </cfRule>
    <cfRule type="cellIs" dxfId="5691" priority="5981" stopIfTrue="1" operator="between">
      <formula>0</formula>
      <formula>0.5</formula>
    </cfRule>
  </conditionalFormatting>
  <conditionalFormatting sqref="N34">
    <cfRule type="cellIs" dxfId="5690" priority="5972" operator="between">
      <formula>0.76</formula>
      <formula>0.95</formula>
    </cfRule>
    <cfRule type="cellIs" dxfId="5689" priority="5973" operator="between">
      <formula>0.51</formula>
      <formula>0.75</formula>
    </cfRule>
    <cfRule type="cellIs" dxfId="5688" priority="5974" operator="greaterThan">
      <formula>1</formula>
    </cfRule>
    <cfRule type="cellIs" dxfId="5687" priority="5975" operator="between">
      <formula>0.95</formula>
      <formula>1</formula>
    </cfRule>
    <cfRule type="cellIs" dxfId="5686" priority="5976" stopIfTrue="1" operator="between">
      <formula>0</formula>
      <formula>0.5</formula>
    </cfRule>
  </conditionalFormatting>
  <conditionalFormatting sqref="N35">
    <cfRule type="cellIs" dxfId="5685" priority="5962" operator="between">
      <formula>0.76</formula>
      <formula>0.95</formula>
    </cfRule>
    <cfRule type="cellIs" dxfId="5684" priority="5963" operator="between">
      <formula>0.51</formula>
      <formula>0.75</formula>
    </cfRule>
    <cfRule type="cellIs" dxfId="5683" priority="5964" operator="greaterThan">
      <formula>1</formula>
    </cfRule>
    <cfRule type="cellIs" dxfId="5682" priority="5965" operator="between">
      <formula>0.95</formula>
      <formula>1</formula>
    </cfRule>
    <cfRule type="cellIs" dxfId="5681" priority="5966" stopIfTrue="1" operator="between">
      <formula>0</formula>
      <formula>0.5</formula>
    </cfRule>
  </conditionalFormatting>
  <conditionalFormatting sqref="N36">
    <cfRule type="cellIs" dxfId="5680" priority="5957" operator="between">
      <formula>0.76</formula>
      <formula>0.95</formula>
    </cfRule>
    <cfRule type="cellIs" dxfId="5679" priority="5958" operator="between">
      <formula>0.51</formula>
      <formula>0.75</formula>
    </cfRule>
    <cfRule type="cellIs" dxfId="5678" priority="5959" operator="greaterThan">
      <formula>1</formula>
    </cfRule>
    <cfRule type="cellIs" dxfId="5677" priority="5960" operator="between">
      <formula>0.95</formula>
      <formula>1</formula>
    </cfRule>
    <cfRule type="cellIs" dxfId="5676" priority="5961" stopIfTrue="1" operator="between">
      <formula>0</formula>
      <formula>0.5</formula>
    </cfRule>
  </conditionalFormatting>
  <conditionalFormatting sqref="N37">
    <cfRule type="cellIs" dxfId="5675" priority="5952" operator="between">
      <formula>0.76</formula>
      <formula>0.95</formula>
    </cfRule>
    <cfRule type="cellIs" dxfId="5674" priority="5953" operator="between">
      <formula>0.51</formula>
      <formula>0.75</formula>
    </cfRule>
    <cfRule type="cellIs" dxfId="5673" priority="5954" operator="greaterThan">
      <formula>1</formula>
    </cfRule>
    <cfRule type="cellIs" dxfId="5672" priority="5955" operator="between">
      <formula>0.95</formula>
      <formula>1</formula>
    </cfRule>
    <cfRule type="cellIs" dxfId="5671" priority="5956" stopIfTrue="1" operator="between">
      <formula>0</formula>
      <formula>0.5</formula>
    </cfRule>
  </conditionalFormatting>
  <conditionalFormatting sqref="N38">
    <cfRule type="cellIs" dxfId="5670" priority="5942" operator="between">
      <formula>0.76</formula>
      <formula>0.95</formula>
    </cfRule>
    <cfRule type="cellIs" dxfId="5669" priority="5943" operator="between">
      <formula>0.51</formula>
      <formula>0.75</formula>
    </cfRule>
    <cfRule type="cellIs" dxfId="5668" priority="5944" operator="greaterThan">
      <formula>1</formula>
    </cfRule>
    <cfRule type="cellIs" dxfId="5667" priority="5945" operator="between">
      <formula>0.95</formula>
      <formula>1</formula>
    </cfRule>
    <cfRule type="cellIs" dxfId="5666" priority="5946" stopIfTrue="1" operator="between">
      <formula>0</formula>
      <formula>0.5</formula>
    </cfRule>
  </conditionalFormatting>
  <conditionalFormatting sqref="N39">
    <cfRule type="cellIs" dxfId="5665" priority="5937" operator="between">
      <formula>0.76</formula>
      <formula>0.95</formula>
    </cfRule>
    <cfRule type="cellIs" dxfId="5664" priority="5938" operator="between">
      <formula>0.51</formula>
      <formula>0.75</formula>
    </cfRule>
    <cfRule type="cellIs" dxfId="5663" priority="5939" operator="greaterThan">
      <formula>1</formula>
    </cfRule>
    <cfRule type="cellIs" dxfId="5662" priority="5940" operator="between">
      <formula>0.95</formula>
      <formula>1</formula>
    </cfRule>
    <cfRule type="cellIs" dxfId="5661" priority="5941" stopIfTrue="1" operator="between">
      <formula>0</formula>
      <formula>0.5</formula>
    </cfRule>
  </conditionalFormatting>
  <conditionalFormatting sqref="N40">
    <cfRule type="cellIs" dxfId="5660" priority="5932" operator="between">
      <formula>0.76</formula>
      <formula>0.95</formula>
    </cfRule>
    <cfRule type="cellIs" dxfId="5659" priority="5933" operator="between">
      <formula>0.51</formula>
      <formula>0.75</formula>
    </cfRule>
    <cfRule type="cellIs" dxfId="5658" priority="5934" operator="greaterThan">
      <formula>1</formula>
    </cfRule>
    <cfRule type="cellIs" dxfId="5657" priority="5935" operator="between">
      <formula>0.95</formula>
      <formula>1</formula>
    </cfRule>
    <cfRule type="cellIs" dxfId="5656" priority="5936" stopIfTrue="1" operator="between">
      <formula>0</formula>
      <formula>0.5</formula>
    </cfRule>
  </conditionalFormatting>
  <conditionalFormatting sqref="N41">
    <cfRule type="cellIs" dxfId="5655" priority="5927" operator="between">
      <formula>0.76</formula>
      <formula>0.95</formula>
    </cfRule>
    <cfRule type="cellIs" dxfId="5654" priority="5928" operator="between">
      <formula>0.51</formula>
      <formula>0.75</formula>
    </cfRule>
    <cfRule type="cellIs" dxfId="5653" priority="5929" operator="greaterThan">
      <formula>1</formula>
    </cfRule>
    <cfRule type="cellIs" dxfId="5652" priority="5930" operator="between">
      <formula>0.95</formula>
      <formula>1</formula>
    </cfRule>
    <cfRule type="cellIs" dxfId="5651" priority="5931" stopIfTrue="1" operator="between">
      <formula>0</formula>
      <formula>0.5</formula>
    </cfRule>
  </conditionalFormatting>
  <conditionalFormatting sqref="N42">
    <cfRule type="cellIs" dxfId="5650" priority="5922" operator="between">
      <formula>0.76</formula>
      <formula>0.95</formula>
    </cfRule>
    <cfRule type="cellIs" dxfId="5649" priority="5923" operator="between">
      <formula>0.51</formula>
      <formula>0.75</formula>
    </cfRule>
    <cfRule type="cellIs" dxfId="5648" priority="5924" operator="greaterThan">
      <formula>1</formula>
    </cfRule>
    <cfRule type="cellIs" dxfId="5647" priority="5925" operator="between">
      <formula>0.95</formula>
      <formula>1</formula>
    </cfRule>
    <cfRule type="cellIs" dxfId="5646" priority="5926" stopIfTrue="1" operator="between">
      <formula>0</formula>
      <formula>0.5</formula>
    </cfRule>
  </conditionalFormatting>
  <conditionalFormatting sqref="N43">
    <cfRule type="cellIs" dxfId="5645" priority="5917" operator="between">
      <formula>0.76</formula>
      <formula>0.95</formula>
    </cfRule>
    <cfRule type="cellIs" dxfId="5644" priority="5918" operator="between">
      <formula>0.51</formula>
      <formula>0.75</formula>
    </cfRule>
    <cfRule type="cellIs" dxfId="5643" priority="5919" operator="greaterThan">
      <formula>1</formula>
    </cfRule>
    <cfRule type="cellIs" dxfId="5642" priority="5920" operator="between">
      <formula>0.95</formula>
      <formula>1</formula>
    </cfRule>
    <cfRule type="cellIs" dxfId="5641" priority="5921" stopIfTrue="1" operator="between">
      <formula>0</formula>
      <formula>0.5</formula>
    </cfRule>
  </conditionalFormatting>
  <conditionalFormatting sqref="N44">
    <cfRule type="cellIs" dxfId="5640" priority="5912" operator="between">
      <formula>0.76</formula>
      <formula>0.95</formula>
    </cfRule>
    <cfRule type="cellIs" dxfId="5639" priority="5913" operator="between">
      <formula>0.51</formula>
      <formula>0.75</formula>
    </cfRule>
    <cfRule type="cellIs" dxfId="5638" priority="5914" operator="greaterThan">
      <formula>1</formula>
    </cfRule>
    <cfRule type="cellIs" dxfId="5637" priority="5915" operator="between">
      <formula>0.95</formula>
      <formula>1</formula>
    </cfRule>
    <cfRule type="cellIs" dxfId="5636" priority="5916" stopIfTrue="1" operator="between">
      <formula>0</formula>
      <formula>0.5</formula>
    </cfRule>
  </conditionalFormatting>
  <conditionalFormatting sqref="N45">
    <cfRule type="cellIs" dxfId="5635" priority="5907" operator="between">
      <formula>0.76</formula>
      <formula>0.95</formula>
    </cfRule>
    <cfRule type="cellIs" dxfId="5634" priority="5908" operator="between">
      <formula>0.51</formula>
      <formula>0.75</formula>
    </cfRule>
    <cfRule type="cellIs" dxfId="5633" priority="5909" operator="greaterThan">
      <formula>1</formula>
    </cfRule>
    <cfRule type="cellIs" dxfId="5632" priority="5910" operator="between">
      <formula>0.95</formula>
      <formula>1</formula>
    </cfRule>
    <cfRule type="cellIs" dxfId="5631" priority="5911" stopIfTrue="1" operator="between">
      <formula>0</formula>
      <formula>0.5</formula>
    </cfRule>
  </conditionalFormatting>
  <conditionalFormatting sqref="N46">
    <cfRule type="cellIs" dxfId="5630" priority="5902" operator="between">
      <formula>0.76</formula>
      <formula>0.95</formula>
    </cfRule>
    <cfRule type="cellIs" dxfId="5629" priority="5903" operator="between">
      <formula>0.51</formula>
      <formula>0.75</formula>
    </cfRule>
    <cfRule type="cellIs" dxfId="5628" priority="5904" operator="greaterThan">
      <formula>1</formula>
    </cfRule>
    <cfRule type="cellIs" dxfId="5627" priority="5905" operator="between">
      <formula>0.95</formula>
      <formula>1</formula>
    </cfRule>
    <cfRule type="cellIs" dxfId="5626" priority="5906" stopIfTrue="1" operator="between">
      <formula>0</formula>
      <formula>0.5</formula>
    </cfRule>
  </conditionalFormatting>
  <conditionalFormatting sqref="N47">
    <cfRule type="cellIs" dxfId="5625" priority="5897" operator="between">
      <formula>0.76</formula>
      <formula>0.95</formula>
    </cfRule>
    <cfRule type="cellIs" dxfId="5624" priority="5898" operator="between">
      <formula>0.51</formula>
      <formula>0.75</formula>
    </cfRule>
    <cfRule type="cellIs" dxfId="5623" priority="5899" operator="greaterThan">
      <formula>1</formula>
    </cfRule>
    <cfRule type="cellIs" dxfId="5622" priority="5900" operator="between">
      <formula>0.95</formula>
      <formula>1</formula>
    </cfRule>
    <cfRule type="cellIs" dxfId="5621" priority="5901" stopIfTrue="1" operator="between">
      <formula>0</formula>
      <formula>0.5</formula>
    </cfRule>
  </conditionalFormatting>
  <conditionalFormatting sqref="N48">
    <cfRule type="cellIs" dxfId="5620" priority="5892" operator="between">
      <formula>0.76</formula>
      <formula>0.95</formula>
    </cfRule>
    <cfRule type="cellIs" dxfId="5619" priority="5893" operator="between">
      <formula>0.51</formula>
      <formula>0.75</formula>
    </cfRule>
    <cfRule type="cellIs" dxfId="5618" priority="5894" operator="greaterThan">
      <formula>1</formula>
    </cfRule>
    <cfRule type="cellIs" dxfId="5617" priority="5895" operator="between">
      <formula>0.95</formula>
      <formula>1</formula>
    </cfRule>
    <cfRule type="cellIs" dxfId="5616" priority="5896" stopIfTrue="1" operator="between">
      <formula>0</formula>
      <formula>0.5</formula>
    </cfRule>
  </conditionalFormatting>
  <conditionalFormatting sqref="N49">
    <cfRule type="cellIs" dxfId="5615" priority="5887" operator="between">
      <formula>0.76</formula>
      <formula>0.95</formula>
    </cfRule>
    <cfRule type="cellIs" dxfId="5614" priority="5888" operator="between">
      <formula>0.51</formula>
      <formula>0.75</formula>
    </cfRule>
    <cfRule type="cellIs" dxfId="5613" priority="5889" operator="greaterThan">
      <formula>1</formula>
    </cfRule>
    <cfRule type="cellIs" dxfId="5612" priority="5890" operator="between">
      <formula>0.95</formula>
      <formula>1</formula>
    </cfRule>
    <cfRule type="cellIs" dxfId="5611" priority="5891" stopIfTrue="1" operator="between">
      <formula>0</formula>
      <formula>0.5</formula>
    </cfRule>
  </conditionalFormatting>
  <conditionalFormatting sqref="N50">
    <cfRule type="cellIs" dxfId="5610" priority="5882" operator="between">
      <formula>0.76</formula>
      <formula>0.95</formula>
    </cfRule>
    <cfRule type="cellIs" dxfId="5609" priority="5883" operator="between">
      <formula>0.51</formula>
      <formula>0.75</formula>
    </cfRule>
    <cfRule type="cellIs" dxfId="5608" priority="5884" operator="greaterThan">
      <formula>1</formula>
    </cfRule>
    <cfRule type="cellIs" dxfId="5607" priority="5885" operator="between">
      <formula>0.95</formula>
      <formula>1</formula>
    </cfRule>
    <cfRule type="cellIs" dxfId="5606" priority="5886" stopIfTrue="1" operator="between">
      <formula>0</formula>
      <formula>0.5</formula>
    </cfRule>
  </conditionalFormatting>
  <conditionalFormatting sqref="N52">
    <cfRule type="cellIs" dxfId="5605" priority="5877" operator="between">
      <formula>0.76</formula>
      <formula>0.95</formula>
    </cfRule>
    <cfRule type="cellIs" dxfId="5604" priority="5878" operator="between">
      <formula>0.51</formula>
      <formula>0.75</formula>
    </cfRule>
    <cfRule type="cellIs" dxfId="5603" priority="5879" operator="greaterThan">
      <formula>1</formula>
    </cfRule>
    <cfRule type="cellIs" dxfId="5602" priority="5880" operator="between">
      <formula>0.95</formula>
      <formula>1</formula>
    </cfRule>
    <cfRule type="cellIs" dxfId="5601" priority="5881" stopIfTrue="1" operator="between">
      <formula>0</formula>
      <formula>0.5</formula>
    </cfRule>
  </conditionalFormatting>
  <conditionalFormatting sqref="N51">
    <cfRule type="cellIs" dxfId="5600" priority="5872" operator="between">
      <formula>0.76</formula>
      <formula>0.95</formula>
    </cfRule>
    <cfRule type="cellIs" dxfId="5599" priority="5873" operator="between">
      <formula>0.51</formula>
      <formula>0.75</formula>
    </cfRule>
    <cfRule type="cellIs" dxfId="5598" priority="5874" operator="greaterThan">
      <formula>1</formula>
    </cfRule>
    <cfRule type="cellIs" dxfId="5597" priority="5875" operator="between">
      <formula>0.95</formula>
      <formula>1</formula>
    </cfRule>
    <cfRule type="cellIs" dxfId="5596" priority="5876" stopIfTrue="1" operator="between">
      <formula>0</formula>
      <formula>0.5</formula>
    </cfRule>
  </conditionalFormatting>
  <conditionalFormatting sqref="N53">
    <cfRule type="cellIs" dxfId="5595" priority="5867" operator="between">
      <formula>0.76</formula>
      <formula>0.95</formula>
    </cfRule>
    <cfRule type="cellIs" dxfId="5594" priority="5868" operator="between">
      <formula>0.51</formula>
      <formula>0.75</formula>
    </cfRule>
    <cfRule type="cellIs" dxfId="5593" priority="5869" operator="greaterThan">
      <formula>1</formula>
    </cfRule>
    <cfRule type="cellIs" dxfId="5592" priority="5870" operator="between">
      <formula>0.95</formula>
      <formula>1</formula>
    </cfRule>
    <cfRule type="cellIs" dxfId="5591" priority="5871" stopIfTrue="1" operator="between">
      <formula>0</formula>
      <formula>0.5</formula>
    </cfRule>
  </conditionalFormatting>
  <conditionalFormatting sqref="N54">
    <cfRule type="cellIs" dxfId="5590" priority="5862" operator="between">
      <formula>0.76</formula>
      <formula>0.95</formula>
    </cfRule>
    <cfRule type="cellIs" dxfId="5589" priority="5863" operator="between">
      <formula>0.51</formula>
      <formula>0.75</formula>
    </cfRule>
    <cfRule type="cellIs" dxfId="5588" priority="5864" operator="greaterThan">
      <formula>1</formula>
    </cfRule>
    <cfRule type="cellIs" dxfId="5587" priority="5865" operator="between">
      <formula>0.95</formula>
      <formula>1</formula>
    </cfRule>
    <cfRule type="cellIs" dxfId="5586" priority="5866" stopIfTrue="1" operator="between">
      <formula>0</formula>
      <formula>0.5</formula>
    </cfRule>
  </conditionalFormatting>
  <conditionalFormatting sqref="N55">
    <cfRule type="cellIs" dxfId="5585" priority="5857" operator="between">
      <formula>0.76</formula>
      <formula>0.95</formula>
    </cfRule>
    <cfRule type="cellIs" dxfId="5584" priority="5858" operator="between">
      <formula>0.51</formula>
      <formula>0.75</formula>
    </cfRule>
    <cfRule type="cellIs" dxfId="5583" priority="5859" operator="greaterThan">
      <formula>1</formula>
    </cfRule>
    <cfRule type="cellIs" dxfId="5582" priority="5860" operator="between">
      <formula>0.95</formula>
      <formula>1</formula>
    </cfRule>
    <cfRule type="cellIs" dxfId="5581" priority="5861" stopIfTrue="1" operator="between">
      <formula>0</formula>
      <formula>0.5</formula>
    </cfRule>
  </conditionalFormatting>
  <conditionalFormatting sqref="N56">
    <cfRule type="cellIs" dxfId="5580" priority="5852" operator="between">
      <formula>0.76</formula>
      <formula>0.95</formula>
    </cfRule>
    <cfRule type="cellIs" dxfId="5579" priority="5853" operator="between">
      <formula>0.51</formula>
      <formula>0.75</formula>
    </cfRule>
    <cfRule type="cellIs" dxfId="5578" priority="5854" operator="greaterThan">
      <formula>1</formula>
    </cfRule>
    <cfRule type="cellIs" dxfId="5577" priority="5855" operator="between">
      <formula>0.95</formula>
      <formula>1</formula>
    </cfRule>
    <cfRule type="cellIs" dxfId="5576" priority="5856" stopIfTrue="1" operator="between">
      <formula>0</formula>
      <formula>0.5</formula>
    </cfRule>
  </conditionalFormatting>
  <conditionalFormatting sqref="N57">
    <cfRule type="cellIs" dxfId="5575" priority="5847" operator="between">
      <formula>0.76</formula>
      <formula>0.95</formula>
    </cfRule>
    <cfRule type="cellIs" dxfId="5574" priority="5848" operator="between">
      <formula>0.51</formula>
      <formula>0.75</formula>
    </cfRule>
    <cfRule type="cellIs" dxfId="5573" priority="5849" operator="greaterThan">
      <formula>1</formula>
    </cfRule>
    <cfRule type="cellIs" dxfId="5572" priority="5850" operator="between">
      <formula>0.95</formula>
      <formula>1</formula>
    </cfRule>
    <cfRule type="cellIs" dxfId="5571" priority="5851" stopIfTrue="1" operator="between">
      <formula>0</formula>
      <formula>0.5</formula>
    </cfRule>
  </conditionalFormatting>
  <conditionalFormatting sqref="N59">
    <cfRule type="cellIs" dxfId="5570" priority="5837" operator="between">
      <formula>0.76</formula>
      <formula>0.95</formula>
    </cfRule>
    <cfRule type="cellIs" dxfId="5569" priority="5838" operator="between">
      <formula>0.51</formula>
      <formula>0.75</formula>
    </cfRule>
    <cfRule type="cellIs" dxfId="5568" priority="5839" operator="greaterThan">
      <formula>1</formula>
    </cfRule>
    <cfRule type="cellIs" dxfId="5567" priority="5840" operator="between">
      <formula>0.95</formula>
      <formula>1</formula>
    </cfRule>
    <cfRule type="cellIs" dxfId="5566" priority="5841" stopIfTrue="1" operator="between">
      <formula>0</formula>
      <formula>0.5</formula>
    </cfRule>
  </conditionalFormatting>
  <conditionalFormatting sqref="N58">
    <cfRule type="cellIs" dxfId="5565" priority="5832" operator="between">
      <formula>0.76</formula>
      <formula>0.95</formula>
    </cfRule>
    <cfRule type="cellIs" dxfId="5564" priority="5833" operator="between">
      <formula>0.51</formula>
      <formula>0.75</formula>
    </cfRule>
    <cfRule type="cellIs" dxfId="5563" priority="5834" operator="greaterThan">
      <formula>1</formula>
    </cfRule>
    <cfRule type="cellIs" dxfId="5562" priority="5835" operator="between">
      <formula>0.95</formula>
      <formula>1</formula>
    </cfRule>
    <cfRule type="cellIs" dxfId="5561" priority="5836" stopIfTrue="1" operator="between">
      <formula>0</formula>
      <formula>0.5</formula>
    </cfRule>
  </conditionalFormatting>
  <conditionalFormatting sqref="N60">
    <cfRule type="cellIs" dxfId="5560" priority="5827" operator="between">
      <formula>0.76</formula>
      <formula>0.95</formula>
    </cfRule>
    <cfRule type="cellIs" dxfId="5559" priority="5828" operator="between">
      <formula>0.51</formula>
      <formula>0.75</formula>
    </cfRule>
    <cfRule type="cellIs" dxfId="5558" priority="5829" operator="greaterThan">
      <formula>1</formula>
    </cfRule>
    <cfRule type="cellIs" dxfId="5557" priority="5830" operator="between">
      <formula>0.95</formula>
      <formula>1</formula>
    </cfRule>
    <cfRule type="cellIs" dxfId="5556" priority="5831" stopIfTrue="1" operator="between">
      <formula>0</formula>
      <formula>0.5</formula>
    </cfRule>
  </conditionalFormatting>
  <conditionalFormatting sqref="N61">
    <cfRule type="cellIs" dxfId="5555" priority="5822" operator="between">
      <formula>0.76</formula>
      <formula>0.95</formula>
    </cfRule>
    <cfRule type="cellIs" dxfId="5554" priority="5823" operator="between">
      <formula>0.51</formula>
      <formula>0.75</formula>
    </cfRule>
    <cfRule type="cellIs" dxfId="5553" priority="5824" operator="greaterThan">
      <formula>1</formula>
    </cfRule>
    <cfRule type="cellIs" dxfId="5552" priority="5825" operator="between">
      <formula>0.95</formula>
      <formula>1</formula>
    </cfRule>
    <cfRule type="cellIs" dxfId="5551" priority="5826" stopIfTrue="1" operator="between">
      <formula>0</formula>
      <formula>0.5</formula>
    </cfRule>
  </conditionalFormatting>
  <conditionalFormatting sqref="N63">
    <cfRule type="cellIs" dxfId="5550" priority="5817" operator="between">
      <formula>0.76</formula>
      <formula>0.95</formula>
    </cfRule>
    <cfRule type="cellIs" dxfId="5549" priority="5818" operator="between">
      <formula>0.51</formula>
      <formula>0.75</formula>
    </cfRule>
    <cfRule type="cellIs" dxfId="5548" priority="5819" operator="greaterThan">
      <formula>1</formula>
    </cfRule>
    <cfRule type="cellIs" dxfId="5547" priority="5820" operator="between">
      <formula>0.95</formula>
      <formula>1</formula>
    </cfRule>
    <cfRule type="cellIs" dxfId="5546" priority="5821" stopIfTrue="1" operator="between">
      <formula>0</formula>
      <formula>0.5</formula>
    </cfRule>
  </conditionalFormatting>
  <conditionalFormatting sqref="N64">
    <cfRule type="cellIs" dxfId="5545" priority="5812" operator="between">
      <formula>0.76</formula>
      <formula>0.95</formula>
    </cfRule>
    <cfRule type="cellIs" dxfId="5544" priority="5813" operator="between">
      <formula>0.51</formula>
      <formula>0.75</formula>
    </cfRule>
    <cfRule type="cellIs" dxfId="5543" priority="5814" operator="greaterThan">
      <formula>1</formula>
    </cfRule>
    <cfRule type="cellIs" dxfId="5542" priority="5815" operator="between">
      <formula>0.95</formula>
      <formula>1</formula>
    </cfRule>
    <cfRule type="cellIs" dxfId="5541" priority="5816" stopIfTrue="1" operator="between">
      <formula>0</formula>
      <formula>0.5</formula>
    </cfRule>
  </conditionalFormatting>
  <conditionalFormatting sqref="N65">
    <cfRule type="cellIs" dxfId="5540" priority="5807" operator="between">
      <formula>0.76</formula>
      <formula>0.95</formula>
    </cfRule>
    <cfRule type="cellIs" dxfId="5539" priority="5808" operator="between">
      <formula>0.51</formula>
      <formula>0.75</formula>
    </cfRule>
    <cfRule type="cellIs" dxfId="5538" priority="5809" operator="greaterThan">
      <formula>1</formula>
    </cfRule>
    <cfRule type="cellIs" dxfId="5537" priority="5810" operator="between">
      <formula>0.95</formula>
      <formula>1</formula>
    </cfRule>
    <cfRule type="cellIs" dxfId="5536" priority="5811" stopIfTrue="1" operator="between">
      <formula>0</formula>
      <formula>0.5</formula>
    </cfRule>
  </conditionalFormatting>
  <conditionalFormatting sqref="N66">
    <cfRule type="cellIs" dxfId="5535" priority="5802" operator="between">
      <formula>0.76</formula>
      <formula>0.95</formula>
    </cfRule>
    <cfRule type="cellIs" dxfId="5534" priority="5803" operator="between">
      <formula>0.51</formula>
      <formula>0.75</formula>
    </cfRule>
    <cfRule type="cellIs" dxfId="5533" priority="5804" operator="greaterThan">
      <formula>1</formula>
    </cfRule>
    <cfRule type="cellIs" dxfId="5532" priority="5805" operator="between">
      <formula>0.95</formula>
      <formula>1</formula>
    </cfRule>
    <cfRule type="cellIs" dxfId="5531" priority="5806" stopIfTrue="1" operator="between">
      <formula>0</formula>
      <formula>0.5</formula>
    </cfRule>
  </conditionalFormatting>
  <conditionalFormatting sqref="N67">
    <cfRule type="cellIs" dxfId="5530" priority="5797" operator="between">
      <formula>0.76</formula>
      <formula>0.95</formula>
    </cfRule>
    <cfRule type="cellIs" dxfId="5529" priority="5798" operator="between">
      <formula>0.51</formula>
      <formula>0.75</formula>
    </cfRule>
    <cfRule type="cellIs" dxfId="5528" priority="5799" operator="greaterThan">
      <formula>1</formula>
    </cfRule>
    <cfRule type="cellIs" dxfId="5527" priority="5800" operator="between">
      <formula>0.95</formula>
      <formula>1</formula>
    </cfRule>
    <cfRule type="cellIs" dxfId="5526" priority="5801" stopIfTrue="1" operator="between">
      <formula>0</formula>
      <formula>0.5</formula>
    </cfRule>
  </conditionalFormatting>
  <conditionalFormatting sqref="N68">
    <cfRule type="cellIs" dxfId="5525" priority="5792" operator="between">
      <formula>0.76</formula>
      <formula>0.95</formula>
    </cfRule>
    <cfRule type="cellIs" dxfId="5524" priority="5793" operator="between">
      <formula>0.51</formula>
      <formula>0.75</formula>
    </cfRule>
    <cfRule type="cellIs" dxfId="5523" priority="5794" operator="greaterThan">
      <formula>1</formula>
    </cfRule>
    <cfRule type="cellIs" dxfId="5522" priority="5795" operator="between">
      <formula>0.95</formula>
      <formula>1</formula>
    </cfRule>
    <cfRule type="cellIs" dxfId="5521" priority="5796" stopIfTrue="1" operator="between">
      <formula>0</formula>
      <formula>0.5</formula>
    </cfRule>
  </conditionalFormatting>
  <conditionalFormatting sqref="N69">
    <cfRule type="cellIs" dxfId="5520" priority="5787" operator="between">
      <formula>0.76</formula>
      <formula>0.95</formula>
    </cfRule>
    <cfRule type="cellIs" dxfId="5519" priority="5788" operator="between">
      <formula>0.51</formula>
      <formula>0.75</formula>
    </cfRule>
    <cfRule type="cellIs" dxfId="5518" priority="5789" operator="greaterThan">
      <formula>1</formula>
    </cfRule>
    <cfRule type="cellIs" dxfId="5517" priority="5790" operator="between">
      <formula>0.95</formula>
      <formula>1</formula>
    </cfRule>
    <cfRule type="cellIs" dxfId="5516" priority="5791" stopIfTrue="1" operator="between">
      <formula>0</formula>
      <formula>0.5</formula>
    </cfRule>
  </conditionalFormatting>
  <conditionalFormatting sqref="N70">
    <cfRule type="cellIs" dxfId="5515" priority="5782" operator="between">
      <formula>0.76</formula>
      <formula>0.95</formula>
    </cfRule>
    <cfRule type="cellIs" dxfId="5514" priority="5783" operator="between">
      <formula>0.51</formula>
      <formula>0.75</formula>
    </cfRule>
    <cfRule type="cellIs" dxfId="5513" priority="5784" operator="greaterThan">
      <formula>1</formula>
    </cfRule>
    <cfRule type="cellIs" dxfId="5512" priority="5785" operator="between">
      <formula>0.95</formula>
      <formula>1</formula>
    </cfRule>
    <cfRule type="cellIs" dxfId="5511" priority="5786" stopIfTrue="1" operator="between">
      <formula>0</formula>
      <formula>0.5</formula>
    </cfRule>
  </conditionalFormatting>
  <conditionalFormatting sqref="N71">
    <cfRule type="cellIs" dxfId="5510" priority="5777" operator="between">
      <formula>0.76</formula>
      <formula>0.95</formula>
    </cfRule>
    <cfRule type="cellIs" dxfId="5509" priority="5778" operator="between">
      <formula>0.51</formula>
      <formula>0.75</formula>
    </cfRule>
    <cfRule type="cellIs" dxfId="5508" priority="5779" operator="greaterThan">
      <formula>1</formula>
    </cfRule>
    <cfRule type="cellIs" dxfId="5507" priority="5780" operator="between">
      <formula>0.95</formula>
      <formula>1</formula>
    </cfRule>
    <cfRule type="cellIs" dxfId="5506" priority="5781" stopIfTrue="1" operator="between">
      <formula>0</formula>
      <formula>0.5</formula>
    </cfRule>
  </conditionalFormatting>
  <conditionalFormatting sqref="N72">
    <cfRule type="cellIs" dxfId="5505" priority="5772" operator="between">
      <formula>0.76</formula>
      <formula>0.95</formula>
    </cfRule>
    <cfRule type="cellIs" dxfId="5504" priority="5773" operator="between">
      <formula>0.51</formula>
      <formula>0.75</formula>
    </cfRule>
    <cfRule type="cellIs" dxfId="5503" priority="5774" operator="greaterThan">
      <formula>1</formula>
    </cfRule>
    <cfRule type="cellIs" dxfId="5502" priority="5775" operator="between">
      <formula>0.95</formula>
      <formula>1</formula>
    </cfRule>
    <cfRule type="cellIs" dxfId="5501" priority="5776" stopIfTrue="1" operator="between">
      <formula>0</formula>
      <formula>0.5</formula>
    </cfRule>
  </conditionalFormatting>
  <conditionalFormatting sqref="N73">
    <cfRule type="cellIs" dxfId="5500" priority="5767" operator="between">
      <formula>0.76</formula>
      <formula>0.95</formula>
    </cfRule>
    <cfRule type="cellIs" dxfId="5499" priority="5768" operator="between">
      <formula>0.51</formula>
      <formula>0.75</formula>
    </cfRule>
    <cfRule type="cellIs" dxfId="5498" priority="5769" operator="greaterThan">
      <formula>1</formula>
    </cfRule>
    <cfRule type="cellIs" dxfId="5497" priority="5770" operator="between">
      <formula>0.95</formula>
      <formula>1</formula>
    </cfRule>
    <cfRule type="cellIs" dxfId="5496" priority="5771" stopIfTrue="1" operator="between">
      <formula>0</formula>
      <formula>0.5</formula>
    </cfRule>
  </conditionalFormatting>
  <conditionalFormatting sqref="N74">
    <cfRule type="cellIs" dxfId="5495" priority="5762" operator="between">
      <formula>0.76</formula>
      <formula>0.95</formula>
    </cfRule>
    <cfRule type="cellIs" dxfId="5494" priority="5763" operator="between">
      <formula>0.51</formula>
      <formula>0.75</formula>
    </cfRule>
    <cfRule type="cellIs" dxfId="5493" priority="5764" operator="greaterThan">
      <formula>1</formula>
    </cfRule>
    <cfRule type="cellIs" dxfId="5492" priority="5765" operator="between">
      <formula>0.95</formula>
      <formula>1</formula>
    </cfRule>
    <cfRule type="cellIs" dxfId="5491" priority="5766" stopIfTrue="1" operator="between">
      <formula>0</formula>
      <formula>0.5</formula>
    </cfRule>
  </conditionalFormatting>
  <conditionalFormatting sqref="N75">
    <cfRule type="cellIs" dxfId="5490" priority="5757" operator="between">
      <formula>0.76</formula>
      <formula>0.95</formula>
    </cfRule>
    <cfRule type="cellIs" dxfId="5489" priority="5758" operator="between">
      <formula>0.51</formula>
      <formula>0.75</formula>
    </cfRule>
    <cfRule type="cellIs" dxfId="5488" priority="5759" operator="greaterThan">
      <formula>1</formula>
    </cfRule>
    <cfRule type="cellIs" dxfId="5487" priority="5760" operator="between">
      <formula>0.95</formula>
      <formula>1</formula>
    </cfRule>
    <cfRule type="cellIs" dxfId="5486" priority="5761" stopIfTrue="1" operator="between">
      <formula>0</formula>
      <formula>0.5</formula>
    </cfRule>
  </conditionalFormatting>
  <conditionalFormatting sqref="N78">
    <cfRule type="cellIs" dxfId="5485" priority="5752" operator="between">
      <formula>0.76</formula>
      <formula>0.95</formula>
    </cfRule>
    <cfRule type="cellIs" dxfId="5484" priority="5753" operator="between">
      <formula>0.51</formula>
      <formula>0.75</formula>
    </cfRule>
    <cfRule type="cellIs" dxfId="5483" priority="5754" operator="greaterThan">
      <formula>1</formula>
    </cfRule>
    <cfRule type="cellIs" dxfId="5482" priority="5755" operator="between">
      <formula>0.95</formula>
      <formula>1</formula>
    </cfRule>
    <cfRule type="cellIs" dxfId="5481" priority="5756" stopIfTrue="1" operator="between">
      <formula>0</formula>
      <formula>0.5</formula>
    </cfRule>
  </conditionalFormatting>
  <conditionalFormatting sqref="N79">
    <cfRule type="cellIs" dxfId="5480" priority="5747" operator="between">
      <formula>0.76</formula>
      <formula>0.95</formula>
    </cfRule>
    <cfRule type="cellIs" dxfId="5479" priority="5748" operator="between">
      <formula>0.51</formula>
      <formula>0.75</formula>
    </cfRule>
    <cfRule type="cellIs" dxfId="5478" priority="5749" operator="greaterThan">
      <formula>1</formula>
    </cfRule>
    <cfRule type="cellIs" dxfId="5477" priority="5750" operator="between">
      <formula>0.95</formula>
      <formula>1</formula>
    </cfRule>
    <cfRule type="cellIs" dxfId="5476" priority="5751" stopIfTrue="1" operator="between">
      <formula>0</formula>
      <formula>0.5</formula>
    </cfRule>
  </conditionalFormatting>
  <conditionalFormatting sqref="N80">
    <cfRule type="cellIs" dxfId="5475" priority="5742" operator="between">
      <formula>0.76</formula>
      <formula>0.95</formula>
    </cfRule>
    <cfRule type="cellIs" dxfId="5474" priority="5743" operator="between">
      <formula>0.51</formula>
      <formula>0.75</formula>
    </cfRule>
    <cfRule type="cellIs" dxfId="5473" priority="5744" operator="greaterThan">
      <formula>1</formula>
    </cfRule>
    <cfRule type="cellIs" dxfId="5472" priority="5745" operator="between">
      <formula>0.95</formula>
      <formula>1</formula>
    </cfRule>
    <cfRule type="cellIs" dxfId="5471" priority="5746" stopIfTrue="1" operator="between">
      <formula>0</formula>
      <formula>0.5</formula>
    </cfRule>
  </conditionalFormatting>
  <conditionalFormatting sqref="N81">
    <cfRule type="cellIs" dxfId="5470" priority="5737" operator="between">
      <formula>0.76</formula>
      <formula>0.95</formula>
    </cfRule>
    <cfRule type="cellIs" dxfId="5469" priority="5738" operator="between">
      <formula>0.51</formula>
      <formula>0.75</formula>
    </cfRule>
    <cfRule type="cellIs" dxfId="5468" priority="5739" operator="greaterThan">
      <formula>1</formula>
    </cfRule>
    <cfRule type="cellIs" dxfId="5467" priority="5740" operator="between">
      <formula>0.95</formula>
      <formula>1</formula>
    </cfRule>
    <cfRule type="cellIs" dxfId="5466" priority="5741" stopIfTrue="1" operator="between">
      <formula>0</formula>
      <formula>0.5</formula>
    </cfRule>
  </conditionalFormatting>
  <conditionalFormatting sqref="N82">
    <cfRule type="cellIs" dxfId="5465" priority="5732" operator="between">
      <formula>0.76</formula>
      <formula>0.95</formula>
    </cfRule>
    <cfRule type="cellIs" dxfId="5464" priority="5733" operator="between">
      <formula>0.51</formula>
      <formula>0.75</formula>
    </cfRule>
    <cfRule type="cellIs" dxfId="5463" priority="5734" operator="greaterThan">
      <formula>1</formula>
    </cfRule>
    <cfRule type="cellIs" dxfId="5462" priority="5735" operator="between">
      <formula>0.95</formula>
      <formula>1</formula>
    </cfRule>
    <cfRule type="cellIs" dxfId="5461" priority="5736" stopIfTrue="1" operator="between">
      <formula>0</formula>
      <formula>0.5</formula>
    </cfRule>
  </conditionalFormatting>
  <conditionalFormatting sqref="N83">
    <cfRule type="cellIs" dxfId="5460" priority="5727" operator="between">
      <formula>0.76</formula>
      <formula>0.95</formula>
    </cfRule>
    <cfRule type="cellIs" dxfId="5459" priority="5728" operator="between">
      <formula>0.51</formula>
      <formula>0.75</formula>
    </cfRule>
    <cfRule type="cellIs" dxfId="5458" priority="5729" operator="greaterThan">
      <formula>1</formula>
    </cfRule>
    <cfRule type="cellIs" dxfId="5457" priority="5730" operator="between">
      <formula>0.95</formula>
      <formula>1</formula>
    </cfRule>
    <cfRule type="cellIs" dxfId="5456" priority="5731" stopIfTrue="1" operator="between">
      <formula>0</formula>
      <formula>0.5</formula>
    </cfRule>
  </conditionalFormatting>
  <conditionalFormatting sqref="N88">
    <cfRule type="cellIs" dxfId="5455" priority="5722" operator="between">
      <formula>0.76</formula>
      <formula>0.95</formula>
    </cfRule>
    <cfRule type="cellIs" dxfId="5454" priority="5723" operator="between">
      <formula>0.51</formula>
      <formula>0.75</formula>
    </cfRule>
    <cfRule type="cellIs" dxfId="5453" priority="5724" operator="greaterThan">
      <formula>1</formula>
    </cfRule>
    <cfRule type="cellIs" dxfId="5452" priority="5725" operator="between">
      <formula>0.95</formula>
      <formula>1</formula>
    </cfRule>
    <cfRule type="cellIs" dxfId="5451" priority="5726" stopIfTrue="1" operator="between">
      <formula>0</formula>
      <formula>0.5</formula>
    </cfRule>
  </conditionalFormatting>
  <conditionalFormatting sqref="N91">
    <cfRule type="cellIs" dxfId="5450" priority="5717" operator="between">
      <formula>0.76</formula>
      <formula>0.95</formula>
    </cfRule>
    <cfRule type="cellIs" dxfId="5449" priority="5718" operator="between">
      <formula>0.51</formula>
      <formula>0.75</formula>
    </cfRule>
    <cfRule type="cellIs" dxfId="5448" priority="5719" operator="greaterThan">
      <formula>1</formula>
    </cfRule>
    <cfRule type="cellIs" dxfId="5447" priority="5720" operator="between">
      <formula>0.95</formula>
      <formula>1</formula>
    </cfRule>
    <cfRule type="cellIs" dxfId="5446" priority="5721" stopIfTrue="1" operator="between">
      <formula>0</formula>
      <formula>0.5</formula>
    </cfRule>
  </conditionalFormatting>
  <conditionalFormatting sqref="N92">
    <cfRule type="cellIs" dxfId="5445" priority="5712" operator="between">
      <formula>0.76</formula>
      <formula>0.95</formula>
    </cfRule>
    <cfRule type="cellIs" dxfId="5444" priority="5713" operator="between">
      <formula>0.51</formula>
      <formula>0.75</formula>
    </cfRule>
    <cfRule type="cellIs" dxfId="5443" priority="5714" operator="greaterThan">
      <formula>1</formula>
    </cfRule>
    <cfRule type="cellIs" dxfId="5442" priority="5715" operator="between">
      <formula>0.95</formula>
      <formula>1</formula>
    </cfRule>
    <cfRule type="cellIs" dxfId="5441" priority="5716" stopIfTrue="1" operator="between">
      <formula>0</formula>
      <formula>0.5</formula>
    </cfRule>
  </conditionalFormatting>
  <conditionalFormatting sqref="N93">
    <cfRule type="cellIs" dxfId="5440" priority="5707" operator="between">
      <formula>0.76</formula>
      <formula>0.95</formula>
    </cfRule>
    <cfRule type="cellIs" dxfId="5439" priority="5708" operator="between">
      <formula>0.51</formula>
      <formula>0.75</formula>
    </cfRule>
    <cfRule type="cellIs" dxfId="5438" priority="5709" operator="greaterThan">
      <formula>1</formula>
    </cfRule>
    <cfRule type="cellIs" dxfId="5437" priority="5710" operator="between">
      <formula>0.95</formula>
      <formula>1</formula>
    </cfRule>
    <cfRule type="cellIs" dxfId="5436" priority="5711" stopIfTrue="1" operator="between">
      <formula>0</formula>
      <formula>0.5</formula>
    </cfRule>
  </conditionalFormatting>
  <conditionalFormatting sqref="N94">
    <cfRule type="cellIs" dxfId="5435" priority="5702" operator="between">
      <formula>0.76</formula>
      <formula>0.95</formula>
    </cfRule>
    <cfRule type="cellIs" dxfId="5434" priority="5703" operator="between">
      <formula>0.51</formula>
      <formula>0.75</formula>
    </cfRule>
    <cfRule type="cellIs" dxfId="5433" priority="5704" operator="greaterThan">
      <formula>1</formula>
    </cfRule>
    <cfRule type="cellIs" dxfId="5432" priority="5705" operator="between">
      <formula>0.95</formula>
      <formula>1</formula>
    </cfRule>
    <cfRule type="cellIs" dxfId="5431" priority="5706" stopIfTrue="1" operator="between">
      <formula>0</formula>
      <formula>0.5</formula>
    </cfRule>
  </conditionalFormatting>
  <conditionalFormatting sqref="N95">
    <cfRule type="cellIs" dxfId="5430" priority="5697" operator="between">
      <formula>0.76</formula>
      <formula>0.95</formula>
    </cfRule>
    <cfRule type="cellIs" dxfId="5429" priority="5698" operator="between">
      <formula>0.51</formula>
      <formula>0.75</formula>
    </cfRule>
    <cfRule type="cellIs" dxfId="5428" priority="5699" operator="greaterThan">
      <formula>1</formula>
    </cfRule>
    <cfRule type="cellIs" dxfId="5427" priority="5700" operator="between">
      <formula>0.95</formula>
      <formula>1</formula>
    </cfRule>
    <cfRule type="cellIs" dxfId="5426" priority="5701" stopIfTrue="1" operator="between">
      <formula>0</formula>
      <formula>0.5</formula>
    </cfRule>
  </conditionalFormatting>
  <conditionalFormatting sqref="N96">
    <cfRule type="cellIs" dxfId="5425" priority="5692" operator="between">
      <formula>0.76</formula>
      <formula>0.95</formula>
    </cfRule>
    <cfRule type="cellIs" dxfId="5424" priority="5693" operator="between">
      <formula>0.51</formula>
      <formula>0.75</formula>
    </cfRule>
    <cfRule type="cellIs" dxfId="5423" priority="5694" operator="greaterThan">
      <formula>1</formula>
    </cfRule>
    <cfRule type="cellIs" dxfId="5422" priority="5695" operator="between">
      <formula>0.95</formula>
      <formula>1</formula>
    </cfRule>
    <cfRule type="cellIs" dxfId="5421" priority="5696" stopIfTrue="1" operator="between">
      <formula>0</formula>
      <formula>0.5</formula>
    </cfRule>
  </conditionalFormatting>
  <conditionalFormatting sqref="N98">
    <cfRule type="cellIs" dxfId="5420" priority="5687" operator="between">
      <formula>0.76</formula>
      <formula>0.95</formula>
    </cfRule>
    <cfRule type="cellIs" dxfId="5419" priority="5688" operator="between">
      <formula>0.51</formula>
      <formula>0.75</formula>
    </cfRule>
    <cfRule type="cellIs" dxfId="5418" priority="5689" operator="greaterThan">
      <formula>1</formula>
    </cfRule>
    <cfRule type="cellIs" dxfId="5417" priority="5690" operator="between">
      <formula>0.95</formula>
      <formula>1</formula>
    </cfRule>
    <cfRule type="cellIs" dxfId="5416" priority="5691" stopIfTrue="1" operator="between">
      <formula>0</formula>
      <formula>0.5</formula>
    </cfRule>
  </conditionalFormatting>
  <conditionalFormatting sqref="N99">
    <cfRule type="cellIs" dxfId="5415" priority="5682" operator="between">
      <formula>0.76</formula>
      <formula>0.95</formula>
    </cfRule>
    <cfRule type="cellIs" dxfId="5414" priority="5683" operator="between">
      <formula>0.51</formula>
      <formula>0.75</formula>
    </cfRule>
    <cfRule type="cellIs" dxfId="5413" priority="5684" operator="greaterThan">
      <formula>1</formula>
    </cfRule>
    <cfRule type="cellIs" dxfId="5412" priority="5685" operator="between">
      <formula>0.95</formula>
      <formula>1</formula>
    </cfRule>
    <cfRule type="cellIs" dxfId="5411" priority="5686" stopIfTrue="1" operator="between">
      <formula>0</formula>
      <formula>0.5</formula>
    </cfRule>
  </conditionalFormatting>
  <conditionalFormatting sqref="N101">
    <cfRule type="cellIs" dxfId="5410" priority="5672" operator="between">
      <formula>0.76</formula>
      <formula>0.95</formula>
    </cfRule>
    <cfRule type="cellIs" dxfId="5409" priority="5673" operator="between">
      <formula>0.51</formula>
      <formula>0.75</formula>
    </cfRule>
    <cfRule type="cellIs" dxfId="5408" priority="5674" operator="greaterThan">
      <formula>1</formula>
    </cfRule>
    <cfRule type="cellIs" dxfId="5407" priority="5675" operator="between">
      <formula>0.95</formula>
      <formula>1</formula>
    </cfRule>
    <cfRule type="cellIs" dxfId="5406" priority="5676" stopIfTrue="1" operator="between">
      <formula>0</formula>
      <formula>0.5</formula>
    </cfRule>
  </conditionalFormatting>
  <conditionalFormatting sqref="N103">
    <cfRule type="cellIs" dxfId="5405" priority="5662" operator="between">
      <formula>0.76</formula>
      <formula>0.95</formula>
    </cfRule>
    <cfRule type="cellIs" dxfId="5404" priority="5663" operator="between">
      <formula>0.51</formula>
      <formula>0.75</formula>
    </cfRule>
    <cfRule type="cellIs" dxfId="5403" priority="5664" operator="greaterThan">
      <formula>1</formula>
    </cfRule>
    <cfRule type="cellIs" dxfId="5402" priority="5665" operator="between">
      <formula>0.95</formula>
      <formula>1</formula>
    </cfRule>
    <cfRule type="cellIs" dxfId="5401" priority="5666" stopIfTrue="1" operator="between">
      <formula>0</formula>
      <formula>0.5</formula>
    </cfRule>
  </conditionalFormatting>
  <conditionalFormatting sqref="N104">
    <cfRule type="cellIs" dxfId="5400" priority="5657" operator="between">
      <formula>0.76</formula>
      <formula>0.95</formula>
    </cfRule>
    <cfRule type="cellIs" dxfId="5399" priority="5658" operator="between">
      <formula>0.51</formula>
      <formula>0.75</formula>
    </cfRule>
    <cfRule type="cellIs" dxfId="5398" priority="5659" operator="greaterThan">
      <formula>1</formula>
    </cfRule>
    <cfRule type="cellIs" dxfId="5397" priority="5660" operator="between">
      <formula>0.95</formula>
      <formula>1</formula>
    </cfRule>
    <cfRule type="cellIs" dxfId="5396" priority="5661" stopIfTrue="1" operator="between">
      <formula>0</formula>
      <formula>0.5</formula>
    </cfRule>
  </conditionalFormatting>
  <conditionalFormatting sqref="N105">
    <cfRule type="cellIs" dxfId="5395" priority="5652" operator="between">
      <formula>0.76</formula>
      <formula>0.95</formula>
    </cfRule>
    <cfRule type="cellIs" dxfId="5394" priority="5653" operator="between">
      <formula>0.51</formula>
      <formula>0.75</formula>
    </cfRule>
    <cfRule type="cellIs" dxfId="5393" priority="5654" operator="greaterThan">
      <formula>1</formula>
    </cfRule>
    <cfRule type="cellIs" dxfId="5392" priority="5655" operator="between">
      <formula>0.95</formula>
      <formula>1</formula>
    </cfRule>
    <cfRule type="cellIs" dxfId="5391" priority="5656" stopIfTrue="1" operator="between">
      <formula>0</formula>
      <formula>0.5</formula>
    </cfRule>
  </conditionalFormatting>
  <conditionalFormatting sqref="N106">
    <cfRule type="cellIs" dxfId="5390" priority="5647" operator="between">
      <formula>0.76</formula>
      <formula>0.95</formula>
    </cfRule>
    <cfRule type="cellIs" dxfId="5389" priority="5648" operator="between">
      <formula>0.51</formula>
      <formula>0.75</formula>
    </cfRule>
    <cfRule type="cellIs" dxfId="5388" priority="5649" operator="greaterThan">
      <formula>1</formula>
    </cfRule>
    <cfRule type="cellIs" dxfId="5387" priority="5650" operator="between">
      <formula>0.95</formula>
      <formula>1</formula>
    </cfRule>
    <cfRule type="cellIs" dxfId="5386" priority="5651" stopIfTrue="1" operator="between">
      <formula>0</formula>
      <formula>0.5</formula>
    </cfRule>
  </conditionalFormatting>
  <conditionalFormatting sqref="N107">
    <cfRule type="cellIs" dxfId="5385" priority="5642" operator="between">
      <formula>0.76</formula>
      <formula>0.95</formula>
    </cfRule>
    <cfRule type="cellIs" dxfId="5384" priority="5643" operator="between">
      <formula>0.51</formula>
      <formula>0.75</formula>
    </cfRule>
    <cfRule type="cellIs" dxfId="5383" priority="5644" operator="greaterThan">
      <formula>1</formula>
    </cfRule>
    <cfRule type="cellIs" dxfId="5382" priority="5645" operator="between">
      <formula>0.95</formula>
      <formula>1</formula>
    </cfRule>
    <cfRule type="cellIs" dxfId="5381" priority="5646" stopIfTrue="1" operator="between">
      <formula>0</formula>
      <formula>0.5</formula>
    </cfRule>
  </conditionalFormatting>
  <conditionalFormatting sqref="N108:N109">
    <cfRule type="cellIs" dxfId="5380" priority="5637" operator="between">
      <formula>0.76</formula>
      <formula>0.95</formula>
    </cfRule>
    <cfRule type="cellIs" dxfId="5379" priority="5638" operator="between">
      <formula>0.51</formula>
      <formula>0.75</formula>
    </cfRule>
    <cfRule type="cellIs" dxfId="5378" priority="5639" operator="greaterThan">
      <formula>1</formula>
    </cfRule>
    <cfRule type="cellIs" dxfId="5377" priority="5640" operator="between">
      <formula>0.95</formula>
      <formula>1</formula>
    </cfRule>
    <cfRule type="cellIs" dxfId="5376" priority="5641" stopIfTrue="1" operator="between">
      <formula>0</formula>
      <formula>0.5</formula>
    </cfRule>
  </conditionalFormatting>
  <conditionalFormatting sqref="N110">
    <cfRule type="cellIs" dxfId="5375" priority="5632" operator="between">
      <formula>0.76</formula>
      <formula>0.95</formula>
    </cfRule>
    <cfRule type="cellIs" dxfId="5374" priority="5633" operator="between">
      <formula>0.51</formula>
      <formula>0.75</formula>
    </cfRule>
    <cfRule type="cellIs" dxfId="5373" priority="5634" operator="greaterThan">
      <formula>1</formula>
    </cfRule>
    <cfRule type="cellIs" dxfId="5372" priority="5635" operator="between">
      <formula>0.95</formula>
      <formula>1</formula>
    </cfRule>
    <cfRule type="cellIs" dxfId="5371" priority="5636" stopIfTrue="1" operator="between">
      <formula>0</formula>
      <formula>0.5</formula>
    </cfRule>
  </conditionalFormatting>
  <conditionalFormatting sqref="N111">
    <cfRule type="cellIs" dxfId="5370" priority="5627" operator="between">
      <formula>0.76</formula>
      <formula>0.95</formula>
    </cfRule>
    <cfRule type="cellIs" dxfId="5369" priority="5628" operator="between">
      <formula>0.51</formula>
      <formula>0.75</formula>
    </cfRule>
    <cfRule type="cellIs" dxfId="5368" priority="5629" operator="greaterThan">
      <formula>1</formula>
    </cfRule>
    <cfRule type="cellIs" dxfId="5367" priority="5630" operator="between">
      <formula>0.95</formula>
      <formula>1</formula>
    </cfRule>
    <cfRule type="cellIs" dxfId="5366" priority="5631" stopIfTrue="1" operator="between">
      <formula>0</formula>
      <formula>0.5</formula>
    </cfRule>
  </conditionalFormatting>
  <conditionalFormatting sqref="N112">
    <cfRule type="cellIs" dxfId="5365" priority="5622" operator="between">
      <formula>0.76</formula>
      <formula>0.95</formula>
    </cfRule>
    <cfRule type="cellIs" dxfId="5364" priority="5623" operator="between">
      <formula>0.51</formula>
      <formula>0.75</formula>
    </cfRule>
    <cfRule type="cellIs" dxfId="5363" priority="5624" operator="greaterThan">
      <formula>1</formula>
    </cfRule>
    <cfRule type="cellIs" dxfId="5362" priority="5625" operator="between">
      <formula>0.95</formula>
      <formula>1</formula>
    </cfRule>
    <cfRule type="cellIs" dxfId="5361" priority="5626" stopIfTrue="1" operator="between">
      <formula>0</formula>
      <formula>0.5</formula>
    </cfRule>
  </conditionalFormatting>
  <conditionalFormatting sqref="N113">
    <cfRule type="cellIs" dxfId="5360" priority="5617" operator="between">
      <formula>0.76</formula>
      <formula>0.95</formula>
    </cfRule>
    <cfRule type="cellIs" dxfId="5359" priority="5618" operator="between">
      <formula>0.51</formula>
      <formula>0.75</formula>
    </cfRule>
    <cfRule type="cellIs" dxfId="5358" priority="5619" operator="greaterThan">
      <formula>1</formula>
    </cfRule>
    <cfRule type="cellIs" dxfId="5357" priority="5620" operator="between">
      <formula>0.95</formula>
      <formula>1</formula>
    </cfRule>
    <cfRule type="cellIs" dxfId="5356" priority="5621" stopIfTrue="1" operator="between">
      <formula>0</formula>
      <formula>0.5</formula>
    </cfRule>
  </conditionalFormatting>
  <conditionalFormatting sqref="N114">
    <cfRule type="cellIs" dxfId="5355" priority="5607" operator="between">
      <formula>0.76</formula>
      <formula>0.95</formula>
    </cfRule>
    <cfRule type="cellIs" dxfId="5354" priority="5608" operator="between">
      <formula>0.51</formula>
      <formula>0.75</formula>
    </cfRule>
    <cfRule type="cellIs" dxfId="5353" priority="5609" operator="greaterThan">
      <formula>1</formula>
    </cfRule>
    <cfRule type="cellIs" dxfId="5352" priority="5610" operator="between">
      <formula>0.95</formula>
      <formula>1</formula>
    </cfRule>
    <cfRule type="cellIs" dxfId="5351" priority="5611" stopIfTrue="1" operator="between">
      <formula>0</formula>
      <formula>0.5</formula>
    </cfRule>
  </conditionalFormatting>
  <conditionalFormatting sqref="N115">
    <cfRule type="cellIs" dxfId="5350" priority="5602" operator="between">
      <formula>0.76</formula>
      <formula>0.95</formula>
    </cfRule>
    <cfRule type="cellIs" dxfId="5349" priority="5603" operator="between">
      <formula>0.51</formula>
      <formula>0.75</formula>
    </cfRule>
    <cfRule type="cellIs" dxfId="5348" priority="5604" operator="greaterThan">
      <formula>1</formula>
    </cfRule>
    <cfRule type="cellIs" dxfId="5347" priority="5605" operator="between">
      <formula>0.95</formula>
      <formula>1</formula>
    </cfRule>
    <cfRule type="cellIs" dxfId="5346" priority="5606" stopIfTrue="1" operator="between">
      <formula>0</formula>
      <formula>0.5</formula>
    </cfRule>
  </conditionalFormatting>
  <conditionalFormatting sqref="N116">
    <cfRule type="cellIs" dxfId="5345" priority="5597" operator="between">
      <formula>0.76</formula>
      <formula>0.95</formula>
    </cfRule>
    <cfRule type="cellIs" dxfId="5344" priority="5598" operator="between">
      <formula>0.51</formula>
      <formula>0.75</formula>
    </cfRule>
    <cfRule type="cellIs" dxfId="5343" priority="5599" operator="greaterThan">
      <formula>1</formula>
    </cfRule>
    <cfRule type="cellIs" dxfId="5342" priority="5600" operator="between">
      <formula>0.95</formula>
      <formula>1</formula>
    </cfRule>
    <cfRule type="cellIs" dxfId="5341" priority="5601" stopIfTrue="1" operator="between">
      <formula>0</formula>
      <formula>0.5</formula>
    </cfRule>
  </conditionalFormatting>
  <conditionalFormatting sqref="N117">
    <cfRule type="cellIs" dxfId="5340" priority="5592" operator="between">
      <formula>0.76</formula>
      <formula>0.95</formula>
    </cfRule>
    <cfRule type="cellIs" dxfId="5339" priority="5593" operator="between">
      <formula>0.51</formula>
      <formula>0.75</formula>
    </cfRule>
    <cfRule type="cellIs" dxfId="5338" priority="5594" operator="greaterThan">
      <formula>1</formula>
    </cfRule>
    <cfRule type="cellIs" dxfId="5337" priority="5595" operator="between">
      <formula>0.95</formula>
      <formula>1</formula>
    </cfRule>
    <cfRule type="cellIs" dxfId="5336" priority="5596" stopIfTrue="1" operator="between">
      <formula>0</formula>
      <formula>0.5</formula>
    </cfRule>
  </conditionalFormatting>
  <conditionalFormatting sqref="N118">
    <cfRule type="cellIs" dxfId="5335" priority="5587" operator="between">
      <formula>0.76</formula>
      <formula>0.95</formula>
    </cfRule>
    <cfRule type="cellIs" dxfId="5334" priority="5588" operator="between">
      <formula>0.51</formula>
      <formula>0.75</formula>
    </cfRule>
    <cfRule type="cellIs" dxfId="5333" priority="5589" operator="greaterThan">
      <formula>1</formula>
    </cfRule>
    <cfRule type="cellIs" dxfId="5332" priority="5590" operator="between">
      <formula>0.95</formula>
      <formula>1</formula>
    </cfRule>
    <cfRule type="cellIs" dxfId="5331" priority="5591" stopIfTrue="1" operator="between">
      <formula>0</formula>
      <formula>0.5</formula>
    </cfRule>
  </conditionalFormatting>
  <conditionalFormatting sqref="N119">
    <cfRule type="cellIs" dxfId="5330" priority="5582" operator="between">
      <formula>0.76</formula>
      <formula>0.95</formula>
    </cfRule>
    <cfRule type="cellIs" dxfId="5329" priority="5583" operator="between">
      <formula>0.51</formula>
      <formula>0.75</formula>
    </cfRule>
    <cfRule type="cellIs" dxfId="5328" priority="5584" operator="greaterThan">
      <formula>1</formula>
    </cfRule>
    <cfRule type="cellIs" dxfId="5327" priority="5585" operator="between">
      <formula>0.95</formula>
      <formula>1</formula>
    </cfRule>
    <cfRule type="cellIs" dxfId="5326" priority="5586" stopIfTrue="1" operator="between">
      <formula>0</formula>
      <formula>0.5</formula>
    </cfRule>
  </conditionalFormatting>
  <conditionalFormatting sqref="N120">
    <cfRule type="cellIs" dxfId="5325" priority="5577" operator="between">
      <formula>0.76</formula>
      <formula>0.95</formula>
    </cfRule>
    <cfRule type="cellIs" dxfId="5324" priority="5578" operator="between">
      <formula>0.51</formula>
      <formula>0.75</formula>
    </cfRule>
    <cfRule type="cellIs" dxfId="5323" priority="5579" operator="greaterThan">
      <formula>1</formula>
    </cfRule>
    <cfRule type="cellIs" dxfId="5322" priority="5580" operator="between">
      <formula>0.95</formula>
      <formula>1</formula>
    </cfRule>
    <cfRule type="cellIs" dxfId="5321" priority="5581" stopIfTrue="1" operator="between">
      <formula>0</formula>
      <formula>0.5</formula>
    </cfRule>
  </conditionalFormatting>
  <conditionalFormatting sqref="N121">
    <cfRule type="cellIs" dxfId="5320" priority="5572" operator="between">
      <formula>0.76</formula>
      <formula>0.95</formula>
    </cfRule>
    <cfRule type="cellIs" dxfId="5319" priority="5573" operator="between">
      <formula>0.51</formula>
      <formula>0.75</formula>
    </cfRule>
    <cfRule type="cellIs" dxfId="5318" priority="5574" operator="greaterThan">
      <formula>1</formula>
    </cfRule>
    <cfRule type="cellIs" dxfId="5317" priority="5575" operator="between">
      <formula>0.95</formula>
      <formula>1</formula>
    </cfRule>
    <cfRule type="cellIs" dxfId="5316" priority="5576" stopIfTrue="1" operator="between">
      <formula>0</formula>
      <formula>0.5</formula>
    </cfRule>
  </conditionalFormatting>
  <conditionalFormatting sqref="N122">
    <cfRule type="cellIs" dxfId="5315" priority="5567" operator="between">
      <formula>0.76</formula>
      <formula>0.95</formula>
    </cfRule>
    <cfRule type="cellIs" dxfId="5314" priority="5568" operator="between">
      <formula>0.51</formula>
      <formula>0.75</formula>
    </cfRule>
    <cfRule type="cellIs" dxfId="5313" priority="5569" operator="greaterThan">
      <formula>1</formula>
    </cfRule>
    <cfRule type="cellIs" dxfId="5312" priority="5570" operator="between">
      <formula>0.95</formula>
      <formula>1</formula>
    </cfRule>
    <cfRule type="cellIs" dxfId="5311" priority="5571" stopIfTrue="1" operator="between">
      <formula>0</formula>
      <formula>0.5</formula>
    </cfRule>
  </conditionalFormatting>
  <conditionalFormatting sqref="N123">
    <cfRule type="cellIs" dxfId="5310" priority="5562" operator="between">
      <formula>0.76</formula>
      <formula>0.95</formula>
    </cfRule>
    <cfRule type="cellIs" dxfId="5309" priority="5563" operator="between">
      <formula>0.51</formula>
      <formula>0.75</formula>
    </cfRule>
    <cfRule type="cellIs" dxfId="5308" priority="5564" operator="greaterThan">
      <formula>1</formula>
    </cfRule>
    <cfRule type="cellIs" dxfId="5307" priority="5565" operator="between">
      <formula>0.95</formula>
      <formula>1</formula>
    </cfRule>
    <cfRule type="cellIs" dxfId="5306" priority="5566" stopIfTrue="1" operator="between">
      <formula>0</formula>
      <formula>0.5</formula>
    </cfRule>
  </conditionalFormatting>
  <conditionalFormatting sqref="N124">
    <cfRule type="cellIs" dxfId="5305" priority="5557" operator="between">
      <formula>0.76</formula>
      <formula>0.95</formula>
    </cfRule>
    <cfRule type="cellIs" dxfId="5304" priority="5558" operator="between">
      <formula>0.51</formula>
      <formula>0.75</formula>
    </cfRule>
    <cfRule type="cellIs" dxfId="5303" priority="5559" operator="greaterThan">
      <formula>1</formula>
    </cfRule>
    <cfRule type="cellIs" dxfId="5302" priority="5560" operator="between">
      <formula>0.95</formula>
      <formula>1</formula>
    </cfRule>
    <cfRule type="cellIs" dxfId="5301" priority="5561" stopIfTrue="1" operator="between">
      <formula>0</formula>
      <formula>0.5</formula>
    </cfRule>
  </conditionalFormatting>
  <conditionalFormatting sqref="N125">
    <cfRule type="cellIs" dxfId="5300" priority="5552" operator="between">
      <formula>0.76</formula>
      <formula>0.95</formula>
    </cfRule>
    <cfRule type="cellIs" dxfId="5299" priority="5553" operator="between">
      <formula>0.51</formula>
      <formula>0.75</formula>
    </cfRule>
    <cfRule type="cellIs" dxfId="5298" priority="5554" operator="greaterThan">
      <formula>1</formula>
    </cfRule>
    <cfRule type="cellIs" dxfId="5297" priority="5555" operator="between">
      <formula>0.95</formula>
      <formula>1</formula>
    </cfRule>
    <cfRule type="cellIs" dxfId="5296" priority="5556" stopIfTrue="1" operator="between">
      <formula>0</formula>
      <formula>0.5</formula>
    </cfRule>
  </conditionalFormatting>
  <conditionalFormatting sqref="N126">
    <cfRule type="cellIs" dxfId="5295" priority="5547" operator="between">
      <formula>0.76</formula>
      <formula>0.95</formula>
    </cfRule>
    <cfRule type="cellIs" dxfId="5294" priority="5548" operator="between">
      <formula>0.51</formula>
      <formula>0.75</formula>
    </cfRule>
    <cfRule type="cellIs" dxfId="5293" priority="5549" operator="greaterThan">
      <formula>1</formula>
    </cfRule>
    <cfRule type="cellIs" dxfId="5292" priority="5550" operator="between">
      <formula>0.95</formula>
      <formula>1</formula>
    </cfRule>
    <cfRule type="cellIs" dxfId="5291" priority="5551" stopIfTrue="1" operator="between">
      <formula>0</formula>
      <formula>0.5</formula>
    </cfRule>
  </conditionalFormatting>
  <conditionalFormatting sqref="N127">
    <cfRule type="cellIs" dxfId="5290" priority="5542" operator="between">
      <formula>0.76</formula>
      <formula>0.95</formula>
    </cfRule>
    <cfRule type="cellIs" dxfId="5289" priority="5543" operator="between">
      <formula>0.51</formula>
      <formula>0.75</formula>
    </cfRule>
    <cfRule type="cellIs" dxfId="5288" priority="5544" operator="greaterThan">
      <formula>1</formula>
    </cfRule>
    <cfRule type="cellIs" dxfId="5287" priority="5545" operator="between">
      <formula>0.95</formula>
      <formula>1</formula>
    </cfRule>
    <cfRule type="cellIs" dxfId="5286" priority="5546" stopIfTrue="1" operator="between">
      <formula>0</formula>
      <formula>0.5</formula>
    </cfRule>
  </conditionalFormatting>
  <conditionalFormatting sqref="N129">
    <cfRule type="cellIs" dxfId="5285" priority="5537" operator="between">
      <formula>0.76</formula>
      <formula>0.95</formula>
    </cfRule>
    <cfRule type="cellIs" dxfId="5284" priority="5538" operator="between">
      <formula>0.51</formula>
      <formula>0.75</formula>
    </cfRule>
    <cfRule type="cellIs" dxfId="5283" priority="5539" operator="greaterThan">
      <formula>1</formula>
    </cfRule>
    <cfRule type="cellIs" dxfId="5282" priority="5540" operator="between">
      <formula>0.95</formula>
      <formula>1</formula>
    </cfRule>
    <cfRule type="cellIs" dxfId="5281" priority="5541" stopIfTrue="1" operator="between">
      <formula>0</formula>
      <formula>0.5</formula>
    </cfRule>
  </conditionalFormatting>
  <conditionalFormatting sqref="N128">
    <cfRule type="cellIs" dxfId="5280" priority="5532" operator="between">
      <formula>0.76</formula>
      <formula>0.95</formula>
    </cfRule>
    <cfRule type="cellIs" dxfId="5279" priority="5533" operator="between">
      <formula>0.51</formula>
      <formula>0.75</formula>
    </cfRule>
    <cfRule type="cellIs" dxfId="5278" priority="5534" operator="greaterThan">
      <formula>1</formula>
    </cfRule>
    <cfRule type="cellIs" dxfId="5277" priority="5535" operator="between">
      <formula>0.95</formula>
      <formula>1</formula>
    </cfRule>
    <cfRule type="cellIs" dxfId="5276" priority="5536" stopIfTrue="1" operator="between">
      <formula>0</formula>
      <formula>0.5</formula>
    </cfRule>
  </conditionalFormatting>
  <conditionalFormatting sqref="N130">
    <cfRule type="cellIs" dxfId="5275" priority="5527" operator="between">
      <formula>0.76</formula>
      <formula>0.95</formula>
    </cfRule>
    <cfRule type="cellIs" dxfId="5274" priority="5528" operator="between">
      <formula>0.51</formula>
      <formula>0.75</formula>
    </cfRule>
    <cfRule type="cellIs" dxfId="5273" priority="5529" operator="greaterThan">
      <formula>1</formula>
    </cfRule>
    <cfRule type="cellIs" dxfId="5272" priority="5530" operator="between">
      <formula>0.95</formula>
      <formula>1</formula>
    </cfRule>
    <cfRule type="cellIs" dxfId="5271" priority="5531" stopIfTrue="1" operator="between">
      <formula>0</formula>
      <formula>0.5</formula>
    </cfRule>
  </conditionalFormatting>
  <conditionalFormatting sqref="N131">
    <cfRule type="cellIs" dxfId="5270" priority="5522" operator="between">
      <formula>0.76</formula>
      <formula>0.95</formula>
    </cfRule>
    <cfRule type="cellIs" dxfId="5269" priority="5523" operator="between">
      <formula>0.51</formula>
      <formula>0.75</formula>
    </cfRule>
    <cfRule type="cellIs" dxfId="5268" priority="5524" operator="greaterThan">
      <formula>1</formula>
    </cfRule>
    <cfRule type="cellIs" dxfId="5267" priority="5525" operator="between">
      <formula>0.95</formula>
      <formula>1</formula>
    </cfRule>
    <cfRule type="cellIs" dxfId="5266" priority="5526" stopIfTrue="1" operator="between">
      <formula>0</formula>
      <formula>0.5</formula>
    </cfRule>
  </conditionalFormatting>
  <conditionalFormatting sqref="N132">
    <cfRule type="cellIs" dxfId="5265" priority="5517" operator="between">
      <formula>0.76</formula>
      <formula>0.95</formula>
    </cfRule>
    <cfRule type="cellIs" dxfId="5264" priority="5518" operator="between">
      <formula>0.51</formula>
      <formula>0.75</formula>
    </cfRule>
    <cfRule type="cellIs" dxfId="5263" priority="5519" operator="greaterThan">
      <formula>1</formula>
    </cfRule>
    <cfRule type="cellIs" dxfId="5262" priority="5520" operator="between">
      <formula>0.95</formula>
      <formula>1</formula>
    </cfRule>
    <cfRule type="cellIs" dxfId="5261" priority="5521" stopIfTrue="1" operator="between">
      <formula>0</formula>
      <formula>0.5</formula>
    </cfRule>
  </conditionalFormatting>
  <conditionalFormatting sqref="N133">
    <cfRule type="cellIs" dxfId="5260" priority="5512" operator="between">
      <formula>0.76</formula>
      <formula>0.95</formula>
    </cfRule>
    <cfRule type="cellIs" dxfId="5259" priority="5513" operator="between">
      <formula>0.51</formula>
      <formula>0.75</formula>
    </cfRule>
    <cfRule type="cellIs" dxfId="5258" priority="5514" operator="greaterThan">
      <formula>1</formula>
    </cfRule>
    <cfRule type="cellIs" dxfId="5257" priority="5515" operator="between">
      <formula>0.95</formula>
      <formula>1</formula>
    </cfRule>
    <cfRule type="cellIs" dxfId="5256" priority="5516" stopIfTrue="1" operator="between">
      <formula>0</formula>
      <formula>0.5</formula>
    </cfRule>
  </conditionalFormatting>
  <conditionalFormatting sqref="N134">
    <cfRule type="cellIs" dxfId="5255" priority="5507" operator="between">
      <formula>0.76</formula>
      <formula>0.95</formula>
    </cfRule>
    <cfRule type="cellIs" dxfId="5254" priority="5508" operator="between">
      <formula>0.51</formula>
      <formula>0.75</formula>
    </cfRule>
    <cfRule type="cellIs" dxfId="5253" priority="5509" operator="greaterThan">
      <formula>1</formula>
    </cfRule>
    <cfRule type="cellIs" dxfId="5252" priority="5510" operator="between">
      <formula>0.95</formula>
      <formula>1</formula>
    </cfRule>
    <cfRule type="cellIs" dxfId="5251" priority="5511" stopIfTrue="1" operator="between">
      <formula>0</formula>
      <formula>0.5</formula>
    </cfRule>
  </conditionalFormatting>
  <conditionalFormatting sqref="N136">
    <cfRule type="cellIs" dxfId="5250" priority="5502" operator="between">
      <formula>0.76</formula>
      <formula>0.95</formula>
    </cfRule>
    <cfRule type="cellIs" dxfId="5249" priority="5503" operator="between">
      <formula>0.51</formula>
      <formula>0.75</formula>
    </cfRule>
    <cfRule type="cellIs" dxfId="5248" priority="5504" operator="greaterThan">
      <formula>1</formula>
    </cfRule>
    <cfRule type="cellIs" dxfId="5247" priority="5505" operator="between">
      <formula>0.95</formula>
      <formula>1</formula>
    </cfRule>
    <cfRule type="cellIs" dxfId="5246" priority="5506" stopIfTrue="1" operator="between">
      <formula>0</formula>
      <formula>0.5</formula>
    </cfRule>
  </conditionalFormatting>
  <conditionalFormatting sqref="N137">
    <cfRule type="cellIs" dxfId="5245" priority="5497" operator="between">
      <formula>0.76</formula>
      <formula>0.95</formula>
    </cfRule>
    <cfRule type="cellIs" dxfId="5244" priority="5498" operator="between">
      <formula>0.51</formula>
      <formula>0.75</formula>
    </cfRule>
    <cfRule type="cellIs" dxfId="5243" priority="5499" operator="greaterThan">
      <formula>1</formula>
    </cfRule>
    <cfRule type="cellIs" dxfId="5242" priority="5500" operator="between">
      <formula>0.95</formula>
      <formula>1</formula>
    </cfRule>
    <cfRule type="cellIs" dxfId="5241" priority="5501" stopIfTrue="1" operator="between">
      <formula>0</formula>
      <formula>0.5</formula>
    </cfRule>
  </conditionalFormatting>
  <conditionalFormatting sqref="N138">
    <cfRule type="cellIs" dxfId="5240" priority="5492" operator="between">
      <formula>0.76</formula>
      <formula>0.95</formula>
    </cfRule>
    <cfRule type="cellIs" dxfId="5239" priority="5493" operator="between">
      <formula>0.51</formula>
      <formula>0.75</formula>
    </cfRule>
    <cfRule type="cellIs" dxfId="5238" priority="5494" operator="greaterThan">
      <formula>1</formula>
    </cfRule>
    <cfRule type="cellIs" dxfId="5237" priority="5495" operator="between">
      <formula>0.95</formula>
      <formula>1</formula>
    </cfRule>
    <cfRule type="cellIs" dxfId="5236" priority="5496" stopIfTrue="1" operator="between">
      <formula>0</formula>
      <formula>0.5</formula>
    </cfRule>
  </conditionalFormatting>
  <conditionalFormatting sqref="N139">
    <cfRule type="cellIs" dxfId="5235" priority="5487" operator="between">
      <formula>0.76</formula>
      <formula>0.95</formula>
    </cfRule>
    <cfRule type="cellIs" dxfId="5234" priority="5488" operator="between">
      <formula>0.51</formula>
      <formula>0.75</formula>
    </cfRule>
    <cfRule type="cellIs" dxfId="5233" priority="5489" operator="greaterThan">
      <formula>1</formula>
    </cfRule>
    <cfRule type="cellIs" dxfId="5232" priority="5490" operator="between">
      <formula>0.95</formula>
      <formula>1</formula>
    </cfRule>
    <cfRule type="cellIs" dxfId="5231" priority="5491" stopIfTrue="1" operator="between">
      <formula>0</formula>
      <formula>0.5</formula>
    </cfRule>
  </conditionalFormatting>
  <conditionalFormatting sqref="N140">
    <cfRule type="cellIs" dxfId="5230" priority="5482" operator="between">
      <formula>0.76</formula>
      <formula>0.95</formula>
    </cfRule>
    <cfRule type="cellIs" dxfId="5229" priority="5483" operator="between">
      <formula>0.51</formula>
      <formula>0.75</formula>
    </cfRule>
    <cfRule type="cellIs" dxfId="5228" priority="5484" operator="greaterThan">
      <formula>1</formula>
    </cfRule>
    <cfRule type="cellIs" dxfId="5227" priority="5485" operator="between">
      <formula>0.95</formula>
      <formula>1</formula>
    </cfRule>
    <cfRule type="cellIs" dxfId="5226" priority="5486" stopIfTrue="1" operator="between">
      <formula>0</formula>
      <formula>0.5</formula>
    </cfRule>
  </conditionalFormatting>
  <conditionalFormatting sqref="N141">
    <cfRule type="cellIs" dxfId="5225" priority="5477" operator="between">
      <formula>0.76</formula>
      <formula>0.95</formula>
    </cfRule>
    <cfRule type="cellIs" dxfId="5224" priority="5478" operator="between">
      <formula>0.51</formula>
      <formula>0.75</formula>
    </cfRule>
    <cfRule type="cellIs" dxfId="5223" priority="5479" operator="greaterThan">
      <formula>1</formula>
    </cfRule>
    <cfRule type="cellIs" dxfId="5222" priority="5480" operator="between">
      <formula>0.95</formula>
      <formula>1</formula>
    </cfRule>
    <cfRule type="cellIs" dxfId="5221" priority="5481" stopIfTrue="1" operator="between">
      <formula>0</formula>
      <formula>0.5</formula>
    </cfRule>
  </conditionalFormatting>
  <conditionalFormatting sqref="N142">
    <cfRule type="cellIs" dxfId="5220" priority="5472" operator="between">
      <formula>0.76</formula>
      <formula>0.95</formula>
    </cfRule>
    <cfRule type="cellIs" dxfId="5219" priority="5473" operator="between">
      <formula>0.51</formula>
      <formula>0.75</formula>
    </cfRule>
    <cfRule type="cellIs" dxfId="5218" priority="5474" operator="greaterThan">
      <formula>1</formula>
    </cfRule>
    <cfRule type="cellIs" dxfId="5217" priority="5475" operator="between">
      <formula>0.95</formula>
      <formula>1</formula>
    </cfRule>
    <cfRule type="cellIs" dxfId="5216" priority="5476" stopIfTrue="1" operator="between">
      <formula>0</formula>
      <formula>0.5</formula>
    </cfRule>
  </conditionalFormatting>
  <conditionalFormatting sqref="N143">
    <cfRule type="cellIs" dxfId="5215" priority="5467" operator="between">
      <formula>0.76</formula>
      <formula>0.95</formula>
    </cfRule>
    <cfRule type="cellIs" dxfId="5214" priority="5468" operator="between">
      <formula>0.51</formula>
      <formula>0.75</formula>
    </cfRule>
    <cfRule type="cellIs" dxfId="5213" priority="5469" operator="greaterThan">
      <formula>1</formula>
    </cfRule>
    <cfRule type="cellIs" dxfId="5212" priority="5470" operator="between">
      <formula>0.95</formula>
      <formula>1</formula>
    </cfRule>
    <cfRule type="cellIs" dxfId="5211" priority="5471" stopIfTrue="1" operator="between">
      <formula>0</formula>
      <formula>0.5</formula>
    </cfRule>
  </conditionalFormatting>
  <conditionalFormatting sqref="N144">
    <cfRule type="cellIs" dxfId="5210" priority="5462" operator="between">
      <formula>0.76</formula>
      <formula>0.95</formula>
    </cfRule>
    <cfRule type="cellIs" dxfId="5209" priority="5463" operator="between">
      <formula>0.51</formula>
      <formula>0.75</formula>
    </cfRule>
    <cfRule type="cellIs" dxfId="5208" priority="5464" operator="greaterThan">
      <formula>1</formula>
    </cfRule>
    <cfRule type="cellIs" dxfId="5207" priority="5465" operator="between">
      <formula>0.95</formula>
      <formula>1</formula>
    </cfRule>
    <cfRule type="cellIs" dxfId="5206" priority="5466" stopIfTrue="1" operator="between">
      <formula>0</formula>
      <formula>0.5</formula>
    </cfRule>
  </conditionalFormatting>
  <conditionalFormatting sqref="N145">
    <cfRule type="cellIs" dxfId="5205" priority="5457" operator="between">
      <formula>0.76</formula>
      <formula>0.95</formula>
    </cfRule>
    <cfRule type="cellIs" dxfId="5204" priority="5458" operator="between">
      <formula>0.51</formula>
      <formula>0.75</formula>
    </cfRule>
    <cfRule type="cellIs" dxfId="5203" priority="5459" operator="greaterThan">
      <formula>1</formula>
    </cfRule>
    <cfRule type="cellIs" dxfId="5202" priority="5460" operator="between">
      <formula>0.95</formula>
      <formula>1</formula>
    </cfRule>
    <cfRule type="cellIs" dxfId="5201" priority="5461" stopIfTrue="1" operator="between">
      <formula>0</formula>
      <formula>0.5</formula>
    </cfRule>
  </conditionalFormatting>
  <conditionalFormatting sqref="N146">
    <cfRule type="cellIs" dxfId="5200" priority="5452" operator="between">
      <formula>0.76</formula>
      <formula>0.95</formula>
    </cfRule>
    <cfRule type="cellIs" dxfId="5199" priority="5453" operator="between">
      <formula>0.51</formula>
      <formula>0.75</formula>
    </cfRule>
    <cfRule type="cellIs" dxfId="5198" priority="5454" operator="greaterThan">
      <formula>1</formula>
    </cfRule>
    <cfRule type="cellIs" dxfId="5197" priority="5455" operator="between">
      <formula>0.95</formula>
      <formula>1</formula>
    </cfRule>
    <cfRule type="cellIs" dxfId="5196" priority="5456" stopIfTrue="1" operator="between">
      <formula>0</formula>
      <formula>0.5</formula>
    </cfRule>
  </conditionalFormatting>
  <conditionalFormatting sqref="N147">
    <cfRule type="cellIs" dxfId="5195" priority="5447" operator="between">
      <formula>0.76</formula>
      <formula>0.95</formula>
    </cfRule>
    <cfRule type="cellIs" dxfId="5194" priority="5448" operator="between">
      <formula>0.51</formula>
      <formula>0.75</formula>
    </cfRule>
    <cfRule type="cellIs" dxfId="5193" priority="5449" operator="greaterThan">
      <formula>1</formula>
    </cfRule>
    <cfRule type="cellIs" dxfId="5192" priority="5450" operator="between">
      <formula>0.95</formula>
      <formula>1</formula>
    </cfRule>
    <cfRule type="cellIs" dxfId="5191" priority="5451" stopIfTrue="1" operator="between">
      <formula>0</formula>
      <formula>0.5</formula>
    </cfRule>
  </conditionalFormatting>
  <conditionalFormatting sqref="N148">
    <cfRule type="cellIs" dxfId="5190" priority="5442" operator="between">
      <formula>0.76</formula>
      <formula>0.95</formula>
    </cfRule>
    <cfRule type="cellIs" dxfId="5189" priority="5443" operator="between">
      <formula>0.51</formula>
      <formula>0.75</formula>
    </cfRule>
    <cfRule type="cellIs" dxfId="5188" priority="5444" operator="greaterThan">
      <formula>1</formula>
    </cfRule>
    <cfRule type="cellIs" dxfId="5187" priority="5445" operator="between">
      <formula>0.95</formula>
      <formula>1</formula>
    </cfRule>
    <cfRule type="cellIs" dxfId="5186" priority="5446" stopIfTrue="1" operator="between">
      <formula>0</formula>
      <formula>0.5</formula>
    </cfRule>
  </conditionalFormatting>
  <conditionalFormatting sqref="N149">
    <cfRule type="cellIs" dxfId="5185" priority="5437" operator="between">
      <formula>0.76</formula>
      <formula>0.95</formula>
    </cfRule>
    <cfRule type="cellIs" dxfId="5184" priority="5438" operator="between">
      <formula>0.51</formula>
      <formula>0.75</formula>
    </cfRule>
    <cfRule type="cellIs" dxfId="5183" priority="5439" operator="greaterThan">
      <formula>1</formula>
    </cfRule>
    <cfRule type="cellIs" dxfId="5182" priority="5440" operator="between">
      <formula>0.95</formula>
      <formula>1</formula>
    </cfRule>
    <cfRule type="cellIs" dxfId="5181" priority="5441" stopIfTrue="1" operator="between">
      <formula>0</formula>
      <formula>0.5</formula>
    </cfRule>
  </conditionalFormatting>
  <conditionalFormatting sqref="N150">
    <cfRule type="cellIs" dxfId="5180" priority="5432" operator="between">
      <formula>0.76</formula>
      <formula>0.95</formula>
    </cfRule>
    <cfRule type="cellIs" dxfId="5179" priority="5433" operator="between">
      <formula>0.51</formula>
      <formula>0.75</formula>
    </cfRule>
    <cfRule type="cellIs" dxfId="5178" priority="5434" operator="greaterThan">
      <formula>1</formula>
    </cfRule>
    <cfRule type="cellIs" dxfId="5177" priority="5435" operator="between">
      <formula>0.95</formula>
      <formula>1</formula>
    </cfRule>
    <cfRule type="cellIs" dxfId="5176" priority="5436" stopIfTrue="1" operator="between">
      <formula>0</formula>
      <formula>0.5</formula>
    </cfRule>
  </conditionalFormatting>
  <conditionalFormatting sqref="N151">
    <cfRule type="cellIs" dxfId="5175" priority="5427" operator="between">
      <formula>0.76</formula>
      <formula>0.95</formula>
    </cfRule>
    <cfRule type="cellIs" dxfId="5174" priority="5428" operator="between">
      <formula>0.51</formula>
      <formula>0.75</formula>
    </cfRule>
    <cfRule type="cellIs" dxfId="5173" priority="5429" operator="greaterThan">
      <formula>1</formula>
    </cfRule>
    <cfRule type="cellIs" dxfId="5172" priority="5430" operator="between">
      <formula>0.95</formula>
      <formula>1</formula>
    </cfRule>
    <cfRule type="cellIs" dxfId="5171" priority="5431" stopIfTrue="1" operator="between">
      <formula>0</formula>
      <formula>0.5</formula>
    </cfRule>
  </conditionalFormatting>
  <conditionalFormatting sqref="N152">
    <cfRule type="cellIs" dxfId="5170" priority="5422" operator="between">
      <formula>0.76</formula>
      <formula>0.95</formula>
    </cfRule>
    <cfRule type="cellIs" dxfId="5169" priority="5423" operator="between">
      <formula>0.51</formula>
      <formula>0.75</formula>
    </cfRule>
    <cfRule type="cellIs" dxfId="5168" priority="5424" operator="greaterThan">
      <formula>1</formula>
    </cfRule>
    <cfRule type="cellIs" dxfId="5167" priority="5425" operator="between">
      <formula>0.95</formula>
      <formula>1</formula>
    </cfRule>
    <cfRule type="cellIs" dxfId="5166" priority="5426" stopIfTrue="1" operator="between">
      <formula>0</formula>
      <formula>0.5</formula>
    </cfRule>
  </conditionalFormatting>
  <conditionalFormatting sqref="N153">
    <cfRule type="cellIs" dxfId="5165" priority="5417" operator="between">
      <formula>0.76</formula>
      <formula>0.95</formula>
    </cfRule>
    <cfRule type="cellIs" dxfId="5164" priority="5418" operator="between">
      <formula>0.51</formula>
      <formula>0.75</formula>
    </cfRule>
    <cfRule type="cellIs" dxfId="5163" priority="5419" operator="greaterThan">
      <formula>1</formula>
    </cfRule>
    <cfRule type="cellIs" dxfId="5162" priority="5420" operator="between">
      <formula>0.95</formula>
      <formula>1</formula>
    </cfRule>
    <cfRule type="cellIs" dxfId="5161" priority="5421" stopIfTrue="1" operator="between">
      <formula>0</formula>
      <formula>0.5</formula>
    </cfRule>
  </conditionalFormatting>
  <conditionalFormatting sqref="N154">
    <cfRule type="cellIs" dxfId="5160" priority="5412" operator="between">
      <formula>0.76</formula>
      <formula>0.95</formula>
    </cfRule>
    <cfRule type="cellIs" dxfId="5159" priority="5413" operator="between">
      <formula>0.51</formula>
      <formula>0.75</formula>
    </cfRule>
    <cfRule type="cellIs" dxfId="5158" priority="5414" operator="greaterThan">
      <formula>1</formula>
    </cfRule>
    <cfRule type="cellIs" dxfId="5157" priority="5415" operator="between">
      <formula>0.95</formula>
      <formula>1</formula>
    </cfRule>
    <cfRule type="cellIs" dxfId="5156" priority="5416" stopIfTrue="1" operator="between">
      <formula>0</formula>
      <formula>0.5</formula>
    </cfRule>
  </conditionalFormatting>
  <conditionalFormatting sqref="N155">
    <cfRule type="cellIs" dxfId="5155" priority="5407" operator="between">
      <formula>0.76</formula>
      <formula>0.95</formula>
    </cfRule>
    <cfRule type="cellIs" dxfId="5154" priority="5408" operator="between">
      <formula>0.51</formula>
      <formula>0.75</formula>
    </cfRule>
    <cfRule type="cellIs" dxfId="5153" priority="5409" operator="greaterThan">
      <formula>1</formula>
    </cfRule>
    <cfRule type="cellIs" dxfId="5152" priority="5410" operator="between">
      <formula>0.95</formula>
      <formula>1</formula>
    </cfRule>
    <cfRule type="cellIs" dxfId="5151" priority="5411" stopIfTrue="1" operator="between">
      <formula>0</formula>
      <formula>0.5</formula>
    </cfRule>
  </conditionalFormatting>
  <conditionalFormatting sqref="N156">
    <cfRule type="cellIs" dxfId="5150" priority="5402" operator="between">
      <formula>0.76</formula>
      <formula>0.95</formula>
    </cfRule>
    <cfRule type="cellIs" dxfId="5149" priority="5403" operator="between">
      <formula>0.51</formula>
      <formula>0.75</formula>
    </cfRule>
    <cfRule type="cellIs" dxfId="5148" priority="5404" operator="greaterThan">
      <formula>1</formula>
    </cfRule>
    <cfRule type="cellIs" dxfId="5147" priority="5405" operator="between">
      <formula>0.95</formula>
      <formula>1</formula>
    </cfRule>
    <cfRule type="cellIs" dxfId="5146" priority="5406" stopIfTrue="1" operator="between">
      <formula>0</formula>
      <formula>0.5</formula>
    </cfRule>
  </conditionalFormatting>
  <conditionalFormatting sqref="N157">
    <cfRule type="cellIs" dxfId="5145" priority="5397" operator="between">
      <formula>0.76</formula>
      <formula>0.95</formula>
    </cfRule>
    <cfRule type="cellIs" dxfId="5144" priority="5398" operator="between">
      <formula>0.51</formula>
      <formula>0.75</formula>
    </cfRule>
    <cfRule type="cellIs" dxfId="5143" priority="5399" operator="greaterThan">
      <formula>1</formula>
    </cfRule>
    <cfRule type="cellIs" dxfId="5142" priority="5400" operator="between">
      <formula>0.95</formula>
      <formula>1</formula>
    </cfRule>
    <cfRule type="cellIs" dxfId="5141" priority="5401" stopIfTrue="1" operator="between">
      <formula>0</formula>
      <formula>0.5</formula>
    </cfRule>
  </conditionalFormatting>
  <conditionalFormatting sqref="N158">
    <cfRule type="cellIs" dxfId="5140" priority="5392" operator="between">
      <formula>0.76</formula>
      <formula>0.95</formula>
    </cfRule>
    <cfRule type="cellIs" dxfId="5139" priority="5393" operator="between">
      <formula>0.51</formula>
      <formula>0.75</formula>
    </cfRule>
    <cfRule type="cellIs" dxfId="5138" priority="5394" operator="greaterThan">
      <formula>1</formula>
    </cfRule>
    <cfRule type="cellIs" dxfId="5137" priority="5395" operator="between">
      <formula>0.95</formula>
      <formula>1</formula>
    </cfRule>
    <cfRule type="cellIs" dxfId="5136" priority="5396" stopIfTrue="1" operator="between">
      <formula>0</formula>
      <formula>0.5</formula>
    </cfRule>
  </conditionalFormatting>
  <conditionalFormatting sqref="N159">
    <cfRule type="cellIs" dxfId="5135" priority="5387" operator="between">
      <formula>0.76</formula>
      <formula>0.95</formula>
    </cfRule>
    <cfRule type="cellIs" dxfId="5134" priority="5388" operator="between">
      <formula>0.51</formula>
      <formula>0.75</formula>
    </cfRule>
    <cfRule type="cellIs" dxfId="5133" priority="5389" operator="greaterThan">
      <formula>1</formula>
    </cfRule>
    <cfRule type="cellIs" dxfId="5132" priority="5390" operator="between">
      <formula>0.95</formula>
      <formula>1</formula>
    </cfRule>
    <cfRule type="cellIs" dxfId="5131" priority="5391" stopIfTrue="1" operator="between">
      <formula>0</formula>
      <formula>0.5</formula>
    </cfRule>
  </conditionalFormatting>
  <conditionalFormatting sqref="N160">
    <cfRule type="cellIs" dxfId="5130" priority="5382" operator="between">
      <formula>0.76</formula>
      <formula>0.95</formula>
    </cfRule>
    <cfRule type="cellIs" dxfId="5129" priority="5383" operator="between">
      <formula>0.51</formula>
      <formula>0.75</formula>
    </cfRule>
    <cfRule type="cellIs" dxfId="5128" priority="5384" operator="greaterThan">
      <formula>1</formula>
    </cfRule>
    <cfRule type="cellIs" dxfId="5127" priority="5385" operator="between">
      <formula>0.95</formula>
      <formula>1</formula>
    </cfRule>
    <cfRule type="cellIs" dxfId="5126" priority="5386" stopIfTrue="1" operator="between">
      <formula>0</formula>
      <formula>0.5</formula>
    </cfRule>
  </conditionalFormatting>
  <conditionalFormatting sqref="N161">
    <cfRule type="cellIs" dxfId="5125" priority="5377" operator="between">
      <formula>0.76</formula>
      <formula>0.95</formula>
    </cfRule>
    <cfRule type="cellIs" dxfId="5124" priority="5378" operator="between">
      <formula>0.51</formula>
      <formula>0.75</formula>
    </cfRule>
    <cfRule type="cellIs" dxfId="5123" priority="5379" operator="greaterThan">
      <formula>1</formula>
    </cfRule>
    <cfRule type="cellIs" dxfId="5122" priority="5380" operator="between">
      <formula>0.95</formula>
      <formula>1</formula>
    </cfRule>
    <cfRule type="cellIs" dxfId="5121" priority="5381" stopIfTrue="1" operator="between">
      <formula>0</formula>
      <formula>0.5</formula>
    </cfRule>
  </conditionalFormatting>
  <conditionalFormatting sqref="N162">
    <cfRule type="cellIs" dxfId="5120" priority="5372" operator="between">
      <formula>0.76</formula>
      <formula>0.95</formula>
    </cfRule>
    <cfRule type="cellIs" dxfId="5119" priority="5373" operator="between">
      <formula>0.51</formula>
      <formula>0.75</formula>
    </cfRule>
    <cfRule type="cellIs" dxfId="5118" priority="5374" operator="greaterThan">
      <formula>1</formula>
    </cfRule>
    <cfRule type="cellIs" dxfId="5117" priority="5375" operator="between">
      <formula>0.95</formula>
      <formula>1</formula>
    </cfRule>
    <cfRule type="cellIs" dxfId="5116" priority="5376" stopIfTrue="1" operator="between">
      <formula>0</formula>
      <formula>0.5</formula>
    </cfRule>
  </conditionalFormatting>
  <conditionalFormatting sqref="N163">
    <cfRule type="cellIs" dxfId="5115" priority="5367" operator="between">
      <formula>0.76</formula>
      <formula>0.95</formula>
    </cfRule>
    <cfRule type="cellIs" dxfId="5114" priority="5368" operator="between">
      <formula>0.51</formula>
      <formula>0.75</formula>
    </cfRule>
    <cfRule type="cellIs" dxfId="5113" priority="5369" operator="greaterThan">
      <formula>1</formula>
    </cfRule>
    <cfRule type="cellIs" dxfId="5112" priority="5370" operator="between">
      <formula>0.95</formula>
      <formula>1</formula>
    </cfRule>
    <cfRule type="cellIs" dxfId="5111" priority="5371" stopIfTrue="1" operator="between">
      <formula>0</formula>
      <formula>0.5</formula>
    </cfRule>
  </conditionalFormatting>
  <conditionalFormatting sqref="N164">
    <cfRule type="cellIs" dxfId="5110" priority="5362" operator="between">
      <formula>0.76</formula>
      <formula>0.95</formula>
    </cfRule>
    <cfRule type="cellIs" dxfId="5109" priority="5363" operator="between">
      <formula>0.51</formula>
      <formula>0.75</formula>
    </cfRule>
    <cfRule type="cellIs" dxfId="5108" priority="5364" operator="greaterThan">
      <formula>1</formula>
    </cfRule>
    <cfRule type="cellIs" dxfId="5107" priority="5365" operator="between">
      <formula>0.95</formula>
      <formula>1</formula>
    </cfRule>
    <cfRule type="cellIs" dxfId="5106" priority="5366" stopIfTrue="1" operator="between">
      <formula>0</formula>
      <formula>0.5</formula>
    </cfRule>
  </conditionalFormatting>
  <conditionalFormatting sqref="N165">
    <cfRule type="cellIs" dxfId="5105" priority="5357" operator="between">
      <formula>0.76</formula>
      <formula>0.95</formula>
    </cfRule>
    <cfRule type="cellIs" dxfId="5104" priority="5358" operator="between">
      <formula>0.51</formula>
      <formula>0.75</formula>
    </cfRule>
    <cfRule type="cellIs" dxfId="5103" priority="5359" operator="greaterThan">
      <formula>1</formula>
    </cfRule>
    <cfRule type="cellIs" dxfId="5102" priority="5360" operator="between">
      <formula>0.95</formula>
      <formula>1</formula>
    </cfRule>
    <cfRule type="cellIs" dxfId="5101" priority="5361" stopIfTrue="1" operator="between">
      <formula>0</formula>
      <formula>0.5</formula>
    </cfRule>
  </conditionalFormatting>
  <conditionalFormatting sqref="N166">
    <cfRule type="cellIs" dxfId="5100" priority="5352" operator="between">
      <formula>0.76</formula>
      <formula>0.95</formula>
    </cfRule>
    <cfRule type="cellIs" dxfId="5099" priority="5353" operator="between">
      <formula>0.51</formula>
      <formula>0.75</formula>
    </cfRule>
    <cfRule type="cellIs" dxfId="5098" priority="5354" operator="greaterThan">
      <formula>1</formula>
    </cfRule>
    <cfRule type="cellIs" dxfId="5097" priority="5355" operator="between">
      <formula>0.95</formula>
      <formula>1</formula>
    </cfRule>
    <cfRule type="cellIs" dxfId="5096" priority="5356" stopIfTrue="1" operator="between">
      <formula>0</formula>
      <formula>0.5</formula>
    </cfRule>
  </conditionalFormatting>
  <conditionalFormatting sqref="N167">
    <cfRule type="cellIs" dxfId="5095" priority="5347" operator="between">
      <formula>0.76</formula>
      <formula>0.95</formula>
    </cfRule>
    <cfRule type="cellIs" dxfId="5094" priority="5348" operator="between">
      <formula>0.51</formula>
      <formula>0.75</formula>
    </cfRule>
    <cfRule type="cellIs" dxfId="5093" priority="5349" operator="greaterThan">
      <formula>1</formula>
    </cfRule>
    <cfRule type="cellIs" dxfId="5092" priority="5350" operator="between">
      <formula>0.95</formula>
      <formula>1</formula>
    </cfRule>
    <cfRule type="cellIs" dxfId="5091" priority="5351" stopIfTrue="1" operator="between">
      <formula>0</formula>
      <formula>0.5</formula>
    </cfRule>
  </conditionalFormatting>
  <conditionalFormatting sqref="N168">
    <cfRule type="cellIs" dxfId="5090" priority="5342" operator="between">
      <formula>0.76</formula>
      <formula>0.95</formula>
    </cfRule>
    <cfRule type="cellIs" dxfId="5089" priority="5343" operator="between">
      <formula>0.51</formula>
      <formula>0.75</formula>
    </cfRule>
    <cfRule type="cellIs" dxfId="5088" priority="5344" operator="greaterThan">
      <formula>1</formula>
    </cfRule>
    <cfRule type="cellIs" dxfId="5087" priority="5345" operator="between">
      <formula>0.95</formula>
      <formula>1</formula>
    </cfRule>
    <cfRule type="cellIs" dxfId="5086" priority="5346" stopIfTrue="1" operator="between">
      <formula>0</formula>
      <formula>0.5</formula>
    </cfRule>
  </conditionalFormatting>
  <conditionalFormatting sqref="N169">
    <cfRule type="cellIs" dxfId="5085" priority="5337" operator="between">
      <formula>0.76</formula>
      <formula>0.95</formula>
    </cfRule>
    <cfRule type="cellIs" dxfId="5084" priority="5338" operator="between">
      <formula>0.51</formula>
      <formula>0.75</formula>
    </cfRule>
    <cfRule type="cellIs" dxfId="5083" priority="5339" operator="greaterThan">
      <formula>1</formula>
    </cfRule>
    <cfRule type="cellIs" dxfId="5082" priority="5340" operator="between">
      <formula>0.95</formula>
      <formula>1</formula>
    </cfRule>
    <cfRule type="cellIs" dxfId="5081" priority="5341" stopIfTrue="1" operator="between">
      <formula>0</formula>
      <formula>0.5</formula>
    </cfRule>
  </conditionalFormatting>
  <conditionalFormatting sqref="N170">
    <cfRule type="cellIs" dxfId="5080" priority="5332" operator="between">
      <formula>0.76</formula>
      <formula>0.95</formula>
    </cfRule>
    <cfRule type="cellIs" dxfId="5079" priority="5333" operator="between">
      <formula>0.51</formula>
      <formula>0.75</formula>
    </cfRule>
    <cfRule type="cellIs" dxfId="5078" priority="5334" operator="greaterThan">
      <formula>1</formula>
    </cfRule>
    <cfRule type="cellIs" dxfId="5077" priority="5335" operator="between">
      <formula>0.95</formula>
      <formula>1</formula>
    </cfRule>
    <cfRule type="cellIs" dxfId="5076" priority="5336" stopIfTrue="1" operator="between">
      <formula>0</formula>
      <formula>0.5</formula>
    </cfRule>
  </conditionalFormatting>
  <conditionalFormatting sqref="N171">
    <cfRule type="cellIs" dxfId="5075" priority="5327" operator="between">
      <formula>0.76</formula>
      <formula>0.95</formula>
    </cfRule>
    <cfRule type="cellIs" dxfId="5074" priority="5328" operator="between">
      <formula>0.51</formula>
      <formula>0.75</formula>
    </cfRule>
    <cfRule type="cellIs" dxfId="5073" priority="5329" operator="greaterThan">
      <formula>1</formula>
    </cfRule>
    <cfRule type="cellIs" dxfId="5072" priority="5330" operator="between">
      <formula>0.95</formula>
      <formula>1</formula>
    </cfRule>
    <cfRule type="cellIs" dxfId="5071" priority="5331" stopIfTrue="1" operator="between">
      <formula>0</formula>
      <formula>0.5</formula>
    </cfRule>
  </conditionalFormatting>
  <conditionalFormatting sqref="N172">
    <cfRule type="cellIs" dxfId="5070" priority="5322" operator="between">
      <formula>0.76</formula>
      <formula>0.95</formula>
    </cfRule>
    <cfRule type="cellIs" dxfId="5069" priority="5323" operator="between">
      <formula>0.51</formula>
      <formula>0.75</formula>
    </cfRule>
    <cfRule type="cellIs" dxfId="5068" priority="5324" operator="greaterThan">
      <formula>1</formula>
    </cfRule>
    <cfRule type="cellIs" dxfId="5067" priority="5325" operator="between">
      <formula>0.95</formula>
      <formula>1</formula>
    </cfRule>
    <cfRule type="cellIs" dxfId="5066" priority="5326" stopIfTrue="1" operator="between">
      <formula>0</formula>
      <formula>0.5</formula>
    </cfRule>
  </conditionalFormatting>
  <conditionalFormatting sqref="N173">
    <cfRule type="cellIs" dxfId="5065" priority="5317" operator="between">
      <formula>0.76</formula>
      <formula>0.95</formula>
    </cfRule>
    <cfRule type="cellIs" dxfId="5064" priority="5318" operator="between">
      <formula>0.51</formula>
      <formula>0.75</formula>
    </cfRule>
    <cfRule type="cellIs" dxfId="5063" priority="5319" operator="greaterThan">
      <formula>1</formula>
    </cfRule>
    <cfRule type="cellIs" dxfId="5062" priority="5320" operator="between">
      <formula>0.95</formula>
      <formula>1</formula>
    </cfRule>
    <cfRule type="cellIs" dxfId="5061" priority="5321" stopIfTrue="1" operator="between">
      <formula>0</formula>
      <formula>0.5</formula>
    </cfRule>
  </conditionalFormatting>
  <conditionalFormatting sqref="N174">
    <cfRule type="cellIs" dxfId="5060" priority="5312" operator="between">
      <formula>0.76</formula>
      <formula>0.95</formula>
    </cfRule>
    <cfRule type="cellIs" dxfId="5059" priority="5313" operator="between">
      <formula>0.51</formula>
      <formula>0.75</formula>
    </cfRule>
    <cfRule type="cellIs" dxfId="5058" priority="5314" operator="greaterThan">
      <formula>1</formula>
    </cfRule>
    <cfRule type="cellIs" dxfId="5057" priority="5315" operator="between">
      <formula>0.95</formula>
      <formula>1</formula>
    </cfRule>
    <cfRule type="cellIs" dxfId="5056" priority="5316" stopIfTrue="1" operator="between">
      <formula>0</formula>
      <formula>0.5</formula>
    </cfRule>
  </conditionalFormatting>
  <conditionalFormatting sqref="N175">
    <cfRule type="cellIs" dxfId="5055" priority="5307" operator="between">
      <formula>0.76</formula>
      <formula>0.95</formula>
    </cfRule>
    <cfRule type="cellIs" dxfId="5054" priority="5308" operator="between">
      <formula>0.51</formula>
      <formula>0.75</formula>
    </cfRule>
    <cfRule type="cellIs" dxfId="5053" priority="5309" operator="greaterThan">
      <formula>1</formula>
    </cfRule>
    <cfRule type="cellIs" dxfId="5052" priority="5310" operator="between">
      <formula>0.95</formula>
      <formula>1</formula>
    </cfRule>
    <cfRule type="cellIs" dxfId="5051" priority="5311" stopIfTrue="1" operator="between">
      <formula>0</formula>
      <formula>0.5</formula>
    </cfRule>
  </conditionalFormatting>
  <conditionalFormatting sqref="N176">
    <cfRule type="cellIs" dxfId="5050" priority="5302" operator="between">
      <formula>0.76</formula>
      <formula>0.95</formula>
    </cfRule>
    <cfRule type="cellIs" dxfId="5049" priority="5303" operator="between">
      <formula>0.51</formula>
      <formula>0.75</formula>
    </cfRule>
    <cfRule type="cellIs" dxfId="5048" priority="5304" operator="greaterThan">
      <formula>1</formula>
    </cfRule>
    <cfRule type="cellIs" dxfId="5047" priority="5305" operator="between">
      <formula>0.95</formula>
      <formula>1</formula>
    </cfRule>
    <cfRule type="cellIs" dxfId="5046" priority="5306" stopIfTrue="1" operator="between">
      <formula>0</formula>
      <formula>0.5</formula>
    </cfRule>
  </conditionalFormatting>
  <conditionalFormatting sqref="N177">
    <cfRule type="cellIs" dxfId="5045" priority="5297" operator="between">
      <formula>0.76</formula>
      <formula>0.95</formula>
    </cfRule>
    <cfRule type="cellIs" dxfId="5044" priority="5298" operator="between">
      <formula>0.51</formula>
      <formula>0.75</formula>
    </cfRule>
    <cfRule type="cellIs" dxfId="5043" priority="5299" operator="greaterThan">
      <formula>1</formula>
    </cfRule>
    <cfRule type="cellIs" dxfId="5042" priority="5300" operator="between">
      <formula>0.95</formula>
      <formula>1</formula>
    </cfRule>
    <cfRule type="cellIs" dxfId="5041" priority="5301" stopIfTrue="1" operator="between">
      <formula>0</formula>
      <formula>0.5</formula>
    </cfRule>
  </conditionalFormatting>
  <conditionalFormatting sqref="N178">
    <cfRule type="cellIs" dxfId="5040" priority="5292" operator="between">
      <formula>0.76</formula>
      <formula>0.95</formula>
    </cfRule>
    <cfRule type="cellIs" dxfId="5039" priority="5293" operator="between">
      <formula>0.51</formula>
      <formula>0.75</formula>
    </cfRule>
    <cfRule type="cellIs" dxfId="5038" priority="5294" operator="greaterThan">
      <formula>1</formula>
    </cfRule>
    <cfRule type="cellIs" dxfId="5037" priority="5295" operator="between">
      <formula>0.95</formula>
      <formula>1</formula>
    </cfRule>
    <cfRule type="cellIs" dxfId="5036" priority="5296" stopIfTrue="1" operator="between">
      <formula>0</formula>
      <formula>0.5</formula>
    </cfRule>
  </conditionalFormatting>
  <conditionalFormatting sqref="N179">
    <cfRule type="cellIs" dxfId="5035" priority="5287" operator="between">
      <formula>0.76</formula>
      <formula>0.95</formula>
    </cfRule>
    <cfRule type="cellIs" dxfId="5034" priority="5288" operator="between">
      <formula>0.51</formula>
      <formula>0.75</formula>
    </cfRule>
    <cfRule type="cellIs" dxfId="5033" priority="5289" operator="greaterThan">
      <formula>1</formula>
    </cfRule>
    <cfRule type="cellIs" dxfId="5032" priority="5290" operator="between">
      <formula>0.95</formula>
      <formula>1</formula>
    </cfRule>
    <cfRule type="cellIs" dxfId="5031" priority="5291" stopIfTrue="1" operator="between">
      <formula>0</formula>
      <formula>0.5</formula>
    </cfRule>
  </conditionalFormatting>
  <conditionalFormatting sqref="N180">
    <cfRule type="cellIs" dxfId="5030" priority="5282" operator="between">
      <formula>0.76</formula>
      <formula>0.95</formula>
    </cfRule>
    <cfRule type="cellIs" dxfId="5029" priority="5283" operator="between">
      <formula>0.51</formula>
      <formula>0.75</formula>
    </cfRule>
    <cfRule type="cellIs" dxfId="5028" priority="5284" operator="greaterThan">
      <formula>1</formula>
    </cfRule>
    <cfRule type="cellIs" dxfId="5027" priority="5285" operator="between">
      <formula>0.95</formula>
      <formula>1</formula>
    </cfRule>
    <cfRule type="cellIs" dxfId="5026" priority="5286" stopIfTrue="1" operator="between">
      <formula>0</formula>
      <formula>0.5</formula>
    </cfRule>
  </conditionalFormatting>
  <conditionalFormatting sqref="N181">
    <cfRule type="cellIs" dxfId="5025" priority="5277" operator="between">
      <formula>0.76</formula>
      <formula>0.95</formula>
    </cfRule>
    <cfRule type="cellIs" dxfId="5024" priority="5278" operator="between">
      <formula>0.51</formula>
      <formula>0.75</formula>
    </cfRule>
    <cfRule type="cellIs" dxfId="5023" priority="5279" operator="greaterThan">
      <formula>1</formula>
    </cfRule>
    <cfRule type="cellIs" dxfId="5022" priority="5280" operator="between">
      <formula>0.95</formula>
      <formula>1</formula>
    </cfRule>
    <cfRule type="cellIs" dxfId="5021" priority="5281" stopIfTrue="1" operator="between">
      <formula>0</formula>
      <formula>0.5</formula>
    </cfRule>
  </conditionalFormatting>
  <conditionalFormatting sqref="N182">
    <cfRule type="cellIs" dxfId="5020" priority="5272" operator="between">
      <formula>0.76</formula>
      <formula>0.95</formula>
    </cfRule>
    <cfRule type="cellIs" dxfId="5019" priority="5273" operator="between">
      <formula>0.51</formula>
      <formula>0.75</formula>
    </cfRule>
    <cfRule type="cellIs" dxfId="5018" priority="5274" operator="greaterThan">
      <formula>1</formula>
    </cfRule>
    <cfRule type="cellIs" dxfId="5017" priority="5275" operator="between">
      <formula>0.95</formula>
      <formula>1</formula>
    </cfRule>
    <cfRule type="cellIs" dxfId="5016" priority="5276" stopIfTrue="1" operator="between">
      <formula>0</formula>
      <formula>0.5</formula>
    </cfRule>
  </conditionalFormatting>
  <conditionalFormatting sqref="N183">
    <cfRule type="cellIs" dxfId="5015" priority="5267" operator="between">
      <formula>0.76</formula>
      <formula>0.95</formula>
    </cfRule>
    <cfRule type="cellIs" dxfId="5014" priority="5268" operator="between">
      <formula>0.51</formula>
      <formula>0.75</formula>
    </cfRule>
    <cfRule type="cellIs" dxfId="5013" priority="5269" operator="greaterThan">
      <formula>1</formula>
    </cfRule>
    <cfRule type="cellIs" dxfId="5012" priority="5270" operator="between">
      <formula>0.95</formula>
      <formula>1</formula>
    </cfRule>
    <cfRule type="cellIs" dxfId="5011" priority="5271" stopIfTrue="1" operator="between">
      <formula>0</formula>
      <formula>0.5</formula>
    </cfRule>
  </conditionalFormatting>
  <conditionalFormatting sqref="N184">
    <cfRule type="cellIs" dxfId="5010" priority="5262" operator="between">
      <formula>0.76</formula>
      <formula>0.95</formula>
    </cfRule>
    <cfRule type="cellIs" dxfId="5009" priority="5263" operator="between">
      <formula>0.51</formula>
      <formula>0.75</formula>
    </cfRule>
    <cfRule type="cellIs" dxfId="5008" priority="5264" operator="greaterThan">
      <formula>1</formula>
    </cfRule>
    <cfRule type="cellIs" dxfId="5007" priority="5265" operator="between">
      <formula>0.95</formula>
      <formula>1</formula>
    </cfRule>
    <cfRule type="cellIs" dxfId="5006" priority="5266" stopIfTrue="1" operator="between">
      <formula>0</formula>
      <formula>0.5</formula>
    </cfRule>
  </conditionalFormatting>
  <conditionalFormatting sqref="N185">
    <cfRule type="cellIs" dxfId="5005" priority="5257" operator="between">
      <formula>0.76</formula>
      <formula>0.95</formula>
    </cfRule>
    <cfRule type="cellIs" dxfId="5004" priority="5258" operator="between">
      <formula>0.51</formula>
      <formula>0.75</formula>
    </cfRule>
    <cfRule type="cellIs" dxfId="5003" priority="5259" operator="greaterThan">
      <formula>1</formula>
    </cfRule>
    <cfRule type="cellIs" dxfId="5002" priority="5260" operator="between">
      <formula>0.95</formula>
      <formula>1</formula>
    </cfRule>
    <cfRule type="cellIs" dxfId="5001" priority="5261" stopIfTrue="1" operator="between">
      <formula>0</formula>
      <formula>0.5</formula>
    </cfRule>
  </conditionalFormatting>
  <conditionalFormatting sqref="N186">
    <cfRule type="cellIs" dxfId="5000" priority="5252" operator="between">
      <formula>0.76</formula>
      <formula>0.95</formula>
    </cfRule>
    <cfRule type="cellIs" dxfId="4999" priority="5253" operator="between">
      <formula>0.51</formula>
      <formula>0.75</formula>
    </cfRule>
    <cfRule type="cellIs" dxfId="4998" priority="5254" operator="greaterThan">
      <formula>1</formula>
    </cfRule>
    <cfRule type="cellIs" dxfId="4997" priority="5255" operator="between">
      <formula>0.95</formula>
      <formula>1</formula>
    </cfRule>
    <cfRule type="cellIs" dxfId="4996" priority="5256" stopIfTrue="1" operator="between">
      <formula>0</formula>
      <formula>0.5</formula>
    </cfRule>
  </conditionalFormatting>
  <conditionalFormatting sqref="N187">
    <cfRule type="cellIs" dxfId="4995" priority="5247" operator="between">
      <formula>0.76</formula>
      <formula>0.95</formula>
    </cfRule>
    <cfRule type="cellIs" dxfId="4994" priority="5248" operator="between">
      <formula>0.51</formula>
      <formula>0.75</formula>
    </cfRule>
    <cfRule type="cellIs" dxfId="4993" priority="5249" operator="greaterThan">
      <formula>1</formula>
    </cfRule>
    <cfRule type="cellIs" dxfId="4992" priority="5250" operator="between">
      <formula>0.95</formula>
      <formula>1</formula>
    </cfRule>
    <cfRule type="cellIs" dxfId="4991" priority="5251" stopIfTrue="1" operator="between">
      <formula>0</formula>
      <formula>0.5</formula>
    </cfRule>
  </conditionalFormatting>
  <conditionalFormatting sqref="N188">
    <cfRule type="cellIs" dxfId="4990" priority="5242" operator="between">
      <formula>0.76</formula>
      <formula>0.95</formula>
    </cfRule>
    <cfRule type="cellIs" dxfId="4989" priority="5243" operator="between">
      <formula>0.51</formula>
      <formula>0.75</formula>
    </cfRule>
    <cfRule type="cellIs" dxfId="4988" priority="5244" operator="greaterThan">
      <formula>1</formula>
    </cfRule>
    <cfRule type="cellIs" dxfId="4987" priority="5245" operator="between">
      <formula>0.95</formula>
      <formula>1</formula>
    </cfRule>
    <cfRule type="cellIs" dxfId="4986" priority="5246" stopIfTrue="1" operator="between">
      <formula>0</formula>
      <formula>0.5</formula>
    </cfRule>
  </conditionalFormatting>
  <conditionalFormatting sqref="N189">
    <cfRule type="cellIs" dxfId="4985" priority="5237" operator="between">
      <formula>0.76</formula>
      <formula>0.95</formula>
    </cfRule>
    <cfRule type="cellIs" dxfId="4984" priority="5238" operator="between">
      <formula>0.51</formula>
      <formula>0.75</formula>
    </cfRule>
    <cfRule type="cellIs" dxfId="4983" priority="5239" operator="greaterThan">
      <formula>1</formula>
    </cfRule>
    <cfRule type="cellIs" dxfId="4982" priority="5240" operator="between">
      <formula>0.95</formula>
      <formula>1</formula>
    </cfRule>
    <cfRule type="cellIs" dxfId="4981" priority="5241" stopIfTrue="1" operator="between">
      <formula>0</formula>
      <formula>0.5</formula>
    </cfRule>
  </conditionalFormatting>
  <conditionalFormatting sqref="N190">
    <cfRule type="cellIs" dxfId="4980" priority="5232" operator="between">
      <formula>0.76</formula>
      <formula>0.95</formula>
    </cfRule>
    <cfRule type="cellIs" dxfId="4979" priority="5233" operator="between">
      <formula>0.51</formula>
      <formula>0.75</formula>
    </cfRule>
    <cfRule type="cellIs" dxfId="4978" priority="5234" operator="greaterThan">
      <formula>1</formula>
    </cfRule>
    <cfRule type="cellIs" dxfId="4977" priority="5235" operator="between">
      <formula>0.95</formula>
      <formula>1</formula>
    </cfRule>
    <cfRule type="cellIs" dxfId="4976" priority="5236" stopIfTrue="1" operator="between">
      <formula>0</formula>
      <formula>0.5</formula>
    </cfRule>
  </conditionalFormatting>
  <conditionalFormatting sqref="N191">
    <cfRule type="cellIs" dxfId="4975" priority="5227" operator="between">
      <formula>0.76</formula>
      <formula>0.95</formula>
    </cfRule>
    <cfRule type="cellIs" dxfId="4974" priority="5228" operator="between">
      <formula>0.51</formula>
      <formula>0.75</formula>
    </cfRule>
    <cfRule type="cellIs" dxfId="4973" priority="5229" operator="greaterThan">
      <formula>1</formula>
    </cfRule>
    <cfRule type="cellIs" dxfId="4972" priority="5230" operator="between">
      <formula>0.95</formula>
      <formula>1</formula>
    </cfRule>
    <cfRule type="cellIs" dxfId="4971" priority="5231" stopIfTrue="1" operator="between">
      <formula>0</formula>
      <formula>0.5</formula>
    </cfRule>
  </conditionalFormatting>
  <conditionalFormatting sqref="N192">
    <cfRule type="cellIs" dxfId="4970" priority="5222" operator="between">
      <formula>0.76</formula>
      <formula>0.95</formula>
    </cfRule>
    <cfRule type="cellIs" dxfId="4969" priority="5223" operator="between">
      <formula>0.51</formula>
      <formula>0.75</formula>
    </cfRule>
    <cfRule type="cellIs" dxfId="4968" priority="5224" operator="greaterThan">
      <formula>1</formula>
    </cfRule>
    <cfRule type="cellIs" dxfId="4967" priority="5225" operator="between">
      <formula>0.95</formula>
      <formula>1</formula>
    </cfRule>
    <cfRule type="cellIs" dxfId="4966" priority="5226" stopIfTrue="1" operator="between">
      <formula>0</formula>
      <formula>0.5</formula>
    </cfRule>
  </conditionalFormatting>
  <conditionalFormatting sqref="N193">
    <cfRule type="cellIs" dxfId="4965" priority="5217" operator="between">
      <formula>0.76</formula>
      <formula>0.95</formula>
    </cfRule>
    <cfRule type="cellIs" dxfId="4964" priority="5218" operator="between">
      <formula>0.51</formula>
      <formula>0.75</formula>
    </cfRule>
    <cfRule type="cellIs" dxfId="4963" priority="5219" operator="greaterThan">
      <formula>1</formula>
    </cfRule>
    <cfRule type="cellIs" dxfId="4962" priority="5220" operator="between">
      <formula>0.95</formula>
      <formula>1</formula>
    </cfRule>
    <cfRule type="cellIs" dxfId="4961" priority="5221" stopIfTrue="1" operator="between">
      <formula>0</formula>
      <formula>0.5</formula>
    </cfRule>
  </conditionalFormatting>
  <conditionalFormatting sqref="N194">
    <cfRule type="cellIs" dxfId="4960" priority="5212" operator="between">
      <formula>0.76</formula>
      <formula>0.95</formula>
    </cfRule>
    <cfRule type="cellIs" dxfId="4959" priority="5213" operator="between">
      <formula>0.51</formula>
      <formula>0.75</formula>
    </cfRule>
    <cfRule type="cellIs" dxfId="4958" priority="5214" operator="greaterThan">
      <formula>1</formula>
    </cfRule>
    <cfRule type="cellIs" dxfId="4957" priority="5215" operator="between">
      <formula>0.95</formula>
      <formula>1</formula>
    </cfRule>
    <cfRule type="cellIs" dxfId="4956" priority="5216" stopIfTrue="1" operator="between">
      <formula>0</formula>
      <formula>0.5</formula>
    </cfRule>
  </conditionalFormatting>
  <conditionalFormatting sqref="N195">
    <cfRule type="cellIs" dxfId="4955" priority="5207" operator="between">
      <formula>0.76</formula>
      <formula>0.95</formula>
    </cfRule>
    <cfRule type="cellIs" dxfId="4954" priority="5208" operator="between">
      <formula>0.51</formula>
      <formula>0.75</formula>
    </cfRule>
    <cfRule type="cellIs" dxfId="4953" priority="5209" operator="greaterThan">
      <formula>1</formula>
    </cfRule>
    <cfRule type="cellIs" dxfId="4952" priority="5210" operator="between">
      <formula>0.95</formula>
      <formula>1</formula>
    </cfRule>
    <cfRule type="cellIs" dxfId="4951" priority="5211" stopIfTrue="1" operator="between">
      <formula>0</formula>
      <formula>0.5</formula>
    </cfRule>
  </conditionalFormatting>
  <conditionalFormatting sqref="N196">
    <cfRule type="cellIs" dxfId="4950" priority="5202" operator="between">
      <formula>0.76</formula>
      <formula>0.95</formula>
    </cfRule>
    <cfRule type="cellIs" dxfId="4949" priority="5203" operator="between">
      <formula>0.51</formula>
      <formula>0.75</formula>
    </cfRule>
    <cfRule type="cellIs" dxfId="4948" priority="5204" operator="greaterThan">
      <formula>1</formula>
    </cfRule>
    <cfRule type="cellIs" dxfId="4947" priority="5205" operator="between">
      <formula>0.95</formula>
      <formula>1</formula>
    </cfRule>
    <cfRule type="cellIs" dxfId="4946" priority="5206" stopIfTrue="1" operator="between">
      <formula>0</formula>
      <formula>0.5</formula>
    </cfRule>
  </conditionalFormatting>
  <conditionalFormatting sqref="N197">
    <cfRule type="cellIs" dxfId="4945" priority="5197" operator="between">
      <formula>0.76</formula>
      <formula>0.95</formula>
    </cfRule>
    <cfRule type="cellIs" dxfId="4944" priority="5198" operator="between">
      <formula>0.51</formula>
      <formula>0.75</formula>
    </cfRule>
    <cfRule type="cellIs" dxfId="4943" priority="5199" operator="greaterThan">
      <formula>1</formula>
    </cfRule>
    <cfRule type="cellIs" dxfId="4942" priority="5200" operator="between">
      <formula>0.95</formula>
      <formula>1</formula>
    </cfRule>
    <cfRule type="cellIs" dxfId="4941" priority="5201" stopIfTrue="1" operator="between">
      <formula>0</formula>
      <formula>0.5</formula>
    </cfRule>
  </conditionalFormatting>
  <conditionalFormatting sqref="N198">
    <cfRule type="cellIs" dxfId="4940" priority="5192" operator="between">
      <formula>0.76</formula>
      <formula>0.95</formula>
    </cfRule>
    <cfRule type="cellIs" dxfId="4939" priority="5193" operator="between">
      <formula>0.51</formula>
      <formula>0.75</formula>
    </cfRule>
    <cfRule type="cellIs" dxfId="4938" priority="5194" operator="greaterThan">
      <formula>1</formula>
    </cfRule>
    <cfRule type="cellIs" dxfId="4937" priority="5195" operator="between">
      <formula>0.95</formula>
      <formula>1</formula>
    </cfRule>
    <cfRule type="cellIs" dxfId="4936" priority="5196" stopIfTrue="1" operator="between">
      <formula>0</formula>
      <formula>0.5</formula>
    </cfRule>
  </conditionalFormatting>
  <conditionalFormatting sqref="N199">
    <cfRule type="cellIs" dxfId="4935" priority="5187" operator="between">
      <formula>0.76</formula>
      <formula>0.95</formula>
    </cfRule>
    <cfRule type="cellIs" dxfId="4934" priority="5188" operator="between">
      <formula>0.51</formula>
      <formula>0.75</formula>
    </cfRule>
    <cfRule type="cellIs" dxfId="4933" priority="5189" operator="greaterThan">
      <formula>1</formula>
    </cfRule>
    <cfRule type="cellIs" dxfId="4932" priority="5190" operator="between">
      <formula>0.95</formula>
      <formula>1</formula>
    </cfRule>
    <cfRule type="cellIs" dxfId="4931" priority="5191" stopIfTrue="1" operator="between">
      <formula>0</formula>
      <formula>0.5</formula>
    </cfRule>
  </conditionalFormatting>
  <conditionalFormatting sqref="N200">
    <cfRule type="cellIs" dxfId="4930" priority="5182" operator="between">
      <formula>0.76</formula>
      <formula>0.95</formula>
    </cfRule>
    <cfRule type="cellIs" dxfId="4929" priority="5183" operator="between">
      <formula>0.51</formula>
      <formula>0.75</formula>
    </cfRule>
    <cfRule type="cellIs" dxfId="4928" priority="5184" operator="greaterThan">
      <formula>1</formula>
    </cfRule>
    <cfRule type="cellIs" dxfId="4927" priority="5185" operator="between">
      <formula>0.95</formula>
      <formula>1</formula>
    </cfRule>
    <cfRule type="cellIs" dxfId="4926" priority="5186" stopIfTrue="1" operator="between">
      <formula>0</formula>
      <formula>0.5</formula>
    </cfRule>
  </conditionalFormatting>
  <conditionalFormatting sqref="N201">
    <cfRule type="cellIs" dxfId="4925" priority="5177" operator="between">
      <formula>0.76</formula>
      <formula>0.95</formula>
    </cfRule>
    <cfRule type="cellIs" dxfId="4924" priority="5178" operator="between">
      <formula>0.51</formula>
      <formula>0.75</formula>
    </cfRule>
    <cfRule type="cellIs" dxfId="4923" priority="5179" operator="greaterThan">
      <formula>1</formula>
    </cfRule>
    <cfRule type="cellIs" dxfId="4922" priority="5180" operator="between">
      <formula>0.95</formula>
      <formula>1</formula>
    </cfRule>
    <cfRule type="cellIs" dxfId="4921" priority="5181" stopIfTrue="1" operator="between">
      <formula>0</formula>
      <formula>0.5</formula>
    </cfRule>
  </conditionalFormatting>
  <conditionalFormatting sqref="N203">
    <cfRule type="cellIs" dxfId="4920" priority="5172" operator="between">
      <formula>0.76</formula>
      <formula>0.95</formula>
    </cfRule>
    <cfRule type="cellIs" dxfId="4919" priority="5173" operator="between">
      <formula>0.51</formula>
      <formula>0.75</formula>
    </cfRule>
    <cfRule type="cellIs" dxfId="4918" priority="5174" operator="greaterThan">
      <formula>1</formula>
    </cfRule>
    <cfRule type="cellIs" dxfId="4917" priority="5175" operator="between">
      <formula>0.95</formula>
      <formula>1</formula>
    </cfRule>
    <cfRule type="cellIs" dxfId="4916" priority="5176" stopIfTrue="1" operator="between">
      <formula>0</formula>
      <formula>0.5</formula>
    </cfRule>
  </conditionalFormatting>
  <conditionalFormatting sqref="N202">
    <cfRule type="cellIs" dxfId="4915" priority="5167" operator="between">
      <formula>0.76</formula>
      <formula>0.95</formula>
    </cfRule>
    <cfRule type="cellIs" dxfId="4914" priority="5168" operator="between">
      <formula>0.51</formula>
      <formula>0.75</formula>
    </cfRule>
    <cfRule type="cellIs" dxfId="4913" priority="5169" operator="greaterThan">
      <formula>1</formula>
    </cfRule>
    <cfRule type="cellIs" dxfId="4912" priority="5170" operator="between">
      <formula>0.95</formula>
      <formula>1</formula>
    </cfRule>
    <cfRule type="cellIs" dxfId="4911" priority="5171" stopIfTrue="1" operator="between">
      <formula>0</formula>
      <formula>0.5</formula>
    </cfRule>
  </conditionalFormatting>
  <conditionalFormatting sqref="N204">
    <cfRule type="cellIs" dxfId="4910" priority="5162" operator="between">
      <formula>0.76</formula>
      <formula>0.95</formula>
    </cfRule>
    <cfRule type="cellIs" dxfId="4909" priority="5163" operator="between">
      <formula>0.51</formula>
      <formula>0.75</formula>
    </cfRule>
    <cfRule type="cellIs" dxfId="4908" priority="5164" operator="greaterThan">
      <formula>1</formula>
    </cfRule>
    <cfRule type="cellIs" dxfId="4907" priority="5165" operator="between">
      <formula>0.95</formula>
      <formula>1</formula>
    </cfRule>
    <cfRule type="cellIs" dxfId="4906" priority="5166" stopIfTrue="1" operator="between">
      <formula>0</formula>
      <formula>0.5</formula>
    </cfRule>
  </conditionalFormatting>
  <conditionalFormatting sqref="N205:N206">
    <cfRule type="cellIs" dxfId="4905" priority="5157" operator="between">
      <formula>0.76</formula>
      <formula>0.95</formula>
    </cfRule>
    <cfRule type="cellIs" dxfId="4904" priority="5158" operator="between">
      <formula>0.51</formula>
      <formula>0.75</formula>
    </cfRule>
    <cfRule type="cellIs" dxfId="4903" priority="5159" operator="greaterThan">
      <formula>1</formula>
    </cfRule>
    <cfRule type="cellIs" dxfId="4902" priority="5160" operator="between">
      <formula>0.95</formula>
      <formula>1</formula>
    </cfRule>
    <cfRule type="cellIs" dxfId="4901" priority="5161" stopIfTrue="1" operator="between">
      <formula>0</formula>
      <formula>0.5</formula>
    </cfRule>
  </conditionalFormatting>
  <conditionalFormatting sqref="N207">
    <cfRule type="cellIs" dxfId="4900" priority="5152" operator="between">
      <formula>0.76</formula>
      <formula>0.95</formula>
    </cfRule>
    <cfRule type="cellIs" dxfId="4899" priority="5153" operator="between">
      <formula>0.51</formula>
      <formula>0.75</formula>
    </cfRule>
    <cfRule type="cellIs" dxfId="4898" priority="5154" operator="greaterThan">
      <formula>1</formula>
    </cfRule>
    <cfRule type="cellIs" dxfId="4897" priority="5155" operator="between">
      <formula>0.95</formula>
      <formula>1</formula>
    </cfRule>
    <cfRule type="cellIs" dxfId="4896" priority="5156" stopIfTrue="1" operator="between">
      <formula>0</formula>
      <formula>0.5</formula>
    </cfRule>
  </conditionalFormatting>
  <conditionalFormatting sqref="N209">
    <cfRule type="cellIs" dxfId="4895" priority="5147" operator="between">
      <formula>0.76</formula>
      <formula>0.95</formula>
    </cfRule>
    <cfRule type="cellIs" dxfId="4894" priority="5148" operator="between">
      <formula>0.51</formula>
      <formula>0.75</formula>
    </cfRule>
    <cfRule type="cellIs" dxfId="4893" priority="5149" operator="greaterThan">
      <formula>1</formula>
    </cfRule>
    <cfRule type="cellIs" dxfId="4892" priority="5150" operator="between">
      <formula>0.95</formula>
      <formula>1</formula>
    </cfRule>
    <cfRule type="cellIs" dxfId="4891" priority="5151" stopIfTrue="1" operator="between">
      <formula>0</formula>
      <formula>0.5</formula>
    </cfRule>
  </conditionalFormatting>
  <conditionalFormatting sqref="N208">
    <cfRule type="cellIs" dxfId="4890" priority="5142" operator="between">
      <formula>0.76</formula>
      <formula>0.95</formula>
    </cfRule>
    <cfRule type="cellIs" dxfId="4889" priority="5143" operator="between">
      <formula>0.51</formula>
      <formula>0.75</formula>
    </cfRule>
    <cfRule type="cellIs" dxfId="4888" priority="5144" operator="greaterThan">
      <formula>1</formula>
    </cfRule>
    <cfRule type="cellIs" dxfId="4887" priority="5145" operator="between">
      <formula>0.95</formula>
      <formula>1</formula>
    </cfRule>
    <cfRule type="cellIs" dxfId="4886" priority="5146" stopIfTrue="1" operator="between">
      <formula>0</formula>
      <formula>0.5</formula>
    </cfRule>
  </conditionalFormatting>
  <conditionalFormatting sqref="N210">
    <cfRule type="cellIs" dxfId="4885" priority="5137" operator="between">
      <formula>0.76</formula>
      <formula>0.95</formula>
    </cfRule>
    <cfRule type="cellIs" dxfId="4884" priority="5138" operator="between">
      <formula>0.51</formula>
      <formula>0.75</formula>
    </cfRule>
    <cfRule type="cellIs" dxfId="4883" priority="5139" operator="greaterThan">
      <formula>1</formula>
    </cfRule>
    <cfRule type="cellIs" dxfId="4882" priority="5140" operator="between">
      <formula>0.95</formula>
      <formula>1</formula>
    </cfRule>
    <cfRule type="cellIs" dxfId="4881" priority="5141" stopIfTrue="1" operator="between">
      <formula>0</formula>
      <formula>0.5</formula>
    </cfRule>
  </conditionalFormatting>
  <conditionalFormatting sqref="N211">
    <cfRule type="cellIs" dxfId="4880" priority="5132" operator="between">
      <formula>0.76</formula>
      <formula>0.95</formula>
    </cfRule>
    <cfRule type="cellIs" dxfId="4879" priority="5133" operator="between">
      <formula>0.51</formula>
      <formula>0.75</formula>
    </cfRule>
    <cfRule type="cellIs" dxfId="4878" priority="5134" operator="greaterThan">
      <formula>1</formula>
    </cfRule>
    <cfRule type="cellIs" dxfId="4877" priority="5135" operator="between">
      <formula>0.95</formula>
      <formula>1</formula>
    </cfRule>
    <cfRule type="cellIs" dxfId="4876" priority="5136" stopIfTrue="1" operator="between">
      <formula>0</formula>
      <formula>0.5</formula>
    </cfRule>
  </conditionalFormatting>
  <conditionalFormatting sqref="N212">
    <cfRule type="cellIs" dxfId="4875" priority="5127" operator="between">
      <formula>0.76</formula>
      <formula>0.95</formula>
    </cfRule>
    <cfRule type="cellIs" dxfId="4874" priority="5128" operator="between">
      <formula>0.51</formula>
      <formula>0.75</formula>
    </cfRule>
    <cfRule type="cellIs" dxfId="4873" priority="5129" operator="greaterThan">
      <formula>1</formula>
    </cfRule>
    <cfRule type="cellIs" dxfId="4872" priority="5130" operator="between">
      <formula>0.95</formula>
      <formula>1</formula>
    </cfRule>
    <cfRule type="cellIs" dxfId="4871" priority="5131" stopIfTrue="1" operator="between">
      <formula>0</formula>
      <formula>0.5</formula>
    </cfRule>
  </conditionalFormatting>
  <conditionalFormatting sqref="N213:N214">
    <cfRule type="cellIs" dxfId="4870" priority="5117" operator="between">
      <formula>0.76</formula>
      <formula>0.95</formula>
    </cfRule>
    <cfRule type="cellIs" dxfId="4869" priority="5118" operator="between">
      <formula>0.51</formula>
      <formula>0.75</formula>
    </cfRule>
    <cfRule type="cellIs" dxfId="4868" priority="5119" operator="greaterThan">
      <formula>1</formula>
    </cfRule>
    <cfRule type="cellIs" dxfId="4867" priority="5120" operator="between">
      <formula>0.95</formula>
      <formula>1</formula>
    </cfRule>
    <cfRule type="cellIs" dxfId="4866" priority="5121" stopIfTrue="1" operator="between">
      <formula>0</formula>
      <formula>0.5</formula>
    </cfRule>
  </conditionalFormatting>
  <conditionalFormatting sqref="N215">
    <cfRule type="cellIs" dxfId="4865" priority="5112" operator="between">
      <formula>0.76</formula>
      <formula>0.95</formula>
    </cfRule>
    <cfRule type="cellIs" dxfId="4864" priority="5113" operator="between">
      <formula>0.51</formula>
      <formula>0.75</formula>
    </cfRule>
    <cfRule type="cellIs" dxfId="4863" priority="5114" operator="greaterThan">
      <formula>1</formula>
    </cfRule>
    <cfRule type="cellIs" dxfId="4862" priority="5115" operator="between">
      <formula>0.95</formula>
      <formula>1</formula>
    </cfRule>
    <cfRule type="cellIs" dxfId="4861" priority="5116" stopIfTrue="1" operator="between">
      <formula>0</formula>
      <formula>0.5</formula>
    </cfRule>
  </conditionalFormatting>
  <conditionalFormatting sqref="N216">
    <cfRule type="cellIs" dxfId="4860" priority="5107" operator="between">
      <formula>0.76</formula>
      <formula>0.95</formula>
    </cfRule>
    <cfRule type="cellIs" dxfId="4859" priority="5108" operator="between">
      <formula>0.51</formula>
      <formula>0.75</formula>
    </cfRule>
    <cfRule type="cellIs" dxfId="4858" priority="5109" operator="greaterThan">
      <formula>1</formula>
    </cfRule>
    <cfRule type="cellIs" dxfId="4857" priority="5110" operator="between">
      <formula>0.95</formula>
      <formula>1</formula>
    </cfRule>
    <cfRule type="cellIs" dxfId="4856" priority="5111" stopIfTrue="1" operator="between">
      <formula>0</formula>
      <formula>0.5</formula>
    </cfRule>
  </conditionalFormatting>
  <conditionalFormatting sqref="N217">
    <cfRule type="cellIs" dxfId="4855" priority="5102" operator="between">
      <formula>0.76</formula>
      <formula>0.95</formula>
    </cfRule>
    <cfRule type="cellIs" dxfId="4854" priority="5103" operator="between">
      <formula>0.51</formula>
      <formula>0.75</formula>
    </cfRule>
    <cfRule type="cellIs" dxfId="4853" priority="5104" operator="greaterThan">
      <formula>1</formula>
    </cfRule>
    <cfRule type="cellIs" dxfId="4852" priority="5105" operator="between">
      <formula>0.95</formula>
      <formula>1</formula>
    </cfRule>
    <cfRule type="cellIs" dxfId="4851" priority="5106" stopIfTrue="1" operator="between">
      <formula>0</formula>
      <formula>0.5</formula>
    </cfRule>
  </conditionalFormatting>
  <conditionalFormatting sqref="R15">
    <cfRule type="cellIs" dxfId="4850" priority="5097" operator="between">
      <formula>0.76</formula>
      <formula>0.95</formula>
    </cfRule>
    <cfRule type="cellIs" dxfId="4849" priority="5098" operator="between">
      <formula>0.51</formula>
      <formula>0.75</formula>
    </cfRule>
    <cfRule type="cellIs" dxfId="4848" priority="5099" operator="greaterThan">
      <formula>1</formula>
    </cfRule>
    <cfRule type="cellIs" dxfId="4847" priority="5100" operator="between">
      <formula>0.95</formula>
      <formula>1</formula>
    </cfRule>
    <cfRule type="cellIs" dxfId="4846" priority="5101" stopIfTrue="1" operator="between">
      <formula>0</formula>
      <formula>0.5</formula>
    </cfRule>
  </conditionalFormatting>
  <conditionalFormatting sqref="R16">
    <cfRule type="cellIs" dxfId="4845" priority="5092" operator="between">
      <formula>0.76</formula>
      <formula>0.95</formula>
    </cfRule>
    <cfRule type="cellIs" dxfId="4844" priority="5093" operator="between">
      <formula>0.51</formula>
      <formula>0.75</formula>
    </cfRule>
    <cfRule type="cellIs" dxfId="4843" priority="5094" operator="greaterThan">
      <formula>1</formula>
    </cfRule>
    <cfRule type="cellIs" dxfId="4842" priority="5095" operator="between">
      <formula>0.95</formula>
      <formula>1</formula>
    </cfRule>
    <cfRule type="cellIs" dxfId="4841" priority="5096" stopIfTrue="1" operator="between">
      <formula>0</formula>
      <formula>0.5</formula>
    </cfRule>
  </conditionalFormatting>
  <conditionalFormatting sqref="R17">
    <cfRule type="cellIs" dxfId="4840" priority="5087" operator="between">
      <formula>0.76</formula>
      <formula>0.95</formula>
    </cfRule>
    <cfRule type="cellIs" dxfId="4839" priority="5088" operator="between">
      <formula>0.51</formula>
      <formula>0.75</formula>
    </cfRule>
    <cfRule type="cellIs" dxfId="4838" priority="5089" operator="greaterThan">
      <formula>1</formula>
    </cfRule>
    <cfRule type="cellIs" dxfId="4837" priority="5090" operator="between">
      <formula>0.95</formula>
      <formula>1</formula>
    </cfRule>
    <cfRule type="cellIs" dxfId="4836" priority="5091" stopIfTrue="1" operator="between">
      <formula>0</formula>
      <formula>0.5</formula>
    </cfRule>
  </conditionalFormatting>
  <conditionalFormatting sqref="R18">
    <cfRule type="cellIs" dxfId="4835" priority="5077" operator="between">
      <formula>0.76</formula>
      <formula>0.95</formula>
    </cfRule>
    <cfRule type="cellIs" dxfId="4834" priority="5078" operator="between">
      <formula>0.51</formula>
      <formula>0.75</formula>
    </cfRule>
    <cfRule type="cellIs" dxfId="4833" priority="5079" operator="greaterThan">
      <formula>1</formula>
    </cfRule>
    <cfRule type="cellIs" dxfId="4832" priority="5080" operator="between">
      <formula>0.95</formula>
      <formula>1</formula>
    </cfRule>
    <cfRule type="cellIs" dxfId="4831" priority="5081" stopIfTrue="1" operator="between">
      <formula>0</formula>
      <formula>0.5</formula>
    </cfRule>
  </conditionalFormatting>
  <conditionalFormatting sqref="R19">
    <cfRule type="cellIs" dxfId="4830" priority="5072" operator="between">
      <formula>0.76</formula>
      <formula>0.95</formula>
    </cfRule>
    <cfRule type="cellIs" dxfId="4829" priority="5073" operator="between">
      <formula>0.51</formula>
      <formula>0.75</formula>
    </cfRule>
    <cfRule type="cellIs" dxfId="4828" priority="5074" operator="greaterThan">
      <formula>1</formula>
    </cfRule>
    <cfRule type="cellIs" dxfId="4827" priority="5075" operator="between">
      <formula>0.95</formula>
      <formula>1</formula>
    </cfRule>
    <cfRule type="cellIs" dxfId="4826" priority="5076" stopIfTrue="1" operator="between">
      <formula>0</formula>
      <formula>0.5</formula>
    </cfRule>
  </conditionalFormatting>
  <conditionalFormatting sqref="R21">
    <cfRule type="cellIs" dxfId="4825" priority="5067" operator="between">
      <formula>0.76</formula>
      <formula>0.95</formula>
    </cfRule>
    <cfRule type="cellIs" dxfId="4824" priority="5068" operator="between">
      <formula>0.51</formula>
      <formula>0.75</formula>
    </cfRule>
    <cfRule type="cellIs" dxfId="4823" priority="5069" operator="greaterThan">
      <formula>1</formula>
    </cfRule>
    <cfRule type="cellIs" dxfId="4822" priority="5070" operator="between">
      <formula>0.95</formula>
      <formula>1</formula>
    </cfRule>
    <cfRule type="cellIs" dxfId="4821" priority="5071" stopIfTrue="1" operator="between">
      <formula>0</formula>
      <formula>0.5</formula>
    </cfRule>
  </conditionalFormatting>
  <conditionalFormatting sqref="R20">
    <cfRule type="cellIs" dxfId="4820" priority="5062" operator="between">
      <formula>0.76</formula>
      <formula>0.95</formula>
    </cfRule>
    <cfRule type="cellIs" dxfId="4819" priority="5063" operator="between">
      <formula>0.51</formula>
      <formula>0.75</formula>
    </cfRule>
    <cfRule type="cellIs" dxfId="4818" priority="5064" operator="greaterThan">
      <formula>1</formula>
    </cfRule>
    <cfRule type="cellIs" dxfId="4817" priority="5065" operator="between">
      <formula>0.95</formula>
      <formula>1</formula>
    </cfRule>
    <cfRule type="cellIs" dxfId="4816" priority="5066" stopIfTrue="1" operator="between">
      <formula>0</formula>
      <formula>0.5</formula>
    </cfRule>
  </conditionalFormatting>
  <conditionalFormatting sqref="R22">
    <cfRule type="cellIs" dxfId="4815" priority="5057" operator="between">
      <formula>0.76</formula>
      <formula>0.95</formula>
    </cfRule>
    <cfRule type="cellIs" dxfId="4814" priority="5058" operator="between">
      <formula>0.51</formula>
      <formula>0.75</formula>
    </cfRule>
    <cfRule type="cellIs" dxfId="4813" priority="5059" operator="greaterThan">
      <formula>1</formula>
    </cfRule>
    <cfRule type="cellIs" dxfId="4812" priority="5060" operator="between">
      <formula>0.95</formula>
      <formula>1</formula>
    </cfRule>
    <cfRule type="cellIs" dxfId="4811" priority="5061" stopIfTrue="1" operator="between">
      <formula>0</formula>
      <formula>0.5</formula>
    </cfRule>
  </conditionalFormatting>
  <conditionalFormatting sqref="R23">
    <cfRule type="cellIs" dxfId="4810" priority="5052" operator="between">
      <formula>0.76</formula>
      <formula>0.95</formula>
    </cfRule>
    <cfRule type="cellIs" dxfId="4809" priority="5053" operator="between">
      <formula>0.51</formula>
      <formula>0.75</formula>
    </cfRule>
    <cfRule type="cellIs" dxfId="4808" priority="5054" operator="greaterThan">
      <formula>1</formula>
    </cfRule>
    <cfRule type="cellIs" dxfId="4807" priority="5055" operator="between">
      <formula>0.95</formula>
      <formula>1</formula>
    </cfRule>
    <cfRule type="cellIs" dxfId="4806" priority="5056" stopIfTrue="1" operator="between">
      <formula>0</formula>
      <formula>0.5</formula>
    </cfRule>
  </conditionalFormatting>
  <conditionalFormatting sqref="R24">
    <cfRule type="cellIs" dxfId="4805" priority="5047" operator="between">
      <formula>0.76</formula>
      <formula>0.95</formula>
    </cfRule>
    <cfRule type="cellIs" dxfId="4804" priority="5048" operator="between">
      <formula>0.51</formula>
      <formula>0.75</formula>
    </cfRule>
    <cfRule type="cellIs" dxfId="4803" priority="5049" operator="greaterThan">
      <formula>1</formula>
    </cfRule>
    <cfRule type="cellIs" dxfId="4802" priority="5050" operator="between">
      <formula>0.95</formula>
      <formula>1</formula>
    </cfRule>
    <cfRule type="cellIs" dxfId="4801" priority="5051" stopIfTrue="1" operator="between">
      <formula>0</formula>
      <formula>0.5</formula>
    </cfRule>
  </conditionalFormatting>
  <conditionalFormatting sqref="R25">
    <cfRule type="cellIs" dxfId="4800" priority="5042" operator="between">
      <formula>0.76</formula>
      <formula>0.95</formula>
    </cfRule>
    <cfRule type="cellIs" dxfId="4799" priority="5043" operator="between">
      <formula>0.51</formula>
      <formula>0.75</formula>
    </cfRule>
    <cfRule type="cellIs" dxfId="4798" priority="5044" operator="greaterThan">
      <formula>1</formula>
    </cfRule>
    <cfRule type="cellIs" dxfId="4797" priority="5045" operator="between">
      <formula>0.95</formula>
      <formula>1</formula>
    </cfRule>
    <cfRule type="cellIs" dxfId="4796" priority="5046" stopIfTrue="1" operator="between">
      <formula>0</formula>
      <formula>0.5</formula>
    </cfRule>
  </conditionalFormatting>
  <conditionalFormatting sqref="R27">
    <cfRule type="cellIs" dxfId="4795" priority="5037" operator="between">
      <formula>0.76</formula>
      <formula>0.95</formula>
    </cfRule>
    <cfRule type="cellIs" dxfId="4794" priority="5038" operator="between">
      <formula>0.51</formula>
      <formula>0.75</formula>
    </cfRule>
    <cfRule type="cellIs" dxfId="4793" priority="5039" operator="greaterThan">
      <formula>1</formula>
    </cfRule>
    <cfRule type="cellIs" dxfId="4792" priority="5040" operator="between">
      <formula>0.95</formula>
      <formula>1</formula>
    </cfRule>
    <cfRule type="cellIs" dxfId="4791" priority="5041" stopIfTrue="1" operator="between">
      <formula>0</formula>
      <formula>0.5</formula>
    </cfRule>
  </conditionalFormatting>
  <conditionalFormatting sqref="R28">
    <cfRule type="cellIs" dxfId="4790" priority="5032" operator="between">
      <formula>0.76</formula>
      <formula>0.95</formula>
    </cfRule>
    <cfRule type="cellIs" dxfId="4789" priority="5033" operator="between">
      <formula>0.51</formula>
      <formula>0.75</formula>
    </cfRule>
    <cfRule type="cellIs" dxfId="4788" priority="5034" operator="greaterThan">
      <formula>1</formula>
    </cfRule>
    <cfRule type="cellIs" dxfId="4787" priority="5035" operator="between">
      <formula>0.95</formula>
      <formula>1</formula>
    </cfRule>
    <cfRule type="cellIs" dxfId="4786" priority="5036" stopIfTrue="1" operator="between">
      <formula>0</formula>
      <formula>0.5</formula>
    </cfRule>
  </conditionalFormatting>
  <conditionalFormatting sqref="R29">
    <cfRule type="cellIs" dxfId="4785" priority="5022" operator="between">
      <formula>0.76</formula>
      <formula>0.95</formula>
    </cfRule>
    <cfRule type="cellIs" dxfId="4784" priority="5023" operator="between">
      <formula>0.51</formula>
      <formula>0.75</formula>
    </cfRule>
    <cfRule type="cellIs" dxfId="4783" priority="5024" operator="greaterThan">
      <formula>1</formula>
    </cfRule>
    <cfRule type="cellIs" dxfId="4782" priority="5025" operator="between">
      <formula>0.95</formula>
      <formula>1</formula>
    </cfRule>
    <cfRule type="cellIs" dxfId="4781" priority="5026" stopIfTrue="1" operator="between">
      <formula>0</formula>
      <formula>0.5</formula>
    </cfRule>
  </conditionalFormatting>
  <conditionalFormatting sqref="R30">
    <cfRule type="cellIs" dxfId="4780" priority="5017" operator="between">
      <formula>0.76</formula>
      <formula>0.95</formula>
    </cfRule>
    <cfRule type="cellIs" dxfId="4779" priority="5018" operator="between">
      <formula>0.51</formula>
      <formula>0.75</formula>
    </cfRule>
    <cfRule type="cellIs" dxfId="4778" priority="5019" operator="greaterThan">
      <formula>1</formula>
    </cfRule>
    <cfRule type="cellIs" dxfId="4777" priority="5020" operator="between">
      <formula>0.95</formula>
      <formula>1</formula>
    </cfRule>
    <cfRule type="cellIs" dxfId="4776" priority="5021" stopIfTrue="1" operator="between">
      <formula>0</formula>
      <formula>0.5</formula>
    </cfRule>
  </conditionalFormatting>
  <conditionalFormatting sqref="R31">
    <cfRule type="cellIs" dxfId="4775" priority="5012" operator="between">
      <formula>0.76</formula>
      <formula>0.95</formula>
    </cfRule>
    <cfRule type="cellIs" dxfId="4774" priority="5013" operator="between">
      <formula>0.51</formula>
      <formula>0.75</formula>
    </cfRule>
    <cfRule type="cellIs" dxfId="4773" priority="5014" operator="greaterThan">
      <formula>1</formula>
    </cfRule>
    <cfRule type="cellIs" dxfId="4772" priority="5015" operator="between">
      <formula>0.95</formula>
      <formula>1</formula>
    </cfRule>
    <cfRule type="cellIs" dxfId="4771" priority="5016" stopIfTrue="1" operator="between">
      <formula>0</formula>
      <formula>0.5</formula>
    </cfRule>
  </conditionalFormatting>
  <conditionalFormatting sqref="R32">
    <cfRule type="cellIs" dxfId="4770" priority="5007" operator="between">
      <formula>0.76</formula>
      <formula>0.95</formula>
    </cfRule>
    <cfRule type="cellIs" dxfId="4769" priority="5008" operator="between">
      <formula>0.51</formula>
      <formula>0.75</formula>
    </cfRule>
    <cfRule type="cellIs" dxfId="4768" priority="5009" operator="greaterThan">
      <formula>1</formula>
    </cfRule>
    <cfRule type="cellIs" dxfId="4767" priority="5010" operator="between">
      <formula>0.95</formula>
      <formula>1</formula>
    </cfRule>
    <cfRule type="cellIs" dxfId="4766" priority="5011" stopIfTrue="1" operator="between">
      <formula>0</formula>
      <formula>0.5</formula>
    </cfRule>
  </conditionalFormatting>
  <conditionalFormatting sqref="R33">
    <cfRule type="cellIs" dxfId="4765" priority="5002" operator="between">
      <formula>0.76</formula>
      <formula>0.95</formula>
    </cfRule>
    <cfRule type="cellIs" dxfId="4764" priority="5003" operator="between">
      <formula>0.51</formula>
      <formula>0.75</formula>
    </cfRule>
    <cfRule type="cellIs" dxfId="4763" priority="5004" operator="greaterThan">
      <formula>1</formula>
    </cfRule>
    <cfRule type="cellIs" dxfId="4762" priority="5005" operator="between">
      <formula>0.95</formula>
      <formula>1</formula>
    </cfRule>
    <cfRule type="cellIs" dxfId="4761" priority="5006" stopIfTrue="1" operator="between">
      <formula>0</formula>
      <formula>0.5</formula>
    </cfRule>
  </conditionalFormatting>
  <conditionalFormatting sqref="R34">
    <cfRule type="cellIs" dxfId="4760" priority="4997" operator="between">
      <formula>0.76</formula>
      <formula>0.95</formula>
    </cfRule>
    <cfRule type="cellIs" dxfId="4759" priority="4998" operator="between">
      <formula>0.51</formula>
      <formula>0.75</formula>
    </cfRule>
    <cfRule type="cellIs" dxfId="4758" priority="4999" operator="greaterThan">
      <formula>1</formula>
    </cfRule>
    <cfRule type="cellIs" dxfId="4757" priority="5000" operator="between">
      <formula>0.95</formula>
      <formula>1</formula>
    </cfRule>
    <cfRule type="cellIs" dxfId="4756" priority="5001" stopIfTrue="1" operator="between">
      <formula>0</formula>
      <formula>0.5</formula>
    </cfRule>
  </conditionalFormatting>
  <conditionalFormatting sqref="R35">
    <cfRule type="cellIs" dxfId="4755" priority="4987" operator="between">
      <formula>0.76</formula>
      <formula>0.95</formula>
    </cfRule>
    <cfRule type="cellIs" dxfId="4754" priority="4988" operator="between">
      <formula>0.51</formula>
      <formula>0.75</formula>
    </cfRule>
    <cfRule type="cellIs" dxfId="4753" priority="4989" operator="greaterThan">
      <formula>1</formula>
    </cfRule>
    <cfRule type="cellIs" dxfId="4752" priority="4990" operator="between">
      <formula>0.95</formula>
      <formula>1</formula>
    </cfRule>
    <cfRule type="cellIs" dxfId="4751" priority="4991" stopIfTrue="1" operator="between">
      <formula>0</formula>
      <formula>0.5</formula>
    </cfRule>
  </conditionalFormatting>
  <conditionalFormatting sqref="R36">
    <cfRule type="cellIs" dxfId="4750" priority="4982" operator="between">
      <formula>0.76</formula>
      <formula>0.95</formula>
    </cfRule>
    <cfRule type="cellIs" dxfId="4749" priority="4983" operator="between">
      <formula>0.51</formula>
      <formula>0.75</formula>
    </cfRule>
    <cfRule type="cellIs" dxfId="4748" priority="4984" operator="greaterThan">
      <formula>1</formula>
    </cfRule>
    <cfRule type="cellIs" dxfId="4747" priority="4985" operator="between">
      <formula>0.95</formula>
      <formula>1</formula>
    </cfRule>
    <cfRule type="cellIs" dxfId="4746" priority="4986" stopIfTrue="1" operator="between">
      <formula>0</formula>
      <formula>0.5</formula>
    </cfRule>
  </conditionalFormatting>
  <conditionalFormatting sqref="R37">
    <cfRule type="cellIs" dxfId="4745" priority="4977" operator="between">
      <formula>0.76</formula>
      <formula>0.95</formula>
    </cfRule>
    <cfRule type="cellIs" dxfId="4744" priority="4978" operator="between">
      <formula>0.51</formula>
      <formula>0.75</formula>
    </cfRule>
    <cfRule type="cellIs" dxfId="4743" priority="4979" operator="greaterThan">
      <formula>1</formula>
    </cfRule>
    <cfRule type="cellIs" dxfId="4742" priority="4980" operator="between">
      <formula>0.95</formula>
      <formula>1</formula>
    </cfRule>
    <cfRule type="cellIs" dxfId="4741" priority="4981" stopIfTrue="1" operator="between">
      <formula>0</formula>
      <formula>0.5</formula>
    </cfRule>
  </conditionalFormatting>
  <conditionalFormatting sqref="R38">
    <cfRule type="cellIs" dxfId="4740" priority="4972" operator="between">
      <formula>0.76</formula>
      <formula>0.95</formula>
    </cfRule>
    <cfRule type="cellIs" dxfId="4739" priority="4973" operator="between">
      <formula>0.51</formula>
      <formula>0.75</formula>
    </cfRule>
    <cfRule type="cellIs" dxfId="4738" priority="4974" operator="greaterThan">
      <formula>1</formula>
    </cfRule>
    <cfRule type="cellIs" dxfId="4737" priority="4975" operator="between">
      <formula>0.95</formula>
      <formula>1</formula>
    </cfRule>
    <cfRule type="cellIs" dxfId="4736" priority="4976" stopIfTrue="1" operator="between">
      <formula>0</formula>
      <formula>0.5</formula>
    </cfRule>
  </conditionalFormatting>
  <conditionalFormatting sqref="R39">
    <cfRule type="cellIs" dxfId="4735" priority="4967" operator="between">
      <formula>0.76</formula>
      <formula>0.95</formula>
    </cfRule>
    <cfRule type="cellIs" dxfId="4734" priority="4968" operator="between">
      <formula>0.51</formula>
      <formula>0.75</formula>
    </cfRule>
    <cfRule type="cellIs" dxfId="4733" priority="4969" operator="greaterThan">
      <formula>1</formula>
    </cfRule>
    <cfRule type="cellIs" dxfId="4732" priority="4970" operator="between">
      <formula>0.95</formula>
      <formula>1</formula>
    </cfRule>
    <cfRule type="cellIs" dxfId="4731" priority="4971" stopIfTrue="1" operator="between">
      <formula>0</formula>
      <formula>0.5</formula>
    </cfRule>
  </conditionalFormatting>
  <conditionalFormatting sqref="R40">
    <cfRule type="cellIs" dxfId="4730" priority="4962" operator="between">
      <formula>0.76</formula>
      <formula>0.95</formula>
    </cfRule>
    <cfRule type="cellIs" dxfId="4729" priority="4963" operator="between">
      <formula>0.51</formula>
      <formula>0.75</formula>
    </cfRule>
    <cfRule type="cellIs" dxfId="4728" priority="4964" operator="greaterThan">
      <formula>1</formula>
    </cfRule>
    <cfRule type="cellIs" dxfId="4727" priority="4965" operator="between">
      <formula>0.95</formula>
      <formula>1</formula>
    </cfRule>
    <cfRule type="cellIs" dxfId="4726" priority="4966" stopIfTrue="1" operator="between">
      <formula>0</formula>
      <formula>0.5</formula>
    </cfRule>
  </conditionalFormatting>
  <conditionalFormatting sqref="R41">
    <cfRule type="cellIs" dxfId="4725" priority="4957" operator="between">
      <formula>0.76</formula>
      <formula>0.95</formula>
    </cfRule>
    <cfRule type="cellIs" dxfId="4724" priority="4958" operator="between">
      <formula>0.51</formula>
      <formula>0.75</formula>
    </cfRule>
    <cfRule type="cellIs" dxfId="4723" priority="4959" operator="greaterThan">
      <formula>1</formula>
    </cfRule>
    <cfRule type="cellIs" dxfId="4722" priority="4960" operator="between">
      <formula>0.95</formula>
      <formula>1</formula>
    </cfRule>
    <cfRule type="cellIs" dxfId="4721" priority="4961" stopIfTrue="1" operator="between">
      <formula>0</formula>
      <formula>0.5</formula>
    </cfRule>
  </conditionalFormatting>
  <conditionalFormatting sqref="R42">
    <cfRule type="cellIs" dxfId="4720" priority="4952" operator="between">
      <formula>0.76</formula>
      <formula>0.95</formula>
    </cfRule>
    <cfRule type="cellIs" dxfId="4719" priority="4953" operator="between">
      <formula>0.51</formula>
      <formula>0.75</formula>
    </cfRule>
    <cfRule type="cellIs" dxfId="4718" priority="4954" operator="greaterThan">
      <formula>1</formula>
    </cfRule>
    <cfRule type="cellIs" dxfId="4717" priority="4955" operator="between">
      <formula>0.95</formula>
      <formula>1</formula>
    </cfRule>
    <cfRule type="cellIs" dxfId="4716" priority="4956" stopIfTrue="1" operator="between">
      <formula>0</formula>
      <formula>0.5</formula>
    </cfRule>
  </conditionalFormatting>
  <conditionalFormatting sqref="R43">
    <cfRule type="cellIs" dxfId="4715" priority="4947" operator="between">
      <formula>0.76</formula>
      <formula>0.95</formula>
    </cfRule>
    <cfRule type="cellIs" dxfId="4714" priority="4948" operator="between">
      <formula>0.51</formula>
      <formula>0.75</formula>
    </cfRule>
    <cfRule type="cellIs" dxfId="4713" priority="4949" operator="greaterThan">
      <formula>1</formula>
    </cfRule>
    <cfRule type="cellIs" dxfId="4712" priority="4950" operator="between">
      <formula>0.95</formula>
      <formula>1</formula>
    </cfRule>
    <cfRule type="cellIs" dxfId="4711" priority="4951" stopIfTrue="1" operator="between">
      <formula>0</formula>
      <formula>0.5</formula>
    </cfRule>
  </conditionalFormatting>
  <conditionalFormatting sqref="R44">
    <cfRule type="cellIs" dxfId="4710" priority="4942" operator="between">
      <formula>0.76</formula>
      <formula>0.95</formula>
    </cfRule>
    <cfRule type="cellIs" dxfId="4709" priority="4943" operator="between">
      <formula>0.51</formula>
      <formula>0.75</formula>
    </cfRule>
    <cfRule type="cellIs" dxfId="4708" priority="4944" operator="greaterThan">
      <formula>1</formula>
    </cfRule>
    <cfRule type="cellIs" dxfId="4707" priority="4945" operator="between">
      <formula>0.95</formula>
      <formula>1</formula>
    </cfRule>
    <cfRule type="cellIs" dxfId="4706" priority="4946" stopIfTrue="1" operator="between">
      <formula>0</formula>
      <formula>0.5</formula>
    </cfRule>
  </conditionalFormatting>
  <conditionalFormatting sqref="R45">
    <cfRule type="cellIs" dxfId="4705" priority="4937" operator="between">
      <formula>0.76</formula>
      <formula>0.95</formula>
    </cfRule>
    <cfRule type="cellIs" dxfId="4704" priority="4938" operator="between">
      <formula>0.51</formula>
      <formula>0.75</formula>
    </cfRule>
    <cfRule type="cellIs" dxfId="4703" priority="4939" operator="greaterThan">
      <formula>1</formula>
    </cfRule>
    <cfRule type="cellIs" dxfId="4702" priority="4940" operator="between">
      <formula>0.95</formula>
      <formula>1</formula>
    </cfRule>
    <cfRule type="cellIs" dxfId="4701" priority="4941" stopIfTrue="1" operator="between">
      <formula>0</formula>
      <formula>0.5</formula>
    </cfRule>
  </conditionalFormatting>
  <conditionalFormatting sqref="R46">
    <cfRule type="cellIs" dxfId="4700" priority="4932" operator="between">
      <formula>0.76</formula>
      <formula>0.95</formula>
    </cfRule>
    <cfRule type="cellIs" dxfId="4699" priority="4933" operator="between">
      <formula>0.51</formula>
      <formula>0.75</formula>
    </cfRule>
    <cfRule type="cellIs" dxfId="4698" priority="4934" operator="greaterThan">
      <formula>1</formula>
    </cfRule>
    <cfRule type="cellIs" dxfId="4697" priority="4935" operator="between">
      <formula>0.95</formula>
      <formula>1</formula>
    </cfRule>
    <cfRule type="cellIs" dxfId="4696" priority="4936" stopIfTrue="1" operator="between">
      <formula>0</formula>
      <formula>0.5</formula>
    </cfRule>
  </conditionalFormatting>
  <conditionalFormatting sqref="R47">
    <cfRule type="cellIs" dxfId="4695" priority="4927" operator="between">
      <formula>0.76</formula>
      <formula>0.95</formula>
    </cfRule>
    <cfRule type="cellIs" dxfId="4694" priority="4928" operator="between">
      <formula>0.51</formula>
      <formula>0.75</formula>
    </cfRule>
    <cfRule type="cellIs" dxfId="4693" priority="4929" operator="greaterThan">
      <formula>1</formula>
    </cfRule>
    <cfRule type="cellIs" dxfId="4692" priority="4930" operator="between">
      <formula>0.95</formula>
      <formula>1</formula>
    </cfRule>
    <cfRule type="cellIs" dxfId="4691" priority="4931" stopIfTrue="1" operator="between">
      <formula>0</formula>
      <formula>0.5</formula>
    </cfRule>
  </conditionalFormatting>
  <conditionalFormatting sqref="R48">
    <cfRule type="cellIs" dxfId="4690" priority="4922" operator="between">
      <formula>0.76</formula>
      <formula>0.95</formula>
    </cfRule>
    <cfRule type="cellIs" dxfId="4689" priority="4923" operator="between">
      <formula>0.51</formula>
      <formula>0.75</formula>
    </cfRule>
    <cfRule type="cellIs" dxfId="4688" priority="4924" operator="greaterThan">
      <formula>1</formula>
    </cfRule>
    <cfRule type="cellIs" dxfId="4687" priority="4925" operator="between">
      <formula>0.95</formula>
      <formula>1</formula>
    </cfRule>
    <cfRule type="cellIs" dxfId="4686" priority="4926" stopIfTrue="1" operator="between">
      <formula>0</formula>
      <formula>0.5</formula>
    </cfRule>
  </conditionalFormatting>
  <conditionalFormatting sqref="R49">
    <cfRule type="cellIs" dxfId="4685" priority="4917" operator="between">
      <formula>0.76</formula>
      <formula>0.95</formula>
    </cfRule>
    <cfRule type="cellIs" dxfId="4684" priority="4918" operator="between">
      <formula>0.51</formula>
      <formula>0.75</formula>
    </cfRule>
    <cfRule type="cellIs" dxfId="4683" priority="4919" operator="greaterThan">
      <formula>1</formula>
    </cfRule>
    <cfRule type="cellIs" dxfId="4682" priority="4920" operator="between">
      <formula>0.95</formula>
      <formula>1</formula>
    </cfRule>
    <cfRule type="cellIs" dxfId="4681" priority="4921" stopIfTrue="1" operator="between">
      <formula>0</formula>
      <formula>0.5</formula>
    </cfRule>
  </conditionalFormatting>
  <conditionalFormatting sqref="R50">
    <cfRule type="cellIs" dxfId="4680" priority="4912" operator="between">
      <formula>0.76</formula>
      <formula>0.95</formula>
    </cfRule>
    <cfRule type="cellIs" dxfId="4679" priority="4913" operator="between">
      <formula>0.51</formula>
      <formula>0.75</formula>
    </cfRule>
    <cfRule type="cellIs" dxfId="4678" priority="4914" operator="greaterThan">
      <formula>1</formula>
    </cfRule>
    <cfRule type="cellIs" dxfId="4677" priority="4915" operator="between">
      <formula>0.95</formula>
      <formula>1</formula>
    </cfRule>
    <cfRule type="cellIs" dxfId="4676" priority="4916" stopIfTrue="1" operator="between">
      <formula>0</formula>
      <formula>0.5</formula>
    </cfRule>
  </conditionalFormatting>
  <conditionalFormatting sqref="R51">
    <cfRule type="cellIs" dxfId="4675" priority="4907" operator="between">
      <formula>0.76</formula>
      <formula>0.95</formula>
    </cfRule>
    <cfRule type="cellIs" dxfId="4674" priority="4908" operator="between">
      <formula>0.51</formula>
      <formula>0.75</formula>
    </cfRule>
    <cfRule type="cellIs" dxfId="4673" priority="4909" operator="greaterThan">
      <formula>1</formula>
    </cfRule>
    <cfRule type="cellIs" dxfId="4672" priority="4910" operator="between">
      <formula>0.95</formula>
      <formula>1</formula>
    </cfRule>
    <cfRule type="cellIs" dxfId="4671" priority="4911" stopIfTrue="1" operator="between">
      <formula>0</formula>
      <formula>0.5</formula>
    </cfRule>
  </conditionalFormatting>
  <conditionalFormatting sqref="R52">
    <cfRule type="cellIs" dxfId="4670" priority="4902" operator="between">
      <formula>0.76</formula>
      <formula>0.95</formula>
    </cfRule>
    <cfRule type="cellIs" dxfId="4669" priority="4903" operator="between">
      <formula>0.51</formula>
      <formula>0.75</formula>
    </cfRule>
    <cfRule type="cellIs" dxfId="4668" priority="4904" operator="greaterThan">
      <formula>1</formula>
    </cfRule>
    <cfRule type="cellIs" dxfId="4667" priority="4905" operator="between">
      <formula>0.95</formula>
      <formula>1</formula>
    </cfRule>
    <cfRule type="cellIs" dxfId="4666" priority="4906" stopIfTrue="1" operator="between">
      <formula>0</formula>
      <formula>0.5</formula>
    </cfRule>
  </conditionalFormatting>
  <conditionalFormatting sqref="R53">
    <cfRule type="cellIs" dxfId="4665" priority="4897" operator="between">
      <formula>0.76</formula>
      <formula>0.95</formula>
    </cfRule>
    <cfRule type="cellIs" dxfId="4664" priority="4898" operator="between">
      <formula>0.51</formula>
      <formula>0.75</formula>
    </cfRule>
    <cfRule type="cellIs" dxfId="4663" priority="4899" operator="greaterThan">
      <formula>1</formula>
    </cfRule>
    <cfRule type="cellIs" dxfId="4662" priority="4900" operator="between">
      <formula>0.95</formula>
      <formula>1</formula>
    </cfRule>
    <cfRule type="cellIs" dxfId="4661" priority="4901" stopIfTrue="1" operator="between">
      <formula>0</formula>
      <formula>0.5</formula>
    </cfRule>
  </conditionalFormatting>
  <conditionalFormatting sqref="R55">
    <cfRule type="cellIs" dxfId="4660" priority="4892" operator="between">
      <formula>0.76</formula>
      <formula>0.95</formula>
    </cfRule>
    <cfRule type="cellIs" dxfId="4659" priority="4893" operator="between">
      <formula>0.51</formula>
      <formula>0.75</formula>
    </cfRule>
    <cfRule type="cellIs" dxfId="4658" priority="4894" operator="greaterThan">
      <formula>1</formula>
    </cfRule>
    <cfRule type="cellIs" dxfId="4657" priority="4895" operator="between">
      <formula>0.95</formula>
      <formula>1</formula>
    </cfRule>
    <cfRule type="cellIs" dxfId="4656" priority="4896" stopIfTrue="1" operator="between">
      <formula>0</formula>
      <formula>0.5</formula>
    </cfRule>
  </conditionalFormatting>
  <conditionalFormatting sqref="R54">
    <cfRule type="cellIs" dxfId="4655" priority="4887" operator="between">
      <formula>0.76</formula>
      <formula>0.95</formula>
    </cfRule>
    <cfRule type="cellIs" dxfId="4654" priority="4888" operator="between">
      <formula>0.51</formula>
      <formula>0.75</formula>
    </cfRule>
    <cfRule type="cellIs" dxfId="4653" priority="4889" operator="greaterThan">
      <formula>1</formula>
    </cfRule>
    <cfRule type="cellIs" dxfId="4652" priority="4890" operator="between">
      <formula>0.95</formula>
      <formula>1</formula>
    </cfRule>
    <cfRule type="cellIs" dxfId="4651" priority="4891" stopIfTrue="1" operator="between">
      <formula>0</formula>
      <formula>0.5</formula>
    </cfRule>
  </conditionalFormatting>
  <conditionalFormatting sqref="R56">
    <cfRule type="cellIs" dxfId="4650" priority="4882" operator="between">
      <formula>0.76</formula>
      <formula>0.95</formula>
    </cfRule>
    <cfRule type="cellIs" dxfId="4649" priority="4883" operator="between">
      <formula>0.51</formula>
      <formula>0.75</formula>
    </cfRule>
    <cfRule type="cellIs" dxfId="4648" priority="4884" operator="greaterThan">
      <formula>1</formula>
    </cfRule>
    <cfRule type="cellIs" dxfId="4647" priority="4885" operator="between">
      <formula>0.95</formula>
      <formula>1</formula>
    </cfRule>
    <cfRule type="cellIs" dxfId="4646" priority="4886" stopIfTrue="1" operator="between">
      <formula>0</formula>
      <formula>0.5</formula>
    </cfRule>
  </conditionalFormatting>
  <conditionalFormatting sqref="R57">
    <cfRule type="cellIs" dxfId="4645" priority="4877" operator="between">
      <formula>0.76</formula>
      <formula>0.95</formula>
    </cfRule>
    <cfRule type="cellIs" dxfId="4644" priority="4878" operator="between">
      <formula>0.51</formula>
      <formula>0.75</formula>
    </cfRule>
    <cfRule type="cellIs" dxfId="4643" priority="4879" operator="greaterThan">
      <formula>1</formula>
    </cfRule>
    <cfRule type="cellIs" dxfId="4642" priority="4880" operator="between">
      <formula>0.95</formula>
      <formula>1</formula>
    </cfRule>
    <cfRule type="cellIs" dxfId="4641" priority="4881" stopIfTrue="1" operator="between">
      <formula>0</formula>
      <formula>0.5</formula>
    </cfRule>
  </conditionalFormatting>
  <conditionalFormatting sqref="R59">
    <cfRule type="cellIs" dxfId="4640" priority="4867" operator="between">
      <formula>0.76</formula>
      <formula>0.95</formula>
    </cfRule>
    <cfRule type="cellIs" dxfId="4639" priority="4868" operator="between">
      <formula>0.51</formula>
      <formula>0.75</formula>
    </cfRule>
    <cfRule type="cellIs" dxfId="4638" priority="4869" operator="greaterThan">
      <formula>1</formula>
    </cfRule>
    <cfRule type="cellIs" dxfId="4637" priority="4870" operator="between">
      <formula>0.95</formula>
      <formula>1</formula>
    </cfRule>
    <cfRule type="cellIs" dxfId="4636" priority="4871" stopIfTrue="1" operator="between">
      <formula>0</formula>
      <formula>0.5</formula>
    </cfRule>
  </conditionalFormatting>
  <conditionalFormatting sqref="R58">
    <cfRule type="cellIs" dxfId="4635" priority="4857" operator="between">
      <formula>0.76</formula>
      <formula>0.95</formula>
    </cfRule>
    <cfRule type="cellIs" dxfId="4634" priority="4858" operator="between">
      <formula>0.51</formula>
      <formula>0.75</formula>
    </cfRule>
    <cfRule type="cellIs" dxfId="4633" priority="4859" operator="greaterThan">
      <formula>1</formula>
    </cfRule>
    <cfRule type="cellIs" dxfId="4632" priority="4860" operator="between">
      <formula>0.95</formula>
      <formula>1</formula>
    </cfRule>
    <cfRule type="cellIs" dxfId="4631" priority="4861" stopIfTrue="1" operator="between">
      <formula>0</formula>
      <formula>0.5</formula>
    </cfRule>
  </conditionalFormatting>
  <conditionalFormatting sqref="R60">
    <cfRule type="cellIs" dxfId="4630" priority="4852" operator="between">
      <formula>0.76</formula>
      <formula>0.95</formula>
    </cfRule>
    <cfRule type="cellIs" dxfId="4629" priority="4853" operator="between">
      <formula>0.51</formula>
      <formula>0.75</formula>
    </cfRule>
    <cfRule type="cellIs" dxfId="4628" priority="4854" operator="greaterThan">
      <formula>1</formula>
    </cfRule>
    <cfRule type="cellIs" dxfId="4627" priority="4855" operator="between">
      <formula>0.95</formula>
      <formula>1</formula>
    </cfRule>
    <cfRule type="cellIs" dxfId="4626" priority="4856" stopIfTrue="1" operator="between">
      <formula>0</formula>
      <formula>0.5</formula>
    </cfRule>
  </conditionalFormatting>
  <conditionalFormatting sqref="R61">
    <cfRule type="cellIs" dxfId="4625" priority="4847" operator="between">
      <formula>0.76</formula>
      <formula>0.95</formula>
    </cfRule>
    <cfRule type="cellIs" dxfId="4624" priority="4848" operator="between">
      <formula>0.51</formula>
      <formula>0.75</formula>
    </cfRule>
    <cfRule type="cellIs" dxfId="4623" priority="4849" operator="greaterThan">
      <formula>1</formula>
    </cfRule>
    <cfRule type="cellIs" dxfId="4622" priority="4850" operator="between">
      <formula>0.95</formula>
      <formula>1</formula>
    </cfRule>
    <cfRule type="cellIs" dxfId="4621" priority="4851" stopIfTrue="1" operator="between">
      <formula>0</formula>
      <formula>0.5</formula>
    </cfRule>
  </conditionalFormatting>
  <conditionalFormatting sqref="R63:R64">
    <cfRule type="cellIs" dxfId="4620" priority="4837" operator="between">
      <formula>0.76</formula>
      <formula>0.95</formula>
    </cfRule>
    <cfRule type="cellIs" dxfId="4619" priority="4838" operator="between">
      <formula>0.51</formula>
      <formula>0.75</formula>
    </cfRule>
    <cfRule type="cellIs" dxfId="4618" priority="4839" operator="greaterThan">
      <formula>1</formula>
    </cfRule>
    <cfRule type="cellIs" dxfId="4617" priority="4840" operator="between">
      <formula>0.95</formula>
      <formula>1</formula>
    </cfRule>
    <cfRule type="cellIs" dxfId="4616" priority="4841" stopIfTrue="1" operator="between">
      <formula>0</formula>
      <formula>0.5</formula>
    </cfRule>
  </conditionalFormatting>
  <conditionalFormatting sqref="R65">
    <cfRule type="cellIs" dxfId="4615" priority="4832" operator="between">
      <formula>0.76</formula>
      <formula>0.95</formula>
    </cfRule>
    <cfRule type="cellIs" dxfId="4614" priority="4833" operator="between">
      <formula>0.51</formula>
      <formula>0.75</formula>
    </cfRule>
    <cfRule type="cellIs" dxfId="4613" priority="4834" operator="greaterThan">
      <formula>1</formula>
    </cfRule>
    <cfRule type="cellIs" dxfId="4612" priority="4835" operator="between">
      <formula>0.95</formula>
      <formula>1</formula>
    </cfRule>
    <cfRule type="cellIs" dxfId="4611" priority="4836" stopIfTrue="1" operator="between">
      <formula>0</formula>
      <formula>0.5</formula>
    </cfRule>
  </conditionalFormatting>
  <conditionalFormatting sqref="R66">
    <cfRule type="cellIs" dxfId="4610" priority="4827" operator="between">
      <formula>0.76</formula>
      <formula>0.95</formula>
    </cfRule>
    <cfRule type="cellIs" dxfId="4609" priority="4828" operator="between">
      <formula>0.51</formula>
      <formula>0.75</formula>
    </cfRule>
    <cfRule type="cellIs" dxfId="4608" priority="4829" operator="greaterThan">
      <formula>1</formula>
    </cfRule>
    <cfRule type="cellIs" dxfId="4607" priority="4830" operator="between">
      <formula>0.95</formula>
      <formula>1</formula>
    </cfRule>
    <cfRule type="cellIs" dxfId="4606" priority="4831" stopIfTrue="1" operator="between">
      <formula>0</formula>
      <formula>0.5</formula>
    </cfRule>
  </conditionalFormatting>
  <conditionalFormatting sqref="R67">
    <cfRule type="cellIs" dxfId="4605" priority="4822" operator="between">
      <formula>0.76</formula>
      <formula>0.95</formula>
    </cfRule>
    <cfRule type="cellIs" dxfId="4604" priority="4823" operator="between">
      <formula>0.51</formula>
      <formula>0.75</formula>
    </cfRule>
    <cfRule type="cellIs" dxfId="4603" priority="4824" operator="greaterThan">
      <formula>1</formula>
    </cfRule>
    <cfRule type="cellIs" dxfId="4602" priority="4825" operator="between">
      <formula>0.95</formula>
      <formula>1</formula>
    </cfRule>
    <cfRule type="cellIs" dxfId="4601" priority="4826" stopIfTrue="1" operator="between">
      <formula>0</formula>
      <formula>0.5</formula>
    </cfRule>
  </conditionalFormatting>
  <conditionalFormatting sqref="R68">
    <cfRule type="cellIs" dxfId="4600" priority="4817" operator="between">
      <formula>0.76</formula>
      <formula>0.95</formula>
    </cfRule>
    <cfRule type="cellIs" dxfId="4599" priority="4818" operator="between">
      <formula>0.51</formula>
      <formula>0.75</formula>
    </cfRule>
    <cfRule type="cellIs" dxfId="4598" priority="4819" operator="greaterThan">
      <formula>1</formula>
    </cfRule>
    <cfRule type="cellIs" dxfId="4597" priority="4820" operator="between">
      <formula>0.95</formula>
      <formula>1</formula>
    </cfRule>
    <cfRule type="cellIs" dxfId="4596" priority="4821" stopIfTrue="1" operator="between">
      <formula>0</formula>
      <formula>0.5</formula>
    </cfRule>
  </conditionalFormatting>
  <conditionalFormatting sqref="R69">
    <cfRule type="cellIs" dxfId="4595" priority="4812" operator="between">
      <formula>0.76</formula>
      <formula>0.95</formula>
    </cfRule>
    <cfRule type="cellIs" dxfId="4594" priority="4813" operator="between">
      <formula>0.51</formula>
      <formula>0.75</formula>
    </cfRule>
    <cfRule type="cellIs" dxfId="4593" priority="4814" operator="greaterThan">
      <formula>1</formula>
    </cfRule>
    <cfRule type="cellIs" dxfId="4592" priority="4815" operator="between">
      <formula>0.95</formula>
      <formula>1</formula>
    </cfRule>
    <cfRule type="cellIs" dxfId="4591" priority="4816" stopIfTrue="1" operator="between">
      <formula>0</formula>
      <formula>0.5</formula>
    </cfRule>
  </conditionalFormatting>
  <conditionalFormatting sqref="R70">
    <cfRule type="cellIs" dxfId="4590" priority="4807" operator="between">
      <formula>0.76</formula>
      <formula>0.95</formula>
    </cfRule>
    <cfRule type="cellIs" dxfId="4589" priority="4808" operator="between">
      <formula>0.51</formula>
      <formula>0.75</formula>
    </cfRule>
    <cfRule type="cellIs" dxfId="4588" priority="4809" operator="greaterThan">
      <formula>1</formula>
    </cfRule>
    <cfRule type="cellIs" dxfId="4587" priority="4810" operator="between">
      <formula>0.95</formula>
      <formula>1</formula>
    </cfRule>
    <cfRule type="cellIs" dxfId="4586" priority="4811" stopIfTrue="1" operator="between">
      <formula>0</formula>
      <formula>0.5</formula>
    </cfRule>
  </conditionalFormatting>
  <conditionalFormatting sqref="R71">
    <cfRule type="cellIs" dxfId="4585" priority="4802" operator="between">
      <formula>0.76</formula>
      <formula>0.95</formula>
    </cfRule>
    <cfRule type="cellIs" dxfId="4584" priority="4803" operator="between">
      <formula>0.51</formula>
      <formula>0.75</formula>
    </cfRule>
    <cfRule type="cellIs" dxfId="4583" priority="4804" operator="greaterThan">
      <formula>1</formula>
    </cfRule>
    <cfRule type="cellIs" dxfId="4582" priority="4805" operator="between">
      <formula>0.95</formula>
      <formula>1</formula>
    </cfRule>
    <cfRule type="cellIs" dxfId="4581" priority="4806" stopIfTrue="1" operator="between">
      <formula>0</formula>
      <formula>0.5</formula>
    </cfRule>
  </conditionalFormatting>
  <conditionalFormatting sqref="R72">
    <cfRule type="cellIs" dxfId="4580" priority="4797" operator="between">
      <formula>0.76</formula>
      <formula>0.95</formula>
    </cfRule>
    <cfRule type="cellIs" dxfId="4579" priority="4798" operator="between">
      <formula>0.51</formula>
      <formula>0.75</formula>
    </cfRule>
    <cfRule type="cellIs" dxfId="4578" priority="4799" operator="greaterThan">
      <formula>1</formula>
    </cfRule>
    <cfRule type="cellIs" dxfId="4577" priority="4800" operator="between">
      <formula>0.95</formula>
      <formula>1</formula>
    </cfRule>
    <cfRule type="cellIs" dxfId="4576" priority="4801" stopIfTrue="1" operator="between">
      <formula>0</formula>
      <formula>0.5</formula>
    </cfRule>
  </conditionalFormatting>
  <conditionalFormatting sqref="R73">
    <cfRule type="cellIs" dxfId="4575" priority="4792" operator="between">
      <formula>0.76</formula>
      <formula>0.95</formula>
    </cfRule>
    <cfRule type="cellIs" dxfId="4574" priority="4793" operator="between">
      <formula>0.51</formula>
      <formula>0.75</formula>
    </cfRule>
    <cfRule type="cellIs" dxfId="4573" priority="4794" operator="greaterThan">
      <formula>1</formula>
    </cfRule>
    <cfRule type="cellIs" dxfId="4572" priority="4795" operator="between">
      <formula>0.95</formula>
      <formula>1</formula>
    </cfRule>
    <cfRule type="cellIs" dxfId="4571" priority="4796" stopIfTrue="1" operator="between">
      <formula>0</formula>
      <formula>0.5</formula>
    </cfRule>
  </conditionalFormatting>
  <conditionalFormatting sqref="R74">
    <cfRule type="cellIs" dxfId="4570" priority="4787" operator="between">
      <formula>0.76</formula>
      <formula>0.95</formula>
    </cfRule>
    <cfRule type="cellIs" dxfId="4569" priority="4788" operator="between">
      <formula>0.51</formula>
      <formula>0.75</formula>
    </cfRule>
    <cfRule type="cellIs" dxfId="4568" priority="4789" operator="greaterThan">
      <formula>1</formula>
    </cfRule>
    <cfRule type="cellIs" dxfId="4567" priority="4790" operator="between">
      <formula>0.95</formula>
      <formula>1</formula>
    </cfRule>
    <cfRule type="cellIs" dxfId="4566" priority="4791" stopIfTrue="1" operator="between">
      <formula>0</formula>
      <formula>0.5</formula>
    </cfRule>
  </conditionalFormatting>
  <conditionalFormatting sqref="R75">
    <cfRule type="cellIs" dxfId="4565" priority="4782" operator="between">
      <formula>0.76</formula>
      <formula>0.95</formula>
    </cfRule>
    <cfRule type="cellIs" dxfId="4564" priority="4783" operator="between">
      <formula>0.51</formula>
      <formula>0.75</formula>
    </cfRule>
    <cfRule type="cellIs" dxfId="4563" priority="4784" operator="greaterThan">
      <formula>1</formula>
    </cfRule>
    <cfRule type="cellIs" dxfId="4562" priority="4785" operator="between">
      <formula>0.95</formula>
      <formula>1</formula>
    </cfRule>
    <cfRule type="cellIs" dxfId="4561" priority="4786" stopIfTrue="1" operator="between">
      <formula>0</formula>
      <formula>0.5</formula>
    </cfRule>
  </conditionalFormatting>
  <conditionalFormatting sqref="R78">
    <cfRule type="cellIs" dxfId="4560" priority="4777" operator="between">
      <formula>0.76</formula>
      <formula>0.95</formula>
    </cfRule>
    <cfRule type="cellIs" dxfId="4559" priority="4778" operator="between">
      <formula>0.51</formula>
      <formula>0.75</formula>
    </cfRule>
    <cfRule type="cellIs" dxfId="4558" priority="4779" operator="greaterThan">
      <formula>1</formula>
    </cfRule>
    <cfRule type="cellIs" dxfId="4557" priority="4780" operator="between">
      <formula>0.95</formula>
      <formula>1</formula>
    </cfRule>
    <cfRule type="cellIs" dxfId="4556" priority="4781" stopIfTrue="1" operator="between">
      <formula>0</formula>
      <formula>0.5</formula>
    </cfRule>
  </conditionalFormatting>
  <conditionalFormatting sqref="R79">
    <cfRule type="cellIs" dxfId="4555" priority="4772" operator="between">
      <formula>0.76</formula>
      <formula>0.95</formula>
    </cfRule>
    <cfRule type="cellIs" dxfId="4554" priority="4773" operator="between">
      <formula>0.51</formula>
      <formula>0.75</formula>
    </cfRule>
    <cfRule type="cellIs" dxfId="4553" priority="4774" operator="greaterThan">
      <formula>1</formula>
    </cfRule>
    <cfRule type="cellIs" dxfId="4552" priority="4775" operator="between">
      <formula>0.95</formula>
      <formula>1</formula>
    </cfRule>
    <cfRule type="cellIs" dxfId="4551" priority="4776" stopIfTrue="1" operator="between">
      <formula>0</formula>
      <formula>0.5</formula>
    </cfRule>
  </conditionalFormatting>
  <conditionalFormatting sqref="R80">
    <cfRule type="cellIs" dxfId="4550" priority="4767" operator="between">
      <formula>0.76</formula>
      <formula>0.95</formula>
    </cfRule>
    <cfRule type="cellIs" dxfId="4549" priority="4768" operator="between">
      <formula>0.51</formula>
      <formula>0.75</formula>
    </cfRule>
    <cfRule type="cellIs" dxfId="4548" priority="4769" operator="greaterThan">
      <formula>1</formula>
    </cfRule>
    <cfRule type="cellIs" dxfId="4547" priority="4770" operator="between">
      <formula>0.95</formula>
      <formula>1</formula>
    </cfRule>
    <cfRule type="cellIs" dxfId="4546" priority="4771" stopIfTrue="1" operator="between">
      <formula>0</formula>
      <formula>0.5</formula>
    </cfRule>
  </conditionalFormatting>
  <conditionalFormatting sqref="R81">
    <cfRule type="cellIs" dxfId="4545" priority="4762" operator="between">
      <formula>0.76</formula>
      <formula>0.95</formula>
    </cfRule>
    <cfRule type="cellIs" dxfId="4544" priority="4763" operator="between">
      <formula>0.51</formula>
      <formula>0.75</formula>
    </cfRule>
    <cfRule type="cellIs" dxfId="4543" priority="4764" operator="greaterThan">
      <formula>1</formula>
    </cfRule>
    <cfRule type="cellIs" dxfId="4542" priority="4765" operator="between">
      <formula>0.95</formula>
      <formula>1</formula>
    </cfRule>
    <cfRule type="cellIs" dxfId="4541" priority="4766" stopIfTrue="1" operator="between">
      <formula>0</formula>
      <formula>0.5</formula>
    </cfRule>
  </conditionalFormatting>
  <conditionalFormatting sqref="R82">
    <cfRule type="cellIs" dxfId="4540" priority="4757" operator="between">
      <formula>0.76</formula>
      <formula>0.95</formula>
    </cfRule>
    <cfRule type="cellIs" dxfId="4539" priority="4758" operator="between">
      <formula>0.51</formula>
      <formula>0.75</formula>
    </cfRule>
    <cfRule type="cellIs" dxfId="4538" priority="4759" operator="greaterThan">
      <formula>1</formula>
    </cfRule>
    <cfRule type="cellIs" dxfId="4537" priority="4760" operator="between">
      <formula>0.95</formula>
      <formula>1</formula>
    </cfRule>
    <cfRule type="cellIs" dxfId="4536" priority="4761" stopIfTrue="1" operator="between">
      <formula>0</formula>
      <formula>0.5</formula>
    </cfRule>
  </conditionalFormatting>
  <conditionalFormatting sqref="R83">
    <cfRule type="cellIs" dxfId="4535" priority="4752" operator="between">
      <formula>0.76</formula>
      <formula>0.95</formula>
    </cfRule>
    <cfRule type="cellIs" dxfId="4534" priority="4753" operator="between">
      <formula>0.51</formula>
      <formula>0.75</formula>
    </cfRule>
    <cfRule type="cellIs" dxfId="4533" priority="4754" operator="greaterThan">
      <formula>1</formula>
    </cfRule>
    <cfRule type="cellIs" dxfId="4532" priority="4755" operator="between">
      <formula>0.95</formula>
      <formula>1</formula>
    </cfRule>
    <cfRule type="cellIs" dxfId="4531" priority="4756" stopIfTrue="1" operator="between">
      <formula>0</formula>
      <formula>0.5</formula>
    </cfRule>
  </conditionalFormatting>
  <conditionalFormatting sqref="R88">
    <cfRule type="cellIs" dxfId="4530" priority="4747" operator="between">
      <formula>0.76</formula>
      <formula>0.95</formula>
    </cfRule>
    <cfRule type="cellIs" dxfId="4529" priority="4748" operator="between">
      <formula>0.51</formula>
      <formula>0.75</formula>
    </cfRule>
    <cfRule type="cellIs" dxfId="4528" priority="4749" operator="greaterThan">
      <formula>1</formula>
    </cfRule>
    <cfRule type="cellIs" dxfId="4527" priority="4750" operator="between">
      <formula>0.95</formula>
      <formula>1</formula>
    </cfRule>
    <cfRule type="cellIs" dxfId="4526" priority="4751" stopIfTrue="1" operator="between">
      <formula>0</formula>
      <formula>0.5</formula>
    </cfRule>
  </conditionalFormatting>
  <conditionalFormatting sqref="R91">
    <cfRule type="cellIs" dxfId="4525" priority="4742" operator="between">
      <formula>0.76</formula>
      <formula>0.95</formula>
    </cfRule>
    <cfRule type="cellIs" dxfId="4524" priority="4743" operator="between">
      <formula>0.51</formula>
      <formula>0.75</formula>
    </cfRule>
    <cfRule type="cellIs" dxfId="4523" priority="4744" operator="greaterThan">
      <formula>1</formula>
    </cfRule>
    <cfRule type="cellIs" dxfId="4522" priority="4745" operator="between">
      <formula>0.95</formula>
      <formula>1</formula>
    </cfRule>
    <cfRule type="cellIs" dxfId="4521" priority="4746" stopIfTrue="1" operator="between">
      <formula>0</formula>
      <formula>0.5</formula>
    </cfRule>
  </conditionalFormatting>
  <conditionalFormatting sqref="R92">
    <cfRule type="cellIs" dxfId="4520" priority="4737" operator="between">
      <formula>0.76</formula>
      <formula>0.95</formula>
    </cfRule>
    <cfRule type="cellIs" dxfId="4519" priority="4738" operator="between">
      <formula>0.51</formula>
      <formula>0.75</formula>
    </cfRule>
    <cfRule type="cellIs" dxfId="4518" priority="4739" operator="greaterThan">
      <formula>1</formula>
    </cfRule>
    <cfRule type="cellIs" dxfId="4517" priority="4740" operator="between">
      <formula>0.95</formula>
      <formula>1</formula>
    </cfRule>
    <cfRule type="cellIs" dxfId="4516" priority="4741" stopIfTrue="1" operator="between">
      <formula>0</formula>
      <formula>0.5</formula>
    </cfRule>
  </conditionalFormatting>
  <conditionalFormatting sqref="R93">
    <cfRule type="cellIs" dxfId="4515" priority="4732" operator="between">
      <formula>0.76</formula>
      <formula>0.95</formula>
    </cfRule>
    <cfRule type="cellIs" dxfId="4514" priority="4733" operator="between">
      <formula>0.51</formula>
      <formula>0.75</formula>
    </cfRule>
    <cfRule type="cellIs" dxfId="4513" priority="4734" operator="greaterThan">
      <formula>1</formula>
    </cfRule>
    <cfRule type="cellIs" dxfId="4512" priority="4735" operator="between">
      <formula>0.95</formula>
      <formula>1</formula>
    </cfRule>
    <cfRule type="cellIs" dxfId="4511" priority="4736" stopIfTrue="1" operator="between">
      <formula>0</formula>
      <formula>0.5</formula>
    </cfRule>
  </conditionalFormatting>
  <conditionalFormatting sqref="R94">
    <cfRule type="cellIs" dxfId="4510" priority="4727" operator="between">
      <formula>0.76</formula>
      <formula>0.95</formula>
    </cfRule>
    <cfRule type="cellIs" dxfId="4509" priority="4728" operator="between">
      <formula>0.51</formula>
      <formula>0.75</formula>
    </cfRule>
    <cfRule type="cellIs" dxfId="4508" priority="4729" operator="greaterThan">
      <formula>1</formula>
    </cfRule>
    <cfRule type="cellIs" dxfId="4507" priority="4730" operator="between">
      <formula>0.95</formula>
      <formula>1</formula>
    </cfRule>
    <cfRule type="cellIs" dxfId="4506" priority="4731" stopIfTrue="1" operator="between">
      <formula>0</formula>
      <formula>0.5</formula>
    </cfRule>
  </conditionalFormatting>
  <conditionalFormatting sqref="R95">
    <cfRule type="cellIs" dxfId="4505" priority="4722" operator="between">
      <formula>0.76</formula>
      <formula>0.95</formula>
    </cfRule>
    <cfRule type="cellIs" dxfId="4504" priority="4723" operator="between">
      <formula>0.51</formula>
      <formula>0.75</formula>
    </cfRule>
    <cfRule type="cellIs" dxfId="4503" priority="4724" operator="greaterThan">
      <formula>1</formula>
    </cfRule>
    <cfRule type="cellIs" dxfId="4502" priority="4725" operator="between">
      <formula>0.95</formula>
      <formula>1</formula>
    </cfRule>
    <cfRule type="cellIs" dxfId="4501" priority="4726" stopIfTrue="1" operator="between">
      <formula>0</formula>
      <formula>0.5</formula>
    </cfRule>
  </conditionalFormatting>
  <conditionalFormatting sqref="R96">
    <cfRule type="cellIs" dxfId="4500" priority="4717" operator="between">
      <formula>0.76</formula>
      <formula>0.95</formula>
    </cfRule>
    <cfRule type="cellIs" dxfId="4499" priority="4718" operator="between">
      <formula>0.51</formula>
      <formula>0.75</formula>
    </cfRule>
    <cfRule type="cellIs" dxfId="4498" priority="4719" operator="greaterThan">
      <formula>1</formula>
    </cfRule>
    <cfRule type="cellIs" dxfId="4497" priority="4720" operator="between">
      <formula>0.95</formula>
      <formula>1</formula>
    </cfRule>
    <cfRule type="cellIs" dxfId="4496" priority="4721" stopIfTrue="1" operator="between">
      <formula>0</formula>
      <formula>0.5</formula>
    </cfRule>
  </conditionalFormatting>
  <conditionalFormatting sqref="R98">
    <cfRule type="cellIs" dxfId="4495" priority="4712" operator="between">
      <formula>0.76</formula>
      <formula>0.95</formula>
    </cfRule>
    <cfRule type="cellIs" dxfId="4494" priority="4713" operator="between">
      <formula>0.51</formula>
      <formula>0.75</formula>
    </cfRule>
    <cfRule type="cellIs" dxfId="4493" priority="4714" operator="greaterThan">
      <formula>1</formula>
    </cfRule>
    <cfRule type="cellIs" dxfId="4492" priority="4715" operator="between">
      <formula>0.95</formula>
      <formula>1</formula>
    </cfRule>
    <cfRule type="cellIs" dxfId="4491" priority="4716" stopIfTrue="1" operator="between">
      <formula>0</formula>
      <formula>0.5</formula>
    </cfRule>
  </conditionalFormatting>
  <conditionalFormatting sqref="R99">
    <cfRule type="cellIs" dxfId="4490" priority="4702" operator="between">
      <formula>0.76</formula>
      <formula>0.95</formula>
    </cfRule>
    <cfRule type="cellIs" dxfId="4489" priority="4703" operator="between">
      <formula>0.51</formula>
      <formula>0.75</formula>
    </cfRule>
    <cfRule type="cellIs" dxfId="4488" priority="4704" operator="greaterThan">
      <formula>1</formula>
    </cfRule>
    <cfRule type="cellIs" dxfId="4487" priority="4705" operator="between">
      <formula>0.95</formula>
      <formula>1</formula>
    </cfRule>
    <cfRule type="cellIs" dxfId="4486" priority="4706" stopIfTrue="1" operator="between">
      <formula>0</formula>
      <formula>0.5</formula>
    </cfRule>
  </conditionalFormatting>
  <conditionalFormatting sqref="R101">
    <cfRule type="cellIs" dxfId="4485" priority="4692" operator="between">
      <formula>0.76</formula>
      <formula>0.95</formula>
    </cfRule>
    <cfRule type="cellIs" dxfId="4484" priority="4693" operator="between">
      <formula>0.51</formula>
      <formula>0.75</formula>
    </cfRule>
    <cfRule type="cellIs" dxfId="4483" priority="4694" operator="greaterThan">
      <formula>1</formula>
    </cfRule>
    <cfRule type="cellIs" dxfId="4482" priority="4695" operator="between">
      <formula>0.95</formula>
      <formula>1</formula>
    </cfRule>
    <cfRule type="cellIs" dxfId="4481" priority="4696" stopIfTrue="1" operator="between">
      <formula>0</formula>
      <formula>0.5</formula>
    </cfRule>
  </conditionalFormatting>
  <conditionalFormatting sqref="R103">
    <cfRule type="cellIs" dxfId="4480" priority="4682" operator="between">
      <formula>0.76</formula>
      <formula>0.95</formula>
    </cfRule>
    <cfRule type="cellIs" dxfId="4479" priority="4683" operator="between">
      <formula>0.51</formula>
      <formula>0.75</formula>
    </cfRule>
    <cfRule type="cellIs" dxfId="4478" priority="4684" operator="greaterThan">
      <formula>1</formula>
    </cfRule>
    <cfRule type="cellIs" dxfId="4477" priority="4685" operator="between">
      <formula>0.95</formula>
      <formula>1</formula>
    </cfRule>
    <cfRule type="cellIs" dxfId="4476" priority="4686" stopIfTrue="1" operator="between">
      <formula>0</formula>
      <formula>0.5</formula>
    </cfRule>
  </conditionalFormatting>
  <conditionalFormatting sqref="R104">
    <cfRule type="cellIs" dxfId="4475" priority="4677" operator="between">
      <formula>0.76</formula>
      <formula>0.95</formula>
    </cfRule>
    <cfRule type="cellIs" dxfId="4474" priority="4678" operator="between">
      <formula>0.51</formula>
      <formula>0.75</formula>
    </cfRule>
    <cfRule type="cellIs" dxfId="4473" priority="4679" operator="greaterThan">
      <formula>1</formula>
    </cfRule>
    <cfRule type="cellIs" dxfId="4472" priority="4680" operator="between">
      <formula>0.95</formula>
      <formula>1</formula>
    </cfRule>
    <cfRule type="cellIs" dxfId="4471" priority="4681" stopIfTrue="1" operator="between">
      <formula>0</formula>
      <formula>0.5</formula>
    </cfRule>
  </conditionalFormatting>
  <conditionalFormatting sqref="R105">
    <cfRule type="cellIs" dxfId="4470" priority="4672" operator="between">
      <formula>0.76</formula>
      <formula>0.95</formula>
    </cfRule>
    <cfRule type="cellIs" dxfId="4469" priority="4673" operator="between">
      <formula>0.51</formula>
      <formula>0.75</formula>
    </cfRule>
    <cfRule type="cellIs" dxfId="4468" priority="4674" operator="greaterThan">
      <formula>1</formula>
    </cfRule>
    <cfRule type="cellIs" dxfId="4467" priority="4675" operator="between">
      <formula>0.95</formula>
      <formula>1</formula>
    </cfRule>
    <cfRule type="cellIs" dxfId="4466" priority="4676" stopIfTrue="1" operator="between">
      <formula>0</formula>
      <formula>0.5</formula>
    </cfRule>
  </conditionalFormatting>
  <conditionalFormatting sqref="R106">
    <cfRule type="cellIs" dxfId="4465" priority="4667" operator="between">
      <formula>0.76</formula>
      <formula>0.95</formula>
    </cfRule>
    <cfRule type="cellIs" dxfId="4464" priority="4668" operator="between">
      <formula>0.51</formula>
      <formula>0.75</formula>
    </cfRule>
    <cfRule type="cellIs" dxfId="4463" priority="4669" operator="greaterThan">
      <formula>1</formula>
    </cfRule>
    <cfRule type="cellIs" dxfId="4462" priority="4670" operator="between">
      <formula>0.95</formula>
      <formula>1</formula>
    </cfRule>
    <cfRule type="cellIs" dxfId="4461" priority="4671" stopIfTrue="1" operator="between">
      <formula>0</formula>
      <formula>0.5</formula>
    </cfRule>
  </conditionalFormatting>
  <conditionalFormatting sqref="R107">
    <cfRule type="cellIs" dxfId="4460" priority="4662" operator="between">
      <formula>0.76</formula>
      <formula>0.95</formula>
    </cfRule>
    <cfRule type="cellIs" dxfId="4459" priority="4663" operator="between">
      <formula>0.51</formula>
      <formula>0.75</formula>
    </cfRule>
    <cfRule type="cellIs" dxfId="4458" priority="4664" operator="greaterThan">
      <formula>1</formula>
    </cfRule>
    <cfRule type="cellIs" dxfId="4457" priority="4665" operator="between">
      <formula>0.95</formula>
      <formula>1</formula>
    </cfRule>
    <cfRule type="cellIs" dxfId="4456" priority="4666" stopIfTrue="1" operator="between">
      <formula>0</formula>
      <formula>0.5</formula>
    </cfRule>
  </conditionalFormatting>
  <conditionalFormatting sqref="R108:R109">
    <cfRule type="cellIs" dxfId="4455" priority="4657" operator="between">
      <formula>0.76</formula>
      <formula>0.95</formula>
    </cfRule>
    <cfRule type="cellIs" dxfId="4454" priority="4658" operator="between">
      <formula>0.51</formula>
      <formula>0.75</formula>
    </cfRule>
    <cfRule type="cellIs" dxfId="4453" priority="4659" operator="greaterThan">
      <formula>1</formula>
    </cfRule>
    <cfRule type="cellIs" dxfId="4452" priority="4660" operator="between">
      <formula>0.95</formula>
      <formula>1</formula>
    </cfRule>
    <cfRule type="cellIs" dxfId="4451" priority="4661" stopIfTrue="1" operator="between">
      <formula>0</formula>
      <formula>0.5</formula>
    </cfRule>
  </conditionalFormatting>
  <conditionalFormatting sqref="R110">
    <cfRule type="cellIs" dxfId="4450" priority="4652" operator="between">
      <formula>0.76</formula>
      <formula>0.95</formula>
    </cfRule>
    <cfRule type="cellIs" dxfId="4449" priority="4653" operator="between">
      <formula>0.51</formula>
      <formula>0.75</formula>
    </cfRule>
    <cfRule type="cellIs" dxfId="4448" priority="4654" operator="greaterThan">
      <formula>1</formula>
    </cfRule>
    <cfRule type="cellIs" dxfId="4447" priority="4655" operator="between">
      <formula>0.95</formula>
      <formula>1</formula>
    </cfRule>
    <cfRule type="cellIs" dxfId="4446" priority="4656" stopIfTrue="1" operator="between">
      <formula>0</formula>
      <formula>0.5</formula>
    </cfRule>
  </conditionalFormatting>
  <conditionalFormatting sqref="R111">
    <cfRule type="cellIs" dxfId="4445" priority="4647" operator="between">
      <formula>0.76</formula>
      <formula>0.95</formula>
    </cfRule>
    <cfRule type="cellIs" dxfId="4444" priority="4648" operator="between">
      <formula>0.51</formula>
      <formula>0.75</formula>
    </cfRule>
    <cfRule type="cellIs" dxfId="4443" priority="4649" operator="greaterThan">
      <formula>1</formula>
    </cfRule>
    <cfRule type="cellIs" dxfId="4442" priority="4650" operator="between">
      <formula>0.95</formula>
      <formula>1</formula>
    </cfRule>
    <cfRule type="cellIs" dxfId="4441" priority="4651" stopIfTrue="1" operator="between">
      <formula>0</formula>
      <formula>0.5</formula>
    </cfRule>
  </conditionalFormatting>
  <conditionalFormatting sqref="R112">
    <cfRule type="cellIs" dxfId="4440" priority="4642" operator="between">
      <formula>0.76</formula>
      <formula>0.95</formula>
    </cfRule>
    <cfRule type="cellIs" dxfId="4439" priority="4643" operator="between">
      <formula>0.51</formula>
      <formula>0.75</formula>
    </cfRule>
    <cfRule type="cellIs" dxfId="4438" priority="4644" operator="greaterThan">
      <formula>1</formula>
    </cfRule>
    <cfRule type="cellIs" dxfId="4437" priority="4645" operator="between">
      <formula>0.95</formula>
      <formula>1</formula>
    </cfRule>
    <cfRule type="cellIs" dxfId="4436" priority="4646" stopIfTrue="1" operator="between">
      <formula>0</formula>
      <formula>0.5</formula>
    </cfRule>
  </conditionalFormatting>
  <conditionalFormatting sqref="R113">
    <cfRule type="cellIs" dxfId="4435" priority="4637" operator="between">
      <formula>0.76</formula>
      <formula>0.95</formula>
    </cfRule>
    <cfRule type="cellIs" dxfId="4434" priority="4638" operator="between">
      <formula>0.51</formula>
      <formula>0.75</formula>
    </cfRule>
    <cfRule type="cellIs" dxfId="4433" priority="4639" operator="greaterThan">
      <formula>1</formula>
    </cfRule>
    <cfRule type="cellIs" dxfId="4432" priority="4640" operator="between">
      <formula>0.95</formula>
      <formula>1</formula>
    </cfRule>
    <cfRule type="cellIs" dxfId="4431" priority="4641" stopIfTrue="1" operator="between">
      <formula>0</formula>
      <formula>0.5</formula>
    </cfRule>
  </conditionalFormatting>
  <conditionalFormatting sqref="R114">
    <cfRule type="cellIs" dxfId="4430" priority="4627" operator="between">
      <formula>0.76</formula>
      <formula>0.95</formula>
    </cfRule>
    <cfRule type="cellIs" dxfId="4429" priority="4628" operator="between">
      <formula>0.51</formula>
      <formula>0.75</formula>
    </cfRule>
    <cfRule type="cellIs" dxfId="4428" priority="4629" operator="greaterThan">
      <formula>1</formula>
    </cfRule>
    <cfRule type="cellIs" dxfId="4427" priority="4630" operator="between">
      <formula>0.95</formula>
      <formula>1</formula>
    </cfRule>
    <cfRule type="cellIs" dxfId="4426" priority="4631" stopIfTrue="1" operator="between">
      <formula>0</formula>
      <formula>0.5</formula>
    </cfRule>
  </conditionalFormatting>
  <conditionalFormatting sqref="R115">
    <cfRule type="cellIs" dxfId="4425" priority="4622" operator="between">
      <formula>0.76</formula>
      <formula>0.95</formula>
    </cfRule>
    <cfRule type="cellIs" dxfId="4424" priority="4623" operator="between">
      <formula>0.51</formula>
      <formula>0.75</formula>
    </cfRule>
    <cfRule type="cellIs" dxfId="4423" priority="4624" operator="greaterThan">
      <formula>1</formula>
    </cfRule>
    <cfRule type="cellIs" dxfId="4422" priority="4625" operator="between">
      <formula>0.95</formula>
      <formula>1</formula>
    </cfRule>
    <cfRule type="cellIs" dxfId="4421" priority="4626" stopIfTrue="1" operator="between">
      <formula>0</formula>
      <formula>0.5</formula>
    </cfRule>
  </conditionalFormatting>
  <conditionalFormatting sqref="R116">
    <cfRule type="cellIs" dxfId="4420" priority="4617" operator="between">
      <formula>0.76</formula>
      <formula>0.95</formula>
    </cfRule>
    <cfRule type="cellIs" dxfId="4419" priority="4618" operator="between">
      <formula>0.51</formula>
      <formula>0.75</formula>
    </cfRule>
    <cfRule type="cellIs" dxfId="4418" priority="4619" operator="greaterThan">
      <formula>1</formula>
    </cfRule>
    <cfRule type="cellIs" dxfId="4417" priority="4620" operator="between">
      <formula>0.95</formula>
      <formula>1</formula>
    </cfRule>
    <cfRule type="cellIs" dxfId="4416" priority="4621" stopIfTrue="1" operator="between">
      <formula>0</formula>
      <formula>0.5</formula>
    </cfRule>
  </conditionalFormatting>
  <conditionalFormatting sqref="R117">
    <cfRule type="cellIs" dxfId="4415" priority="4612" operator="between">
      <formula>0.76</formula>
      <formula>0.95</formula>
    </cfRule>
    <cfRule type="cellIs" dxfId="4414" priority="4613" operator="between">
      <formula>0.51</formula>
      <formula>0.75</formula>
    </cfRule>
    <cfRule type="cellIs" dxfId="4413" priority="4614" operator="greaterThan">
      <formula>1</formula>
    </cfRule>
    <cfRule type="cellIs" dxfId="4412" priority="4615" operator="between">
      <formula>0.95</formula>
      <formula>1</formula>
    </cfRule>
    <cfRule type="cellIs" dxfId="4411" priority="4616" stopIfTrue="1" operator="between">
      <formula>0</formula>
      <formula>0.5</formula>
    </cfRule>
  </conditionalFormatting>
  <conditionalFormatting sqref="R118">
    <cfRule type="cellIs" dxfId="4410" priority="4607" operator="between">
      <formula>0.76</formula>
      <formula>0.95</formula>
    </cfRule>
    <cfRule type="cellIs" dxfId="4409" priority="4608" operator="between">
      <formula>0.51</formula>
      <formula>0.75</formula>
    </cfRule>
    <cfRule type="cellIs" dxfId="4408" priority="4609" operator="greaterThan">
      <formula>1</formula>
    </cfRule>
    <cfRule type="cellIs" dxfId="4407" priority="4610" operator="between">
      <formula>0.95</formula>
      <formula>1</formula>
    </cfRule>
    <cfRule type="cellIs" dxfId="4406" priority="4611" stopIfTrue="1" operator="between">
      <formula>0</formula>
      <formula>0.5</formula>
    </cfRule>
  </conditionalFormatting>
  <conditionalFormatting sqref="R119">
    <cfRule type="cellIs" dxfId="4405" priority="4602" operator="between">
      <formula>0.76</formula>
      <formula>0.95</formula>
    </cfRule>
    <cfRule type="cellIs" dxfId="4404" priority="4603" operator="between">
      <formula>0.51</formula>
      <formula>0.75</formula>
    </cfRule>
    <cfRule type="cellIs" dxfId="4403" priority="4604" operator="greaterThan">
      <formula>1</formula>
    </cfRule>
    <cfRule type="cellIs" dxfId="4402" priority="4605" operator="between">
      <formula>0.95</formula>
      <formula>1</formula>
    </cfRule>
    <cfRule type="cellIs" dxfId="4401" priority="4606" stopIfTrue="1" operator="between">
      <formula>0</formula>
      <formula>0.5</formula>
    </cfRule>
  </conditionalFormatting>
  <conditionalFormatting sqref="R120">
    <cfRule type="cellIs" dxfId="4400" priority="4597" operator="between">
      <formula>0.76</formula>
      <formula>0.95</formula>
    </cfRule>
    <cfRule type="cellIs" dxfId="4399" priority="4598" operator="between">
      <formula>0.51</formula>
      <formula>0.75</formula>
    </cfRule>
    <cfRule type="cellIs" dxfId="4398" priority="4599" operator="greaterThan">
      <formula>1</formula>
    </cfRule>
    <cfRule type="cellIs" dxfId="4397" priority="4600" operator="between">
      <formula>0.95</formula>
      <formula>1</formula>
    </cfRule>
    <cfRule type="cellIs" dxfId="4396" priority="4601" stopIfTrue="1" operator="between">
      <formula>0</formula>
      <formula>0.5</formula>
    </cfRule>
  </conditionalFormatting>
  <conditionalFormatting sqref="R121">
    <cfRule type="cellIs" dxfId="4395" priority="4592" operator="between">
      <formula>0.76</formula>
      <formula>0.95</formula>
    </cfRule>
    <cfRule type="cellIs" dxfId="4394" priority="4593" operator="between">
      <formula>0.51</formula>
      <formula>0.75</formula>
    </cfRule>
    <cfRule type="cellIs" dxfId="4393" priority="4594" operator="greaterThan">
      <formula>1</formula>
    </cfRule>
    <cfRule type="cellIs" dxfId="4392" priority="4595" operator="between">
      <formula>0.95</formula>
      <formula>1</formula>
    </cfRule>
    <cfRule type="cellIs" dxfId="4391" priority="4596" stopIfTrue="1" operator="between">
      <formula>0</formula>
      <formula>0.5</formula>
    </cfRule>
  </conditionalFormatting>
  <conditionalFormatting sqref="R122">
    <cfRule type="cellIs" dxfId="4390" priority="4587" operator="between">
      <formula>0.76</formula>
      <formula>0.95</formula>
    </cfRule>
    <cfRule type="cellIs" dxfId="4389" priority="4588" operator="between">
      <formula>0.51</formula>
      <formula>0.75</formula>
    </cfRule>
    <cfRule type="cellIs" dxfId="4388" priority="4589" operator="greaterThan">
      <formula>1</formula>
    </cfRule>
    <cfRule type="cellIs" dxfId="4387" priority="4590" operator="between">
      <formula>0.95</formula>
      <formula>1</formula>
    </cfRule>
    <cfRule type="cellIs" dxfId="4386" priority="4591" stopIfTrue="1" operator="between">
      <formula>0</formula>
      <formula>0.5</formula>
    </cfRule>
  </conditionalFormatting>
  <conditionalFormatting sqref="R123">
    <cfRule type="cellIs" dxfId="4385" priority="4582" operator="between">
      <formula>0.76</formula>
      <formula>0.95</formula>
    </cfRule>
    <cfRule type="cellIs" dxfId="4384" priority="4583" operator="between">
      <formula>0.51</formula>
      <formula>0.75</formula>
    </cfRule>
    <cfRule type="cellIs" dxfId="4383" priority="4584" operator="greaterThan">
      <formula>1</formula>
    </cfRule>
    <cfRule type="cellIs" dxfId="4382" priority="4585" operator="between">
      <formula>0.95</formula>
      <formula>1</formula>
    </cfRule>
    <cfRule type="cellIs" dxfId="4381" priority="4586" stopIfTrue="1" operator="between">
      <formula>0</formula>
      <formula>0.5</formula>
    </cfRule>
  </conditionalFormatting>
  <conditionalFormatting sqref="R124">
    <cfRule type="cellIs" dxfId="4380" priority="4577" operator="between">
      <formula>0.76</formula>
      <formula>0.95</formula>
    </cfRule>
    <cfRule type="cellIs" dxfId="4379" priority="4578" operator="between">
      <formula>0.51</formula>
      <formula>0.75</formula>
    </cfRule>
    <cfRule type="cellIs" dxfId="4378" priority="4579" operator="greaterThan">
      <formula>1</formula>
    </cfRule>
    <cfRule type="cellIs" dxfId="4377" priority="4580" operator="between">
      <formula>0.95</formula>
      <formula>1</formula>
    </cfRule>
    <cfRule type="cellIs" dxfId="4376" priority="4581" stopIfTrue="1" operator="between">
      <formula>0</formula>
      <formula>0.5</formula>
    </cfRule>
  </conditionalFormatting>
  <conditionalFormatting sqref="R125">
    <cfRule type="cellIs" dxfId="4375" priority="4572" operator="between">
      <formula>0.76</formula>
      <formula>0.95</formula>
    </cfRule>
    <cfRule type="cellIs" dxfId="4374" priority="4573" operator="between">
      <formula>0.51</formula>
      <formula>0.75</formula>
    </cfRule>
    <cfRule type="cellIs" dxfId="4373" priority="4574" operator="greaterThan">
      <formula>1</formula>
    </cfRule>
    <cfRule type="cellIs" dxfId="4372" priority="4575" operator="between">
      <formula>0.95</formula>
      <formula>1</formula>
    </cfRule>
    <cfRule type="cellIs" dxfId="4371" priority="4576" stopIfTrue="1" operator="between">
      <formula>0</formula>
      <formula>0.5</formula>
    </cfRule>
  </conditionalFormatting>
  <conditionalFormatting sqref="R126">
    <cfRule type="cellIs" dxfId="4370" priority="4567" operator="between">
      <formula>0.76</formula>
      <formula>0.95</formula>
    </cfRule>
    <cfRule type="cellIs" dxfId="4369" priority="4568" operator="between">
      <formula>0.51</formula>
      <formula>0.75</formula>
    </cfRule>
    <cfRule type="cellIs" dxfId="4368" priority="4569" operator="greaterThan">
      <formula>1</formula>
    </cfRule>
    <cfRule type="cellIs" dxfId="4367" priority="4570" operator="between">
      <formula>0.95</formula>
      <formula>1</formula>
    </cfRule>
    <cfRule type="cellIs" dxfId="4366" priority="4571" stopIfTrue="1" operator="between">
      <formula>0</formula>
      <formula>0.5</formula>
    </cfRule>
  </conditionalFormatting>
  <conditionalFormatting sqref="R127">
    <cfRule type="cellIs" dxfId="4365" priority="4562" operator="between">
      <formula>0.76</formula>
      <formula>0.95</formula>
    </cfRule>
    <cfRule type="cellIs" dxfId="4364" priority="4563" operator="between">
      <formula>0.51</formula>
      <formula>0.75</formula>
    </cfRule>
    <cfRule type="cellIs" dxfId="4363" priority="4564" operator="greaterThan">
      <formula>1</formula>
    </cfRule>
    <cfRule type="cellIs" dxfId="4362" priority="4565" operator="between">
      <formula>0.95</formula>
      <formula>1</formula>
    </cfRule>
    <cfRule type="cellIs" dxfId="4361" priority="4566" stopIfTrue="1" operator="between">
      <formula>0</formula>
      <formula>0.5</formula>
    </cfRule>
  </conditionalFormatting>
  <conditionalFormatting sqref="R128">
    <cfRule type="cellIs" dxfId="4360" priority="4557" operator="between">
      <formula>0.76</formula>
      <formula>0.95</formula>
    </cfRule>
    <cfRule type="cellIs" dxfId="4359" priority="4558" operator="between">
      <formula>0.51</formula>
      <formula>0.75</formula>
    </cfRule>
    <cfRule type="cellIs" dxfId="4358" priority="4559" operator="greaterThan">
      <formula>1</formula>
    </cfRule>
    <cfRule type="cellIs" dxfId="4357" priority="4560" operator="between">
      <formula>0.95</formula>
      <formula>1</formula>
    </cfRule>
    <cfRule type="cellIs" dxfId="4356" priority="4561" stopIfTrue="1" operator="between">
      <formula>0</formula>
      <formula>0.5</formula>
    </cfRule>
  </conditionalFormatting>
  <conditionalFormatting sqref="R129">
    <cfRule type="cellIs" dxfId="4355" priority="4552" operator="between">
      <formula>0.76</formula>
      <formula>0.95</formula>
    </cfRule>
    <cfRule type="cellIs" dxfId="4354" priority="4553" operator="between">
      <formula>0.51</formula>
      <formula>0.75</formula>
    </cfRule>
    <cfRule type="cellIs" dxfId="4353" priority="4554" operator="greaterThan">
      <formula>1</formula>
    </cfRule>
    <cfRule type="cellIs" dxfId="4352" priority="4555" operator="between">
      <formula>0.95</formula>
      <formula>1</formula>
    </cfRule>
    <cfRule type="cellIs" dxfId="4351" priority="4556" stopIfTrue="1" operator="between">
      <formula>0</formula>
      <formula>0.5</formula>
    </cfRule>
  </conditionalFormatting>
  <conditionalFormatting sqref="R130">
    <cfRule type="cellIs" dxfId="4350" priority="4547" operator="between">
      <formula>0.76</formula>
      <formula>0.95</formula>
    </cfRule>
    <cfRule type="cellIs" dxfId="4349" priority="4548" operator="between">
      <formula>0.51</formula>
      <formula>0.75</formula>
    </cfRule>
    <cfRule type="cellIs" dxfId="4348" priority="4549" operator="greaterThan">
      <formula>1</formula>
    </cfRule>
    <cfRule type="cellIs" dxfId="4347" priority="4550" operator="between">
      <formula>0.95</formula>
      <formula>1</formula>
    </cfRule>
    <cfRule type="cellIs" dxfId="4346" priority="4551" stopIfTrue="1" operator="between">
      <formula>0</formula>
      <formula>0.5</formula>
    </cfRule>
  </conditionalFormatting>
  <conditionalFormatting sqref="R131">
    <cfRule type="cellIs" dxfId="4345" priority="4542" operator="between">
      <formula>0.76</formula>
      <formula>0.95</formula>
    </cfRule>
    <cfRule type="cellIs" dxfId="4344" priority="4543" operator="between">
      <formula>0.51</formula>
      <formula>0.75</formula>
    </cfRule>
    <cfRule type="cellIs" dxfId="4343" priority="4544" operator="greaterThan">
      <formula>1</formula>
    </cfRule>
    <cfRule type="cellIs" dxfId="4342" priority="4545" operator="between">
      <formula>0.95</formula>
      <formula>1</formula>
    </cfRule>
    <cfRule type="cellIs" dxfId="4341" priority="4546" stopIfTrue="1" operator="between">
      <formula>0</formula>
      <formula>0.5</formula>
    </cfRule>
  </conditionalFormatting>
  <conditionalFormatting sqref="R132">
    <cfRule type="cellIs" dxfId="4340" priority="4537" operator="between">
      <formula>0.76</formula>
      <formula>0.95</formula>
    </cfRule>
    <cfRule type="cellIs" dxfId="4339" priority="4538" operator="between">
      <formula>0.51</formula>
      <formula>0.75</formula>
    </cfRule>
    <cfRule type="cellIs" dxfId="4338" priority="4539" operator="greaterThan">
      <formula>1</formula>
    </cfRule>
    <cfRule type="cellIs" dxfId="4337" priority="4540" operator="between">
      <formula>0.95</formula>
      <formula>1</formula>
    </cfRule>
    <cfRule type="cellIs" dxfId="4336" priority="4541" stopIfTrue="1" operator="between">
      <formula>0</formula>
      <formula>0.5</formula>
    </cfRule>
  </conditionalFormatting>
  <conditionalFormatting sqref="R133">
    <cfRule type="cellIs" dxfId="4335" priority="4532" operator="between">
      <formula>0.76</formula>
      <formula>0.95</formula>
    </cfRule>
    <cfRule type="cellIs" dxfId="4334" priority="4533" operator="between">
      <formula>0.51</formula>
      <formula>0.75</formula>
    </cfRule>
    <cfRule type="cellIs" dxfId="4333" priority="4534" operator="greaterThan">
      <formula>1</formula>
    </cfRule>
    <cfRule type="cellIs" dxfId="4332" priority="4535" operator="between">
      <formula>0.95</formula>
      <formula>1</formula>
    </cfRule>
    <cfRule type="cellIs" dxfId="4331" priority="4536" stopIfTrue="1" operator="between">
      <formula>0</formula>
      <formula>0.5</formula>
    </cfRule>
  </conditionalFormatting>
  <conditionalFormatting sqref="R134">
    <cfRule type="cellIs" dxfId="4330" priority="4527" operator="between">
      <formula>0.76</formula>
      <formula>0.95</formula>
    </cfRule>
    <cfRule type="cellIs" dxfId="4329" priority="4528" operator="between">
      <formula>0.51</formula>
      <formula>0.75</formula>
    </cfRule>
    <cfRule type="cellIs" dxfId="4328" priority="4529" operator="greaterThan">
      <formula>1</formula>
    </cfRule>
    <cfRule type="cellIs" dxfId="4327" priority="4530" operator="between">
      <formula>0.95</formula>
      <formula>1</formula>
    </cfRule>
    <cfRule type="cellIs" dxfId="4326" priority="4531" stopIfTrue="1" operator="between">
      <formula>0</formula>
      <formula>0.5</formula>
    </cfRule>
  </conditionalFormatting>
  <conditionalFormatting sqref="R136">
    <cfRule type="cellIs" dxfId="4325" priority="4522" operator="between">
      <formula>0.76</formula>
      <formula>0.95</formula>
    </cfRule>
    <cfRule type="cellIs" dxfId="4324" priority="4523" operator="between">
      <formula>0.51</formula>
      <formula>0.75</formula>
    </cfRule>
    <cfRule type="cellIs" dxfId="4323" priority="4524" operator="greaterThan">
      <formula>1</formula>
    </cfRule>
    <cfRule type="cellIs" dxfId="4322" priority="4525" operator="between">
      <formula>0.95</formula>
      <formula>1</formula>
    </cfRule>
    <cfRule type="cellIs" dxfId="4321" priority="4526" stopIfTrue="1" operator="between">
      <formula>0</formula>
      <formula>0.5</formula>
    </cfRule>
  </conditionalFormatting>
  <conditionalFormatting sqref="R137">
    <cfRule type="cellIs" dxfId="4320" priority="4517" operator="between">
      <formula>0.76</formula>
      <formula>0.95</formula>
    </cfRule>
    <cfRule type="cellIs" dxfId="4319" priority="4518" operator="between">
      <formula>0.51</formula>
      <formula>0.75</formula>
    </cfRule>
    <cfRule type="cellIs" dxfId="4318" priority="4519" operator="greaterThan">
      <formula>1</formula>
    </cfRule>
    <cfRule type="cellIs" dxfId="4317" priority="4520" operator="between">
      <formula>0.95</formula>
      <formula>1</formula>
    </cfRule>
    <cfRule type="cellIs" dxfId="4316" priority="4521" stopIfTrue="1" operator="between">
      <formula>0</formula>
      <formula>0.5</formula>
    </cfRule>
  </conditionalFormatting>
  <conditionalFormatting sqref="R138">
    <cfRule type="cellIs" dxfId="4315" priority="4512" operator="between">
      <formula>0.76</formula>
      <formula>0.95</formula>
    </cfRule>
    <cfRule type="cellIs" dxfId="4314" priority="4513" operator="between">
      <formula>0.51</formula>
      <formula>0.75</formula>
    </cfRule>
    <cfRule type="cellIs" dxfId="4313" priority="4514" operator="greaterThan">
      <formula>1</formula>
    </cfRule>
    <cfRule type="cellIs" dxfId="4312" priority="4515" operator="between">
      <formula>0.95</formula>
      <formula>1</formula>
    </cfRule>
    <cfRule type="cellIs" dxfId="4311" priority="4516" stopIfTrue="1" operator="between">
      <formula>0</formula>
      <formula>0.5</formula>
    </cfRule>
  </conditionalFormatting>
  <conditionalFormatting sqref="R140">
    <cfRule type="cellIs" dxfId="4310" priority="4507" operator="between">
      <formula>0.76</formula>
      <formula>0.95</formula>
    </cfRule>
    <cfRule type="cellIs" dxfId="4309" priority="4508" operator="between">
      <formula>0.51</formula>
      <formula>0.75</formula>
    </cfRule>
    <cfRule type="cellIs" dxfId="4308" priority="4509" operator="greaterThan">
      <formula>1</formula>
    </cfRule>
    <cfRule type="cellIs" dxfId="4307" priority="4510" operator="between">
      <formula>0.95</formula>
      <formula>1</formula>
    </cfRule>
    <cfRule type="cellIs" dxfId="4306" priority="4511" stopIfTrue="1" operator="between">
      <formula>0</formula>
      <formula>0.5</formula>
    </cfRule>
  </conditionalFormatting>
  <conditionalFormatting sqref="R139">
    <cfRule type="cellIs" dxfId="4305" priority="4502" operator="between">
      <formula>0.76</formula>
      <formula>0.95</formula>
    </cfRule>
    <cfRule type="cellIs" dxfId="4304" priority="4503" operator="between">
      <formula>0.51</formula>
      <formula>0.75</formula>
    </cfRule>
    <cfRule type="cellIs" dxfId="4303" priority="4504" operator="greaterThan">
      <formula>1</formula>
    </cfRule>
    <cfRule type="cellIs" dxfId="4302" priority="4505" operator="between">
      <formula>0.95</formula>
      <formula>1</formula>
    </cfRule>
    <cfRule type="cellIs" dxfId="4301" priority="4506" stopIfTrue="1" operator="between">
      <formula>0</formula>
      <formula>0.5</formula>
    </cfRule>
  </conditionalFormatting>
  <conditionalFormatting sqref="R141">
    <cfRule type="cellIs" dxfId="4300" priority="4497" operator="between">
      <formula>0.76</formula>
      <formula>0.95</formula>
    </cfRule>
    <cfRule type="cellIs" dxfId="4299" priority="4498" operator="between">
      <formula>0.51</formula>
      <formula>0.75</formula>
    </cfRule>
    <cfRule type="cellIs" dxfId="4298" priority="4499" operator="greaterThan">
      <formula>1</formula>
    </cfRule>
    <cfRule type="cellIs" dxfId="4297" priority="4500" operator="between">
      <formula>0.95</formula>
      <formula>1</formula>
    </cfRule>
    <cfRule type="cellIs" dxfId="4296" priority="4501" stopIfTrue="1" operator="between">
      <formula>0</formula>
      <formula>0.5</formula>
    </cfRule>
  </conditionalFormatting>
  <conditionalFormatting sqref="R142">
    <cfRule type="cellIs" dxfId="4295" priority="4492" operator="between">
      <formula>0.76</formula>
      <formula>0.95</formula>
    </cfRule>
    <cfRule type="cellIs" dxfId="4294" priority="4493" operator="between">
      <formula>0.51</formula>
      <formula>0.75</formula>
    </cfRule>
    <cfRule type="cellIs" dxfId="4293" priority="4494" operator="greaterThan">
      <formula>1</formula>
    </cfRule>
    <cfRule type="cellIs" dxfId="4292" priority="4495" operator="between">
      <formula>0.95</formula>
      <formula>1</formula>
    </cfRule>
    <cfRule type="cellIs" dxfId="4291" priority="4496" stopIfTrue="1" operator="between">
      <formula>0</formula>
      <formula>0.5</formula>
    </cfRule>
  </conditionalFormatting>
  <conditionalFormatting sqref="R143">
    <cfRule type="cellIs" dxfId="4290" priority="4487" operator="between">
      <formula>0.76</formula>
      <formula>0.95</formula>
    </cfRule>
    <cfRule type="cellIs" dxfId="4289" priority="4488" operator="between">
      <formula>0.51</formula>
      <formula>0.75</formula>
    </cfRule>
    <cfRule type="cellIs" dxfId="4288" priority="4489" operator="greaterThan">
      <formula>1</formula>
    </cfRule>
    <cfRule type="cellIs" dxfId="4287" priority="4490" operator="between">
      <formula>0.95</formula>
      <formula>1</formula>
    </cfRule>
    <cfRule type="cellIs" dxfId="4286" priority="4491" stopIfTrue="1" operator="between">
      <formula>0</formula>
      <formula>0.5</formula>
    </cfRule>
  </conditionalFormatting>
  <conditionalFormatting sqref="R144">
    <cfRule type="cellIs" dxfId="4285" priority="4482" operator="between">
      <formula>0.76</formula>
      <formula>0.95</formula>
    </cfRule>
    <cfRule type="cellIs" dxfId="4284" priority="4483" operator="between">
      <formula>0.51</formula>
      <formula>0.75</formula>
    </cfRule>
    <cfRule type="cellIs" dxfId="4283" priority="4484" operator="greaterThan">
      <formula>1</formula>
    </cfRule>
    <cfRule type="cellIs" dxfId="4282" priority="4485" operator="between">
      <formula>0.95</formula>
      <formula>1</formula>
    </cfRule>
    <cfRule type="cellIs" dxfId="4281" priority="4486" stopIfTrue="1" operator="between">
      <formula>0</formula>
      <formula>0.5</formula>
    </cfRule>
  </conditionalFormatting>
  <conditionalFormatting sqref="R145">
    <cfRule type="cellIs" dxfId="4280" priority="4477" operator="between">
      <formula>0.76</formula>
      <formula>0.95</formula>
    </cfRule>
    <cfRule type="cellIs" dxfId="4279" priority="4478" operator="between">
      <formula>0.51</formula>
      <formula>0.75</formula>
    </cfRule>
    <cfRule type="cellIs" dxfId="4278" priority="4479" operator="greaterThan">
      <formula>1</formula>
    </cfRule>
    <cfRule type="cellIs" dxfId="4277" priority="4480" operator="between">
      <formula>0.95</formula>
      <formula>1</formula>
    </cfRule>
    <cfRule type="cellIs" dxfId="4276" priority="4481" stopIfTrue="1" operator="between">
      <formula>0</formula>
      <formula>0.5</formula>
    </cfRule>
  </conditionalFormatting>
  <conditionalFormatting sqref="R146">
    <cfRule type="cellIs" dxfId="4275" priority="4472" operator="between">
      <formula>0.76</formula>
      <formula>0.95</formula>
    </cfRule>
    <cfRule type="cellIs" dxfId="4274" priority="4473" operator="between">
      <formula>0.51</formula>
      <formula>0.75</formula>
    </cfRule>
    <cfRule type="cellIs" dxfId="4273" priority="4474" operator="greaterThan">
      <formula>1</formula>
    </cfRule>
    <cfRule type="cellIs" dxfId="4272" priority="4475" operator="between">
      <formula>0.95</formula>
      <formula>1</formula>
    </cfRule>
    <cfRule type="cellIs" dxfId="4271" priority="4476" stopIfTrue="1" operator="between">
      <formula>0</formula>
      <formula>0.5</formula>
    </cfRule>
  </conditionalFormatting>
  <conditionalFormatting sqref="R147">
    <cfRule type="cellIs" dxfId="4270" priority="4467" operator="between">
      <formula>0.76</formula>
      <formula>0.95</formula>
    </cfRule>
    <cfRule type="cellIs" dxfId="4269" priority="4468" operator="between">
      <formula>0.51</formula>
      <formula>0.75</formula>
    </cfRule>
    <cfRule type="cellIs" dxfId="4268" priority="4469" operator="greaterThan">
      <formula>1</formula>
    </cfRule>
    <cfRule type="cellIs" dxfId="4267" priority="4470" operator="between">
      <formula>0.95</formula>
      <formula>1</formula>
    </cfRule>
    <cfRule type="cellIs" dxfId="4266" priority="4471" stopIfTrue="1" operator="between">
      <formula>0</formula>
      <formula>0.5</formula>
    </cfRule>
  </conditionalFormatting>
  <conditionalFormatting sqref="R148">
    <cfRule type="cellIs" dxfId="4265" priority="4462" operator="between">
      <formula>0.76</formula>
      <formula>0.95</formula>
    </cfRule>
    <cfRule type="cellIs" dxfId="4264" priority="4463" operator="between">
      <formula>0.51</formula>
      <formula>0.75</formula>
    </cfRule>
    <cfRule type="cellIs" dxfId="4263" priority="4464" operator="greaterThan">
      <formula>1</formula>
    </cfRule>
    <cfRule type="cellIs" dxfId="4262" priority="4465" operator="between">
      <formula>0.95</formula>
      <formula>1</formula>
    </cfRule>
    <cfRule type="cellIs" dxfId="4261" priority="4466" stopIfTrue="1" operator="between">
      <formula>0</formula>
      <formula>0.5</formula>
    </cfRule>
  </conditionalFormatting>
  <conditionalFormatting sqref="R149">
    <cfRule type="cellIs" dxfId="4260" priority="4457" operator="between">
      <formula>0.76</formula>
      <formula>0.95</formula>
    </cfRule>
    <cfRule type="cellIs" dxfId="4259" priority="4458" operator="between">
      <formula>0.51</formula>
      <formula>0.75</formula>
    </cfRule>
    <cfRule type="cellIs" dxfId="4258" priority="4459" operator="greaterThan">
      <formula>1</formula>
    </cfRule>
    <cfRule type="cellIs" dxfId="4257" priority="4460" operator="between">
      <formula>0.95</formula>
      <formula>1</formula>
    </cfRule>
    <cfRule type="cellIs" dxfId="4256" priority="4461" stopIfTrue="1" operator="between">
      <formula>0</formula>
      <formula>0.5</formula>
    </cfRule>
  </conditionalFormatting>
  <conditionalFormatting sqref="R150">
    <cfRule type="cellIs" dxfId="4255" priority="4452" operator="between">
      <formula>0.76</formula>
      <formula>0.95</formula>
    </cfRule>
    <cfRule type="cellIs" dxfId="4254" priority="4453" operator="between">
      <formula>0.51</formula>
      <formula>0.75</formula>
    </cfRule>
    <cfRule type="cellIs" dxfId="4253" priority="4454" operator="greaterThan">
      <formula>1</formula>
    </cfRule>
    <cfRule type="cellIs" dxfId="4252" priority="4455" operator="between">
      <formula>0.95</formula>
      <formula>1</formula>
    </cfRule>
    <cfRule type="cellIs" dxfId="4251" priority="4456" stopIfTrue="1" operator="between">
      <formula>0</formula>
      <formula>0.5</formula>
    </cfRule>
  </conditionalFormatting>
  <conditionalFormatting sqref="R151">
    <cfRule type="cellIs" dxfId="4250" priority="4447" operator="between">
      <formula>0.76</formula>
      <formula>0.95</formula>
    </cfRule>
    <cfRule type="cellIs" dxfId="4249" priority="4448" operator="between">
      <formula>0.51</formula>
      <formula>0.75</formula>
    </cfRule>
    <cfRule type="cellIs" dxfId="4248" priority="4449" operator="greaterThan">
      <formula>1</formula>
    </cfRule>
    <cfRule type="cellIs" dxfId="4247" priority="4450" operator="between">
      <formula>0.95</formula>
      <formula>1</formula>
    </cfRule>
    <cfRule type="cellIs" dxfId="4246" priority="4451" stopIfTrue="1" operator="between">
      <formula>0</formula>
      <formula>0.5</formula>
    </cfRule>
  </conditionalFormatting>
  <conditionalFormatting sqref="R152">
    <cfRule type="cellIs" dxfId="4245" priority="4442" operator="between">
      <formula>0.76</formula>
      <formula>0.95</formula>
    </cfRule>
    <cfRule type="cellIs" dxfId="4244" priority="4443" operator="between">
      <formula>0.51</formula>
      <formula>0.75</formula>
    </cfRule>
    <cfRule type="cellIs" dxfId="4243" priority="4444" operator="greaterThan">
      <formula>1</formula>
    </cfRule>
    <cfRule type="cellIs" dxfId="4242" priority="4445" operator="between">
      <formula>0.95</formula>
      <formula>1</formula>
    </cfRule>
    <cfRule type="cellIs" dxfId="4241" priority="4446" stopIfTrue="1" operator="between">
      <formula>0</formula>
      <formula>0.5</formula>
    </cfRule>
  </conditionalFormatting>
  <conditionalFormatting sqref="R153">
    <cfRule type="cellIs" dxfId="4240" priority="4437" operator="between">
      <formula>0.76</formula>
      <formula>0.95</formula>
    </cfRule>
    <cfRule type="cellIs" dxfId="4239" priority="4438" operator="between">
      <formula>0.51</formula>
      <formula>0.75</formula>
    </cfRule>
    <cfRule type="cellIs" dxfId="4238" priority="4439" operator="greaterThan">
      <formula>1</formula>
    </cfRule>
    <cfRule type="cellIs" dxfId="4237" priority="4440" operator="between">
      <formula>0.95</formula>
      <formula>1</formula>
    </cfRule>
    <cfRule type="cellIs" dxfId="4236" priority="4441" stopIfTrue="1" operator="between">
      <formula>0</formula>
      <formula>0.5</formula>
    </cfRule>
  </conditionalFormatting>
  <conditionalFormatting sqref="R154">
    <cfRule type="cellIs" dxfId="4235" priority="4432" operator="between">
      <formula>0.76</formula>
      <formula>0.95</formula>
    </cfRule>
    <cfRule type="cellIs" dxfId="4234" priority="4433" operator="between">
      <formula>0.51</formula>
      <formula>0.75</formula>
    </cfRule>
    <cfRule type="cellIs" dxfId="4233" priority="4434" operator="greaterThan">
      <formula>1</formula>
    </cfRule>
    <cfRule type="cellIs" dxfId="4232" priority="4435" operator="between">
      <formula>0.95</formula>
      <formula>1</formula>
    </cfRule>
    <cfRule type="cellIs" dxfId="4231" priority="4436" stopIfTrue="1" operator="between">
      <formula>0</formula>
      <formula>0.5</formula>
    </cfRule>
  </conditionalFormatting>
  <conditionalFormatting sqref="R155">
    <cfRule type="cellIs" dxfId="4230" priority="4427" operator="between">
      <formula>0.76</formula>
      <formula>0.95</formula>
    </cfRule>
    <cfRule type="cellIs" dxfId="4229" priority="4428" operator="between">
      <formula>0.51</formula>
      <formula>0.75</formula>
    </cfRule>
    <cfRule type="cellIs" dxfId="4228" priority="4429" operator="greaterThan">
      <formula>1</formula>
    </cfRule>
    <cfRule type="cellIs" dxfId="4227" priority="4430" operator="between">
      <formula>0.95</formula>
      <formula>1</formula>
    </cfRule>
    <cfRule type="cellIs" dxfId="4226" priority="4431" stopIfTrue="1" operator="between">
      <formula>0</formula>
      <formula>0.5</formula>
    </cfRule>
  </conditionalFormatting>
  <conditionalFormatting sqref="R156">
    <cfRule type="cellIs" dxfId="4225" priority="4422" operator="between">
      <formula>0.76</formula>
      <formula>0.95</formula>
    </cfRule>
    <cfRule type="cellIs" dxfId="4224" priority="4423" operator="between">
      <formula>0.51</formula>
      <formula>0.75</formula>
    </cfRule>
    <cfRule type="cellIs" dxfId="4223" priority="4424" operator="greaterThan">
      <formula>1</formula>
    </cfRule>
    <cfRule type="cellIs" dxfId="4222" priority="4425" operator="between">
      <formula>0.95</formula>
      <formula>1</formula>
    </cfRule>
    <cfRule type="cellIs" dxfId="4221" priority="4426" stopIfTrue="1" operator="between">
      <formula>0</formula>
      <formula>0.5</formula>
    </cfRule>
  </conditionalFormatting>
  <conditionalFormatting sqref="R157">
    <cfRule type="cellIs" dxfId="4220" priority="4417" operator="between">
      <formula>0.76</formula>
      <formula>0.95</formula>
    </cfRule>
    <cfRule type="cellIs" dxfId="4219" priority="4418" operator="between">
      <formula>0.51</formula>
      <formula>0.75</formula>
    </cfRule>
    <cfRule type="cellIs" dxfId="4218" priority="4419" operator="greaterThan">
      <formula>1</formula>
    </cfRule>
    <cfRule type="cellIs" dxfId="4217" priority="4420" operator="between">
      <formula>0.95</formula>
      <formula>1</formula>
    </cfRule>
    <cfRule type="cellIs" dxfId="4216" priority="4421" stopIfTrue="1" operator="between">
      <formula>0</formula>
      <formula>0.5</formula>
    </cfRule>
  </conditionalFormatting>
  <conditionalFormatting sqref="R158">
    <cfRule type="cellIs" dxfId="4215" priority="4412" operator="between">
      <formula>0.76</formula>
      <formula>0.95</formula>
    </cfRule>
    <cfRule type="cellIs" dxfId="4214" priority="4413" operator="between">
      <formula>0.51</formula>
      <formula>0.75</formula>
    </cfRule>
    <cfRule type="cellIs" dxfId="4213" priority="4414" operator="greaterThan">
      <formula>1</formula>
    </cfRule>
    <cfRule type="cellIs" dxfId="4212" priority="4415" operator="between">
      <formula>0.95</formula>
      <formula>1</formula>
    </cfRule>
    <cfRule type="cellIs" dxfId="4211" priority="4416" stopIfTrue="1" operator="between">
      <formula>0</formula>
      <formula>0.5</formula>
    </cfRule>
  </conditionalFormatting>
  <conditionalFormatting sqref="R159">
    <cfRule type="cellIs" dxfId="4210" priority="4407" operator="between">
      <formula>0.76</formula>
      <formula>0.95</formula>
    </cfRule>
    <cfRule type="cellIs" dxfId="4209" priority="4408" operator="between">
      <formula>0.51</formula>
      <formula>0.75</formula>
    </cfRule>
    <cfRule type="cellIs" dxfId="4208" priority="4409" operator="greaterThan">
      <formula>1</formula>
    </cfRule>
    <cfRule type="cellIs" dxfId="4207" priority="4410" operator="between">
      <formula>0.95</formula>
      <formula>1</formula>
    </cfRule>
    <cfRule type="cellIs" dxfId="4206" priority="4411" stopIfTrue="1" operator="between">
      <formula>0</formula>
      <formula>0.5</formula>
    </cfRule>
  </conditionalFormatting>
  <conditionalFormatting sqref="R160">
    <cfRule type="cellIs" dxfId="4205" priority="4402" operator="between">
      <formula>0.76</formula>
      <formula>0.95</formula>
    </cfRule>
    <cfRule type="cellIs" dxfId="4204" priority="4403" operator="between">
      <formula>0.51</formula>
      <formula>0.75</formula>
    </cfRule>
    <cfRule type="cellIs" dxfId="4203" priority="4404" operator="greaterThan">
      <formula>1</formula>
    </cfRule>
    <cfRule type="cellIs" dxfId="4202" priority="4405" operator="between">
      <formula>0.95</formula>
      <formula>1</formula>
    </cfRule>
    <cfRule type="cellIs" dxfId="4201" priority="4406" stopIfTrue="1" operator="between">
      <formula>0</formula>
      <formula>0.5</formula>
    </cfRule>
  </conditionalFormatting>
  <conditionalFormatting sqref="R162">
    <cfRule type="cellIs" dxfId="4200" priority="4397" operator="between">
      <formula>0.76</formula>
      <formula>0.95</formula>
    </cfRule>
    <cfRule type="cellIs" dxfId="4199" priority="4398" operator="between">
      <formula>0.51</formula>
      <formula>0.75</formula>
    </cfRule>
    <cfRule type="cellIs" dxfId="4198" priority="4399" operator="greaterThan">
      <formula>1</formula>
    </cfRule>
    <cfRule type="cellIs" dxfId="4197" priority="4400" operator="between">
      <formula>0.95</formula>
      <formula>1</formula>
    </cfRule>
    <cfRule type="cellIs" dxfId="4196" priority="4401" stopIfTrue="1" operator="between">
      <formula>0</formula>
      <formula>0.5</formula>
    </cfRule>
  </conditionalFormatting>
  <conditionalFormatting sqref="R161">
    <cfRule type="cellIs" dxfId="4195" priority="4392" operator="between">
      <formula>0.76</formula>
      <formula>0.95</formula>
    </cfRule>
    <cfRule type="cellIs" dxfId="4194" priority="4393" operator="between">
      <formula>0.51</formula>
      <formula>0.75</formula>
    </cfRule>
    <cfRule type="cellIs" dxfId="4193" priority="4394" operator="greaterThan">
      <formula>1</formula>
    </cfRule>
    <cfRule type="cellIs" dxfId="4192" priority="4395" operator="between">
      <formula>0.95</formula>
      <formula>1</formula>
    </cfRule>
    <cfRule type="cellIs" dxfId="4191" priority="4396" stopIfTrue="1" operator="between">
      <formula>0</formula>
      <formula>0.5</formula>
    </cfRule>
  </conditionalFormatting>
  <conditionalFormatting sqref="R163">
    <cfRule type="cellIs" dxfId="4190" priority="4387" operator="between">
      <formula>0.76</formula>
      <formula>0.95</formula>
    </cfRule>
    <cfRule type="cellIs" dxfId="4189" priority="4388" operator="between">
      <formula>0.51</formula>
      <formula>0.75</formula>
    </cfRule>
    <cfRule type="cellIs" dxfId="4188" priority="4389" operator="greaterThan">
      <formula>1</formula>
    </cfRule>
    <cfRule type="cellIs" dxfId="4187" priority="4390" operator="between">
      <formula>0.95</formula>
      <formula>1</formula>
    </cfRule>
    <cfRule type="cellIs" dxfId="4186" priority="4391" stopIfTrue="1" operator="between">
      <formula>0</formula>
      <formula>0.5</formula>
    </cfRule>
  </conditionalFormatting>
  <conditionalFormatting sqref="R164">
    <cfRule type="cellIs" dxfId="4185" priority="4382" operator="between">
      <formula>0.76</formula>
      <formula>0.95</formula>
    </cfRule>
    <cfRule type="cellIs" dxfId="4184" priority="4383" operator="between">
      <formula>0.51</formula>
      <formula>0.75</formula>
    </cfRule>
    <cfRule type="cellIs" dxfId="4183" priority="4384" operator="greaterThan">
      <formula>1</formula>
    </cfRule>
    <cfRule type="cellIs" dxfId="4182" priority="4385" operator="between">
      <formula>0.95</formula>
      <formula>1</formula>
    </cfRule>
    <cfRule type="cellIs" dxfId="4181" priority="4386" stopIfTrue="1" operator="between">
      <formula>0</formula>
      <formula>0.5</formula>
    </cfRule>
  </conditionalFormatting>
  <conditionalFormatting sqref="R165">
    <cfRule type="cellIs" dxfId="4180" priority="4377" operator="between">
      <formula>0.76</formula>
      <formula>0.95</formula>
    </cfRule>
    <cfRule type="cellIs" dxfId="4179" priority="4378" operator="between">
      <formula>0.51</formula>
      <formula>0.75</formula>
    </cfRule>
    <cfRule type="cellIs" dxfId="4178" priority="4379" operator="greaterThan">
      <formula>1</formula>
    </cfRule>
    <cfRule type="cellIs" dxfId="4177" priority="4380" operator="between">
      <formula>0.95</formula>
      <formula>1</formula>
    </cfRule>
    <cfRule type="cellIs" dxfId="4176" priority="4381" stopIfTrue="1" operator="between">
      <formula>0</formula>
      <formula>0.5</formula>
    </cfRule>
  </conditionalFormatting>
  <conditionalFormatting sqref="R166">
    <cfRule type="cellIs" dxfId="4175" priority="4372" operator="between">
      <formula>0.76</formula>
      <formula>0.95</formula>
    </cfRule>
    <cfRule type="cellIs" dxfId="4174" priority="4373" operator="between">
      <formula>0.51</formula>
      <formula>0.75</formula>
    </cfRule>
    <cfRule type="cellIs" dxfId="4173" priority="4374" operator="greaterThan">
      <formula>1</formula>
    </cfRule>
    <cfRule type="cellIs" dxfId="4172" priority="4375" operator="between">
      <formula>0.95</formula>
      <formula>1</formula>
    </cfRule>
    <cfRule type="cellIs" dxfId="4171" priority="4376" stopIfTrue="1" operator="between">
      <formula>0</formula>
      <formula>0.5</formula>
    </cfRule>
  </conditionalFormatting>
  <conditionalFormatting sqref="R167">
    <cfRule type="cellIs" dxfId="4170" priority="4367" operator="between">
      <formula>0.76</formula>
      <formula>0.95</formula>
    </cfRule>
    <cfRule type="cellIs" dxfId="4169" priority="4368" operator="between">
      <formula>0.51</formula>
      <formula>0.75</formula>
    </cfRule>
    <cfRule type="cellIs" dxfId="4168" priority="4369" operator="greaterThan">
      <formula>1</formula>
    </cfRule>
    <cfRule type="cellIs" dxfId="4167" priority="4370" operator="between">
      <formula>0.95</formula>
      <formula>1</formula>
    </cfRule>
    <cfRule type="cellIs" dxfId="4166" priority="4371" stopIfTrue="1" operator="between">
      <formula>0</formula>
      <formula>0.5</formula>
    </cfRule>
  </conditionalFormatting>
  <conditionalFormatting sqref="R168">
    <cfRule type="cellIs" dxfId="4165" priority="4362" operator="between">
      <formula>0.76</formula>
      <formula>0.95</formula>
    </cfRule>
    <cfRule type="cellIs" dxfId="4164" priority="4363" operator="between">
      <formula>0.51</formula>
      <formula>0.75</formula>
    </cfRule>
    <cfRule type="cellIs" dxfId="4163" priority="4364" operator="greaterThan">
      <formula>1</formula>
    </cfRule>
    <cfRule type="cellIs" dxfId="4162" priority="4365" operator="between">
      <formula>0.95</formula>
      <formula>1</formula>
    </cfRule>
    <cfRule type="cellIs" dxfId="4161" priority="4366" stopIfTrue="1" operator="between">
      <formula>0</formula>
      <formula>0.5</formula>
    </cfRule>
  </conditionalFormatting>
  <conditionalFormatting sqref="R169">
    <cfRule type="cellIs" dxfId="4160" priority="4357" operator="between">
      <formula>0.76</formula>
      <formula>0.95</formula>
    </cfRule>
    <cfRule type="cellIs" dxfId="4159" priority="4358" operator="between">
      <formula>0.51</formula>
      <formula>0.75</formula>
    </cfRule>
    <cfRule type="cellIs" dxfId="4158" priority="4359" operator="greaterThan">
      <formula>1</formula>
    </cfRule>
    <cfRule type="cellIs" dxfId="4157" priority="4360" operator="between">
      <formula>0.95</formula>
      <formula>1</formula>
    </cfRule>
    <cfRule type="cellIs" dxfId="4156" priority="4361" stopIfTrue="1" operator="between">
      <formula>0</formula>
      <formula>0.5</formula>
    </cfRule>
  </conditionalFormatting>
  <conditionalFormatting sqref="R170">
    <cfRule type="cellIs" dxfId="4155" priority="4352" operator="between">
      <formula>0.76</formula>
      <formula>0.95</formula>
    </cfRule>
    <cfRule type="cellIs" dxfId="4154" priority="4353" operator="between">
      <formula>0.51</formula>
      <formula>0.75</formula>
    </cfRule>
    <cfRule type="cellIs" dxfId="4153" priority="4354" operator="greaterThan">
      <formula>1</formula>
    </cfRule>
    <cfRule type="cellIs" dxfId="4152" priority="4355" operator="between">
      <formula>0.95</formula>
      <formula>1</formula>
    </cfRule>
    <cfRule type="cellIs" dxfId="4151" priority="4356" stopIfTrue="1" operator="between">
      <formula>0</formula>
      <formula>0.5</formula>
    </cfRule>
  </conditionalFormatting>
  <conditionalFormatting sqref="R171">
    <cfRule type="cellIs" dxfId="4150" priority="4347" operator="between">
      <formula>0.76</formula>
      <formula>0.95</formula>
    </cfRule>
    <cfRule type="cellIs" dxfId="4149" priority="4348" operator="between">
      <formula>0.51</formula>
      <formula>0.75</formula>
    </cfRule>
    <cfRule type="cellIs" dxfId="4148" priority="4349" operator="greaterThan">
      <formula>1</formula>
    </cfRule>
    <cfRule type="cellIs" dxfId="4147" priority="4350" operator="between">
      <formula>0.95</formula>
      <formula>1</formula>
    </cfRule>
    <cfRule type="cellIs" dxfId="4146" priority="4351" stopIfTrue="1" operator="between">
      <formula>0</formula>
      <formula>0.5</formula>
    </cfRule>
  </conditionalFormatting>
  <conditionalFormatting sqref="R172">
    <cfRule type="cellIs" dxfId="4145" priority="4342" operator="between">
      <formula>0.76</formula>
      <formula>0.95</formula>
    </cfRule>
    <cfRule type="cellIs" dxfId="4144" priority="4343" operator="between">
      <formula>0.51</formula>
      <formula>0.75</formula>
    </cfRule>
    <cfRule type="cellIs" dxfId="4143" priority="4344" operator="greaterThan">
      <formula>1</formula>
    </cfRule>
    <cfRule type="cellIs" dxfId="4142" priority="4345" operator="between">
      <formula>0.95</formula>
      <formula>1</formula>
    </cfRule>
    <cfRule type="cellIs" dxfId="4141" priority="4346" stopIfTrue="1" operator="between">
      <formula>0</formula>
      <formula>0.5</formula>
    </cfRule>
  </conditionalFormatting>
  <conditionalFormatting sqref="R173">
    <cfRule type="cellIs" dxfId="4140" priority="4337" operator="between">
      <formula>0.76</formula>
      <formula>0.95</formula>
    </cfRule>
    <cfRule type="cellIs" dxfId="4139" priority="4338" operator="between">
      <formula>0.51</formula>
      <formula>0.75</formula>
    </cfRule>
    <cfRule type="cellIs" dxfId="4138" priority="4339" operator="greaterThan">
      <formula>1</formula>
    </cfRule>
    <cfRule type="cellIs" dxfId="4137" priority="4340" operator="between">
      <formula>0.95</formula>
      <formula>1</formula>
    </cfRule>
    <cfRule type="cellIs" dxfId="4136" priority="4341" stopIfTrue="1" operator="between">
      <formula>0</formula>
      <formula>0.5</formula>
    </cfRule>
  </conditionalFormatting>
  <conditionalFormatting sqref="R174">
    <cfRule type="cellIs" dxfId="4135" priority="4332" operator="between">
      <formula>0.76</formula>
      <formula>0.95</formula>
    </cfRule>
    <cfRule type="cellIs" dxfId="4134" priority="4333" operator="between">
      <formula>0.51</formula>
      <formula>0.75</formula>
    </cfRule>
    <cfRule type="cellIs" dxfId="4133" priority="4334" operator="greaterThan">
      <formula>1</formula>
    </cfRule>
    <cfRule type="cellIs" dxfId="4132" priority="4335" operator="between">
      <formula>0.95</formula>
      <formula>1</formula>
    </cfRule>
    <cfRule type="cellIs" dxfId="4131" priority="4336" stopIfTrue="1" operator="between">
      <formula>0</formula>
      <formula>0.5</formula>
    </cfRule>
  </conditionalFormatting>
  <conditionalFormatting sqref="R175">
    <cfRule type="cellIs" dxfId="4130" priority="4327" operator="between">
      <formula>0.76</formula>
      <formula>0.95</formula>
    </cfRule>
    <cfRule type="cellIs" dxfId="4129" priority="4328" operator="between">
      <formula>0.51</formula>
      <formula>0.75</formula>
    </cfRule>
    <cfRule type="cellIs" dxfId="4128" priority="4329" operator="greaterThan">
      <formula>1</formula>
    </cfRule>
    <cfRule type="cellIs" dxfId="4127" priority="4330" operator="between">
      <formula>0.95</formula>
      <formula>1</formula>
    </cfRule>
    <cfRule type="cellIs" dxfId="4126" priority="4331" stopIfTrue="1" operator="between">
      <formula>0</formula>
      <formula>0.5</formula>
    </cfRule>
  </conditionalFormatting>
  <conditionalFormatting sqref="R176">
    <cfRule type="cellIs" dxfId="4125" priority="4322" operator="between">
      <formula>0.76</formula>
      <formula>0.95</formula>
    </cfRule>
    <cfRule type="cellIs" dxfId="4124" priority="4323" operator="between">
      <formula>0.51</formula>
      <formula>0.75</formula>
    </cfRule>
    <cfRule type="cellIs" dxfId="4123" priority="4324" operator="greaterThan">
      <formula>1</formula>
    </cfRule>
    <cfRule type="cellIs" dxfId="4122" priority="4325" operator="between">
      <formula>0.95</formula>
      <formula>1</formula>
    </cfRule>
    <cfRule type="cellIs" dxfId="4121" priority="4326" stopIfTrue="1" operator="between">
      <formula>0</formula>
      <formula>0.5</formula>
    </cfRule>
  </conditionalFormatting>
  <conditionalFormatting sqref="R177">
    <cfRule type="cellIs" dxfId="4120" priority="4317" operator="between">
      <formula>0.76</formula>
      <formula>0.95</formula>
    </cfRule>
    <cfRule type="cellIs" dxfId="4119" priority="4318" operator="between">
      <formula>0.51</formula>
      <formula>0.75</formula>
    </cfRule>
    <cfRule type="cellIs" dxfId="4118" priority="4319" operator="greaterThan">
      <formula>1</formula>
    </cfRule>
    <cfRule type="cellIs" dxfId="4117" priority="4320" operator="between">
      <formula>0.95</formula>
      <formula>1</formula>
    </cfRule>
    <cfRule type="cellIs" dxfId="4116" priority="4321" stopIfTrue="1" operator="between">
      <formula>0</formula>
      <formula>0.5</formula>
    </cfRule>
  </conditionalFormatting>
  <conditionalFormatting sqref="R178">
    <cfRule type="cellIs" dxfId="4115" priority="4312" operator="between">
      <formula>0.76</formula>
      <formula>0.95</formula>
    </cfRule>
    <cfRule type="cellIs" dxfId="4114" priority="4313" operator="between">
      <formula>0.51</formula>
      <formula>0.75</formula>
    </cfRule>
    <cfRule type="cellIs" dxfId="4113" priority="4314" operator="greaterThan">
      <formula>1</formula>
    </cfRule>
    <cfRule type="cellIs" dxfId="4112" priority="4315" operator="between">
      <formula>0.95</formula>
      <formula>1</formula>
    </cfRule>
    <cfRule type="cellIs" dxfId="4111" priority="4316" stopIfTrue="1" operator="between">
      <formula>0</formula>
      <formula>0.5</formula>
    </cfRule>
  </conditionalFormatting>
  <conditionalFormatting sqref="R179">
    <cfRule type="cellIs" dxfId="4110" priority="4307" operator="between">
      <formula>0.76</formula>
      <formula>0.95</formula>
    </cfRule>
    <cfRule type="cellIs" dxfId="4109" priority="4308" operator="between">
      <formula>0.51</formula>
      <formula>0.75</formula>
    </cfRule>
    <cfRule type="cellIs" dxfId="4108" priority="4309" operator="greaterThan">
      <formula>1</formula>
    </cfRule>
    <cfRule type="cellIs" dxfId="4107" priority="4310" operator="between">
      <formula>0.95</formula>
      <formula>1</formula>
    </cfRule>
    <cfRule type="cellIs" dxfId="4106" priority="4311" stopIfTrue="1" operator="between">
      <formula>0</formula>
      <formula>0.5</formula>
    </cfRule>
  </conditionalFormatting>
  <conditionalFormatting sqref="R180">
    <cfRule type="cellIs" dxfId="4105" priority="4302" operator="between">
      <formula>0.76</formula>
      <formula>0.95</formula>
    </cfRule>
    <cfRule type="cellIs" dxfId="4104" priority="4303" operator="between">
      <formula>0.51</formula>
      <formula>0.75</formula>
    </cfRule>
    <cfRule type="cellIs" dxfId="4103" priority="4304" operator="greaterThan">
      <formula>1</formula>
    </cfRule>
    <cfRule type="cellIs" dxfId="4102" priority="4305" operator="between">
      <formula>0.95</formula>
      <formula>1</formula>
    </cfRule>
    <cfRule type="cellIs" dxfId="4101" priority="4306" stopIfTrue="1" operator="between">
      <formula>0</formula>
      <formula>0.5</formula>
    </cfRule>
  </conditionalFormatting>
  <conditionalFormatting sqref="R181">
    <cfRule type="cellIs" dxfId="4100" priority="4297" operator="between">
      <formula>0.76</formula>
      <formula>0.95</formula>
    </cfRule>
    <cfRule type="cellIs" dxfId="4099" priority="4298" operator="between">
      <formula>0.51</formula>
      <formula>0.75</formula>
    </cfRule>
    <cfRule type="cellIs" dxfId="4098" priority="4299" operator="greaterThan">
      <formula>1</formula>
    </cfRule>
    <cfRule type="cellIs" dxfId="4097" priority="4300" operator="between">
      <formula>0.95</formula>
      <formula>1</formula>
    </cfRule>
    <cfRule type="cellIs" dxfId="4096" priority="4301" stopIfTrue="1" operator="between">
      <formula>0</formula>
      <formula>0.5</formula>
    </cfRule>
  </conditionalFormatting>
  <conditionalFormatting sqref="R182">
    <cfRule type="cellIs" dxfId="4095" priority="4287" operator="between">
      <formula>0.76</formula>
      <formula>0.95</formula>
    </cfRule>
    <cfRule type="cellIs" dxfId="4094" priority="4288" operator="between">
      <formula>0.51</formula>
      <formula>0.75</formula>
    </cfRule>
    <cfRule type="cellIs" dxfId="4093" priority="4289" operator="greaterThan">
      <formula>1</formula>
    </cfRule>
    <cfRule type="cellIs" dxfId="4092" priority="4290" operator="between">
      <formula>0.95</formula>
      <formula>1</formula>
    </cfRule>
    <cfRule type="cellIs" dxfId="4091" priority="4291" stopIfTrue="1" operator="between">
      <formula>0</formula>
      <formula>0.5</formula>
    </cfRule>
  </conditionalFormatting>
  <conditionalFormatting sqref="R183">
    <cfRule type="cellIs" dxfId="4090" priority="4282" operator="between">
      <formula>0.76</formula>
      <formula>0.95</formula>
    </cfRule>
    <cfRule type="cellIs" dxfId="4089" priority="4283" operator="between">
      <formula>0.51</formula>
      <formula>0.75</formula>
    </cfRule>
    <cfRule type="cellIs" dxfId="4088" priority="4284" operator="greaterThan">
      <formula>1</formula>
    </cfRule>
    <cfRule type="cellIs" dxfId="4087" priority="4285" operator="between">
      <formula>0.95</formula>
      <formula>1</formula>
    </cfRule>
    <cfRule type="cellIs" dxfId="4086" priority="4286" stopIfTrue="1" operator="between">
      <formula>0</formula>
      <formula>0.5</formula>
    </cfRule>
  </conditionalFormatting>
  <conditionalFormatting sqref="R184">
    <cfRule type="cellIs" dxfId="4085" priority="4277" operator="between">
      <formula>0.76</formula>
      <formula>0.95</formula>
    </cfRule>
    <cfRule type="cellIs" dxfId="4084" priority="4278" operator="between">
      <formula>0.51</formula>
      <formula>0.75</formula>
    </cfRule>
    <cfRule type="cellIs" dxfId="4083" priority="4279" operator="greaterThan">
      <formula>1</formula>
    </cfRule>
    <cfRule type="cellIs" dxfId="4082" priority="4280" operator="between">
      <formula>0.95</formula>
      <formula>1</formula>
    </cfRule>
    <cfRule type="cellIs" dxfId="4081" priority="4281" stopIfTrue="1" operator="between">
      <formula>0</formula>
      <formula>0.5</formula>
    </cfRule>
  </conditionalFormatting>
  <conditionalFormatting sqref="R186">
    <cfRule type="cellIs" dxfId="4080" priority="4272" operator="between">
      <formula>0.76</formula>
      <formula>0.95</formula>
    </cfRule>
    <cfRule type="cellIs" dxfId="4079" priority="4273" operator="between">
      <formula>0.51</formula>
      <formula>0.75</formula>
    </cfRule>
    <cfRule type="cellIs" dxfId="4078" priority="4274" operator="greaterThan">
      <formula>1</formula>
    </cfRule>
    <cfRule type="cellIs" dxfId="4077" priority="4275" operator="between">
      <formula>0.95</formula>
      <formula>1</formula>
    </cfRule>
    <cfRule type="cellIs" dxfId="4076" priority="4276" stopIfTrue="1" operator="between">
      <formula>0</formula>
      <formula>0.5</formula>
    </cfRule>
  </conditionalFormatting>
  <conditionalFormatting sqref="R185">
    <cfRule type="cellIs" dxfId="4075" priority="4267" operator="between">
      <formula>0.76</formula>
      <formula>0.95</formula>
    </cfRule>
    <cfRule type="cellIs" dxfId="4074" priority="4268" operator="between">
      <formula>0.51</formula>
      <formula>0.75</formula>
    </cfRule>
    <cfRule type="cellIs" dxfId="4073" priority="4269" operator="greaterThan">
      <formula>1</formula>
    </cfRule>
    <cfRule type="cellIs" dxfId="4072" priority="4270" operator="between">
      <formula>0.95</formula>
      <formula>1</formula>
    </cfRule>
    <cfRule type="cellIs" dxfId="4071" priority="4271" stopIfTrue="1" operator="between">
      <formula>0</formula>
      <formula>0.5</formula>
    </cfRule>
  </conditionalFormatting>
  <conditionalFormatting sqref="R187">
    <cfRule type="cellIs" dxfId="4070" priority="4262" operator="between">
      <formula>0.76</formula>
      <formula>0.95</formula>
    </cfRule>
    <cfRule type="cellIs" dxfId="4069" priority="4263" operator="between">
      <formula>0.51</formula>
      <formula>0.75</formula>
    </cfRule>
    <cfRule type="cellIs" dxfId="4068" priority="4264" operator="greaterThan">
      <formula>1</formula>
    </cfRule>
    <cfRule type="cellIs" dxfId="4067" priority="4265" operator="between">
      <formula>0.95</formula>
      <formula>1</formula>
    </cfRule>
    <cfRule type="cellIs" dxfId="4066" priority="4266" stopIfTrue="1" operator="between">
      <formula>0</formula>
      <formula>0.5</formula>
    </cfRule>
  </conditionalFormatting>
  <conditionalFormatting sqref="R188">
    <cfRule type="cellIs" dxfId="4065" priority="4257" operator="between">
      <formula>0.76</formula>
      <formula>0.95</formula>
    </cfRule>
    <cfRule type="cellIs" dxfId="4064" priority="4258" operator="between">
      <formula>0.51</formula>
      <formula>0.75</formula>
    </cfRule>
    <cfRule type="cellIs" dxfId="4063" priority="4259" operator="greaterThan">
      <formula>1</formula>
    </cfRule>
    <cfRule type="cellIs" dxfId="4062" priority="4260" operator="between">
      <formula>0.95</formula>
      <formula>1</formula>
    </cfRule>
    <cfRule type="cellIs" dxfId="4061" priority="4261" stopIfTrue="1" operator="between">
      <formula>0</formula>
      <formula>0.5</formula>
    </cfRule>
  </conditionalFormatting>
  <conditionalFormatting sqref="R189">
    <cfRule type="cellIs" dxfId="4060" priority="4252" operator="between">
      <formula>0.76</formula>
      <formula>0.95</formula>
    </cfRule>
    <cfRule type="cellIs" dxfId="4059" priority="4253" operator="between">
      <formula>0.51</formula>
      <formula>0.75</formula>
    </cfRule>
    <cfRule type="cellIs" dxfId="4058" priority="4254" operator="greaterThan">
      <formula>1</formula>
    </cfRule>
    <cfRule type="cellIs" dxfId="4057" priority="4255" operator="between">
      <formula>0.95</formula>
      <formula>1</formula>
    </cfRule>
    <cfRule type="cellIs" dxfId="4056" priority="4256" stopIfTrue="1" operator="between">
      <formula>0</formula>
      <formula>0.5</formula>
    </cfRule>
  </conditionalFormatting>
  <conditionalFormatting sqref="R190">
    <cfRule type="cellIs" dxfId="4055" priority="4247" operator="between">
      <formula>0.76</formula>
      <formula>0.95</formula>
    </cfRule>
    <cfRule type="cellIs" dxfId="4054" priority="4248" operator="between">
      <formula>0.51</formula>
      <formula>0.75</formula>
    </cfRule>
    <cfRule type="cellIs" dxfId="4053" priority="4249" operator="greaterThan">
      <formula>1</formula>
    </cfRule>
    <cfRule type="cellIs" dxfId="4052" priority="4250" operator="between">
      <formula>0.95</formula>
      <formula>1</formula>
    </cfRule>
    <cfRule type="cellIs" dxfId="4051" priority="4251" stopIfTrue="1" operator="between">
      <formula>0</formula>
      <formula>0.5</formula>
    </cfRule>
  </conditionalFormatting>
  <conditionalFormatting sqref="R191">
    <cfRule type="cellIs" dxfId="4050" priority="4242" operator="between">
      <formula>0.76</formula>
      <formula>0.95</formula>
    </cfRule>
    <cfRule type="cellIs" dxfId="4049" priority="4243" operator="between">
      <formula>0.51</formula>
      <formula>0.75</formula>
    </cfRule>
    <cfRule type="cellIs" dxfId="4048" priority="4244" operator="greaterThan">
      <formula>1</formula>
    </cfRule>
    <cfRule type="cellIs" dxfId="4047" priority="4245" operator="between">
      <formula>0.95</formula>
      <formula>1</formula>
    </cfRule>
    <cfRule type="cellIs" dxfId="4046" priority="4246" stopIfTrue="1" operator="between">
      <formula>0</formula>
      <formula>0.5</formula>
    </cfRule>
  </conditionalFormatting>
  <conditionalFormatting sqref="R192">
    <cfRule type="cellIs" dxfId="4045" priority="4237" operator="between">
      <formula>0.76</formula>
      <formula>0.95</formula>
    </cfRule>
    <cfRule type="cellIs" dxfId="4044" priority="4238" operator="between">
      <formula>0.51</formula>
      <formula>0.75</formula>
    </cfRule>
    <cfRule type="cellIs" dxfId="4043" priority="4239" operator="greaterThan">
      <formula>1</formula>
    </cfRule>
    <cfRule type="cellIs" dxfId="4042" priority="4240" operator="between">
      <formula>0.95</formula>
      <formula>1</formula>
    </cfRule>
    <cfRule type="cellIs" dxfId="4041" priority="4241" stopIfTrue="1" operator="between">
      <formula>0</formula>
      <formula>0.5</formula>
    </cfRule>
  </conditionalFormatting>
  <conditionalFormatting sqref="R193">
    <cfRule type="cellIs" dxfId="4040" priority="4232" operator="between">
      <formula>0.76</formula>
      <formula>0.95</formula>
    </cfRule>
    <cfRule type="cellIs" dxfId="4039" priority="4233" operator="between">
      <formula>0.51</formula>
      <formula>0.75</formula>
    </cfRule>
    <cfRule type="cellIs" dxfId="4038" priority="4234" operator="greaterThan">
      <formula>1</formula>
    </cfRule>
    <cfRule type="cellIs" dxfId="4037" priority="4235" operator="between">
      <formula>0.95</formula>
      <formula>1</formula>
    </cfRule>
    <cfRule type="cellIs" dxfId="4036" priority="4236" stopIfTrue="1" operator="between">
      <formula>0</formula>
      <formula>0.5</formula>
    </cfRule>
  </conditionalFormatting>
  <conditionalFormatting sqref="R194">
    <cfRule type="cellIs" dxfId="4035" priority="4227" operator="between">
      <formula>0.76</formula>
      <formula>0.95</formula>
    </cfRule>
    <cfRule type="cellIs" dxfId="4034" priority="4228" operator="between">
      <formula>0.51</formula>
      <formula>0.75</formula>
    </cfRule>
    <cfRule type="cellIs" dxfId="4033" priority="4229" operator="greaterThan">
      <formula>1</formula>
    </cfRule>
    <cfRule type="cellIs" dxfId="4032" priority="4230" operator="between">
      <formula>0.95</formula>
      <formula>1</formula>
    </cfRule>
    <cfRule type="cellIs" dxfId="4031" priority="4231" stopIfTrue="1" operator="between">
      <formula>0</formula>
      <formula>0.5</formula>
    </cfRule>
  </conditionalFormatting>
  <conditionalFormatting sqref="R195">
    <cfRule type="cellIs" dxfId="4030" priority="4222" operator="between">
      <formula>0.76</formula>
      <formula>0.95</formula>
    </cfRule>
    <cfRule type="cellIs" dxfId="4029" priority="4223" operator="between">
      <formula>0.51</formula>
      <formula>0.75</formula>
    </cfRule>
    <cfRule type="cellIs" dxfId="4028" priority="4224" operator="greaterThan">
      <formula>1</formula>
    </cfRule>
    <cfRule type="cellIs" dxfId="4027" priority="4225" operator="between">
      <formula>0.95</formula>
      <formula>1</formula>
    </cfRule>
    <cfRule type="cellIs" dxfId="4026" priority="4226" stopIfTrue="1" operator="between">
      <formula>0</formula>
      <formula>0.5</formula>
    </cfRule>
  </conditionalFormatting>
  <conditionalFormatting sqref="R196">
    <cfRule type="cellIs" dxfId="4025" priority="4217" operator="between">
      <formula>0.76</formula>
      <formula>0.95</formula>
    </cfRule>
    <cfRule type="cellIs" dxfId="4024" priority="4218" operator="between">
      <formula>0.51</formula>
      <formula>0.75</formula>
    </cfRule>
    <cfRule type="cellIs" dxfId="4023" priority="4219" operator="greaterThan">
      <formula>1</formula>
    </cfRule>
    <cfRule type="cellIs" dxfId="4022" priority="4220" operator="between">
      <formula>0.95</formula>
      <formula>1</formula>
    </cfRule>
    <cfRule type="cellIs" dxfId="4021" priority="4221" stopIfTrue="1" operator="between">
      <formula>0</formula>
      <formula>0.5</formula>
    </cfRule>
  </conditionalFormatting>
  <conditionalFormatting sqref="R199">
    <cfRule type="cellIs" dxfId="4020" priority="4212" operator="between">
      <formula>0.76</formula>
      <formula>0.95</formula>
    </cfRule>
    <cfRule type="cellIs" dxfId="4019" priority="4213" operator="between">
      <formula>0.51</formula>
      <formula>0.75</formula>
    </cfRule>
    <cfRule type="cellIs" dxfId="4018" priority="4214" operator="greaterThan">
      <formula>1</formula>
    </cfRule>
    <cfRule type="cellIs" dxfId="4017" priority="4215" operator="between">
      <formula>0.95</formula>
      <formula>1</formula>
    </cfRule>
    <cfRule type="cellIs" dxfId="4016" priority="4216" stopIfTrue="1" operator="between">
      <formula>0</formula>
      <formula>0.5</formula>
    </cfRule>
  </conditionalFormatting>
  <conditionalFormatting sqref="R197">
    <cfRule type="cellIs" dxfId="4015" priority="4207" operator="between">
      <formula>0.76</formula>
      <formula>0.95</formula>
    </cfRule>
    <cfRule type="cellIs" dxfId="4014" priority="4208" operator="between">
      <formula>0.51</formula>
      <formula>0.75</formula>
    </cfRule>
    <cfRule type="cellIs" dxfId="4013" priority="4209" operator="greaterThan">
      <formula>1</formula>
    </cfRule>
    <cfRule type="cellIs" dxfId="4012" priority="4210" operator="between">
      <formula>0.95</formula>
      <formula>1</formula>
    </cfRule>
    <cfRule type="cellIs" dxfId="4011" priority="4211" stopIfTrue="1" operator="between">
      <formula>0</formula>
      <formula>0.5</formula>
    </cfRule>
  </conditionalFormatting>
  <conditionalFormatting sqref="R198">
    <cfRule type="cellIs" dxfId="4010" priority="4202" operator="between">
      <formula>0.76</formula>
      <formula>0.95</formula>
    </cfRule>
    <cfRule type="cellIs" dxfId="4009" priority="4203" operator="between">
      <formula>0.51</formula>
      <formula>0.75</formula>
    </cfRule>
    <cfRule type="cellIs" dxfId="4008" priority="4204" operator="greaterThan">
      <formula>1</formula>
    </cfRule>
    <cfRule type="cellIs" dxfId="4007" priority="4205" operator="between">
      <formula>0.95</formula>
      <formula>1</formula>
    </cfRule>
    <cfRule type="cellIs" dxfId="4006" priority="4206" stopIfTrue="1" operator="between">
      <formula>0</formula>
      <formula>0.5</formula>
    </cfRule>
  </conditionalFormatting>
  <conditionalFormatting sqref="R200">
    <cfRule type="cellIs" dxfId="4005" priority="4197" operator="between">
      <formula>0.76</formula>
      <formula>0.95</formula>
    </cfRule>
    <cfRule type="cellIs" dxfId="4004" priority="4198" operator="between">
      <formula>0.51</formula>
      <formula>0.75</formula>
    </cfRule>
    <cfRule type="cellIs" dxfId="4003" priority="4199" operator="greaterThan">
      <formula>1</formula>
    </cfRule>
    <cfRule type="cellIs" dxfId="4002" priority="4200" operator="between">
      <formula>0.95</formula>
      <formula>1</formula>
    </cfRule>
    <cfRule type="cellIs" dxfId="4001" priority="4201" stopIfTrue="1" operator="between">
      <formula>0</formula>
      <formula>0.5</formula>
    </cfRule>
  </conditionalFormatting>
  <conditionalFormatting sqref="R201">
    <cfRule type="cellIs" dxfId="4000" priority="4192" operator="between">
      <formula>0.76</formula>
      <formula>0.95</formula>
    </cfRule>
    <cfRule type="cellIs" dxfId="3999" priority="4193" operator="between">
      <formula>0.51</formula>
      <formula>0.75</formula>
    </cfRule>
    <cfRule type="cellIs" dxfId="3998" priority="4194" operator="greaterThan">
      <formula>1</formula>
    </cfRule>
    <cfRule type="cellIs" dxfId="3997" priority="4195" operator="between">
      <formula>0.95</formula>
      <formula>1</formula>
    </cfRule>
    <cfRule type="cellIs" dxfId="3996" priority="4196" stopIfTrue="1" operator="between">
      <formula>0</formula>
      <formula>0.5</formula>
    </cfRule>
  </conditionalFormatting>
  <conditionalFormatting sqref="R202">
    <cfRule type="cellIs" dxfId="3995" priority="4187" operator="between">
      <formula>0.76</formula>
      <formula>0.95</formula>
    </cfRule>
    <cfRule type="cellIs" dxfId="3994" priority="4188" operator="between">
      <formula>0.51</formula>
      <formula>0.75</formula>
    </cfRule>
    <cfRule type="cellIs" dxfId="3993" priority="4189" operator="greaterThan">
      <formula>1</formula>
    </cfRule>
    <cfRule type="cellIs" dxfId="3992" priority="4190" operator="between">
      <formula>0.95</formula>
      <formula>1</formula>
    </cfRule>
    <cfRule type="cellIs" dxfId="3991" priority="4191" stopIfTrue="1" operator="between">
      <formula>0</formula>
      <formula>0.5</formula>
    </cfRule>
  </conditionalFormatting>
  <conditionalFormatting sqref="R203">
    <cfRule type="cellIs" dxfId="3990" priority="4182" operator="between">
      <formula>0.76</formula>
      <formula>0.95</formula>
    </cfRule>
    <cfRule type="cellIs" dxfId="3989" priority="4183" operator="between">
      <formula>0.51</formula>
      <formula>0.75</formula>
    </cfRule>
    <cfRule type="cellIs" dxfId="3988" priority="4184" operator="greaterThan">
      <formula>1</formula>
    </cfRule>
    <cfRule type="cellIs" dxfId="3987" priority="4185" operator="between">
      <formula>0.95</formula>
      <formula>1</formula>
    </cfRule>
    <cfRule type="cellIs" dxfId="3986" priority="4186" stopIfTrue="1" operator="between">
      <formula>0</formula>
      <formula>0.5</formula>
    </cfRule>
  </conditionalFormatting>
  <conditionalFormatting sqref="R204">
    <cfRule type="cellIs" dxfId="3985" priority="4177" operator="between">
      <formula>0.76</formula>
      <formula>0.95</formula>
    </cfRule>
    <cfRule type="cellIs" dxfId="3984" priority="4178" operator="between">
      <formula>0.51</formula>
      <formula>0.75</formula>
    </cfRule>
    <cfRule type="cellIs" dxfId="3983" priority="4179" operator="greaterThan">
      <formula>1</formula>
    </cfRule>
    <cfRule type="cellIs" dxfId="3982" priority="4180" operator="between">
      <formula>0.95</formula>
      <formula>1</formula>
    </cfRule>
    <cfRule type="cellIs" dxfId="3981" priority="4181" stopIfTrue="1" operator="between">
      <formula>0</formula>
      <formula>0.5</formula>
    </cfRule>
  </conditionalFormatting>
  <conditionalFormatting sqref="R205:R206">
    <cfRule type="cellIs" dxfId="3980" priority="4172" operator="between">
      <formula>0.76</formula>
      <formula>0.95</formula>
    </cfRule>
    <cfRule type="cellIs" dxfId="3979" priority="4173" operator="between">
      <formula>0.51</formula>
      <formula>0.75</formula>
    </cfRule>
    <cfRule type="cellIs" dxfId="3978" priority="4174" operator="greaterThan">
      <formula>1</formula>
    </cfRule>
    <cfRule type="cellIs" dxfId="3977" priority="4175" operator="between">
      <formula>0.95</formula>
      <formula>1</formula>
    </cfRule>
    <cfRule type="cellIs" dxfId="3976" priority="4176" stopIfTrue="1" operator="between">
      <formula>0</formula>
      <formula>0.5</formula>
    </cfRule>
  </conditionalFormatting>
  <conditionalFormatting sqref="R207">
    <cfRule type="cellIs" dxfId="3975" priority="4167" operator="between">
      <formula>0.76</formula>
      <formula>0.95</formula>
    </cfRule>
    <cfRule type="cellIs" dxfId="3974" priority="4168" operator="between">
      <formula>0.51</formula>
      <formula>0.75</formula>
    </cfRule>
    <cfRule type="cellIs" dxfId="3973" priority="4169" operator="greaterThan">
      <formula>1</formula>
    </cfRule>
    <cfRule type="cellIs" dxfId="3972" priority="4170" operator="between">
      <formula>0.95</formula>
      <formula>1</formula>
    </cfRule>
    <cfRule type="cellIs" dxfId="3971" priority="4171" stopIfTrue="1" operator="between">
      <formula>0</formula>
      <formula>0.5</formula>
    </cfRule>
  </conditionalFormatting>
  <conditionalFormatting sqref="R208">
    <cfRule type="cellIs" dxfId="3970" priority="4162" operator="between">
      <formula>0.76</formula>
      <formula>0.95</formula>
    </cfRule>
    <cfRule type="cellIs" dxfId="3969" priority="4163" operator="between">
      <formula>0.51</formula>
      <formula>0.75</formula>
    </cfRule>
    <cfRule type="cellIs" dxfId="3968" priority="4164" operator="greaterThan">
      <formula>1</formula>
    </cfRule>
    <cfRule type="cellIs" dxfId="3967" priority="4165" operator="between">
      <formula>0.95</formula>
      <formula>1</formula>
    </cfRule>
    <cfRule type="cellIs" dxfId="3966" priority="4166" stopIfTrue="1" operator="between">
      <formula>0</formula>
      <formula>0.5</formula>
    </cfRule>
  </conditionalFormatting>
  <conditionalFormatting sqref="R209">
    <cfRule type="cellIs" dxfId="3965" priority="4157" operator="between">
      <formula>0.76</formula>
      <formula>0.95</formula>
    </cfRule>
    <cfRule type="cellIs" dxfId="3964" priority="4158" operator="between">
      <formula>0.51</formula>
      <formula>0.75</formula>
    </cfRule>
    <cfRule type="cellIs" dxfId="3963" priority="4159" operator="greaterThan">
      <formula>1</formula>
    </cfRule>
    <cfRule type="cellIs" dxfId="3962" priority="4160" operator="between">
      <formula>0.95</formula>
      <formula>1</formula>
    </cfRule>
    <cfRule type="cellIs" dxfId="3961" priority="4161" stopIfTrue="1" operator="between">
      <formula>0</formula>
      <formula>0.5</formula>
    </cfRule>
  </conditionalFormatting>
  <conditionalFormatting sqref="R210">
    <cfRule type="cellIs" dxfId="3960" priority="4152" operator="between">
      <formula>0.76</formula>
      <formula>0.95</formula>
    </cfRule>
    <cfRule type="cellIs" dxfId="3959" priority="4153" operator="between">
      <formula>0.51</formula>
      <formula>0.75</formula>
    </cfRule>
    <cfRule type="cellIs" dxfId="3958" priority="4154" operator="greaterThan">
      <formula>1</formula>
    </cfRule>
    <cfRule type="cellIs" dxfId="3957" priority="4155" operator="between">
      <formula>0.95</formula>
      <formula>1</formula>
    </cfRule>
    <cfRule type="cellIs" dxfId="3956" priority="4156" stopIfTrue="1" operator="between">
      <formula>0</formula>
      <formula>0.5</formula>
    </cfRule>
  </conditionalFormatting>
  <conditionalFormatting sqref="R211">
    <cfRule type="cellIs" dxfId="3955" priority="4147" operator="between">
      <formula>0.76</formula>
      <formula>0.95</formula>
    </cfRule>
    <cfRule type="cellIs" dxfId="3954" priority="4148" operator="between">
      <formula>0.51</formula>
      <formula>0.75</formula>
    </cfRule>
    <cfRule type="cellIs" dxfId="3953" priority="4149" operator="greaterThan">
      <formula>1</formula>
    </cfRule>
    <cfRule type="cellIs" dxfId="3952" priority="4150" operator="between">
      <formula>0.95</formula>
      <formula>1</formula>
    </cfRule>
    <cfRule type="cellIs" dxfId="3951" priority="4151" stopIfTrue="1" operator="between">
      <formula>0</formula>
      <formula>0.5</formula>
    </cfRule>
  </conditionalFormatting>
  <conditionalFormatting sqref="R212">
    <cfRule type="cellIs" dxfId="3950" priority="4142" operator="between">
      <formula>0.76</formula>
      <formula>0.95</formula>
    </cfRule>
    <cfRule type="cellIs" dxfId="3949" priority="4143" operator="between">
      <formula>0.51</formula>
      <formula>0.75</formula>
    </cfRule>
    <cfRule type="cellIs" dxfId="3948" priority="4144" operator="greaterThan">
      <formula>1</formula>
    </cfRule>
    <cfRule type="cellIs" dxfId="3947" priority="4145" operator="between">
      <formula>0.95</formula>
      <formula>1</formula>
    </cfRule>
    <cfRule type="cellIs" dxfId="3946" priority="4146" stopIfTrue="1" operator="between">
      <formula>0</formula>
      <formula>0.5</formula>
    </cfRule>
  </conditionalFormatting>
  <conditionalFormatting sqref="R213">
    <cfRule type="cellIs" dxfId="3945" priority="4137" operator="between">
      <formula>0.76</formula>
      <formula>0.95</formula>
    </cfRule>
    <cfRule type="cellIs" dxfId="3944" priority="4138" operator="between">
      <formula>0.51</formula>
      <formula>0.75</formula>
    </cfRule>
    <cfRule type="cellIs" dxfId="3943" priority="4139" operator="greaterThan">
      <formula>1</formula>
    </cfRule>
    <cfRule type="cellIs" dxfId="3942" priority="4140" operator="between">
      <formula>0.95</formula>
      <formula>1</formula>
    </cfRule>
    <cfRule type="cellIs" dxfId="3941" priority="4141" stopIfTrue="1" operator="between">
      <formula>0</formula>
      <formula>0.5</formula>
    </cfRule>
  </conditionalFormatting>
  <conditionalFormatting sqref="R214">
    <cfRule type="cellIs" dxfId="3940" priority="4132" operator="between">
      <formula>0.76</formula>
      <formula>0.95</formula>
    </cfRule>
    <cfRule type="cellIs" dxfId="3939" priority="4133" operator="between">
      <formula>0.51</formula>
      <formula>0.75</formula>
    </cfRule>
    <cfRule type="cellIs" dxfId="3938" priority="4134" operator="greaterThan">
      <formula>1</formula>
    </cfRule>
    <cfRule type="cellIs" dxfId="3937" priority="4135" operator="between">
      <formula>0.95</formula>
      <formula>1</formula>
    </cfRule>
    <cfRule type="cellIs" dxfId="3936" priority="4136" stopIfTrue="1" operator="between">
      <formula>0</formula>
      <formula>0.5</formula>
    </cfRule>
  </conditionalFormatting>
  <conditionalFormatting sqref="R215">
    <cfRule type="cellIs" dxfId="3935" priority="4127" operator="between">
      <formula>0.76</formula>
      <formula>0.95</formula>
    </cfRule>
    <cfRule type="cellIs" dxfId="3934" priority="4128" operator="between">
      <formula>0.51</formula>
      <formula>0.75</formula>
    </cfRule>
    <cfRule type="cellIs" dxfId="3933" priority="4129" operator="greaterThan">
      <formula>1</formula>
    </cfRule>
    <cfRule type="cellIs" dxfId="3932" priority="4130" operator="between">
      <formula>0.95</formula>
      <formula>1</formula>
    </cfRule>
    <cfRule type="cellIs" dxfId="3931" priority="4131" stopIfTrue="1" operator="between">
      <formula>0</formula>
      <formula>0.5</formula>
    </cfRule>
  </conditionalFormatting>
  <conditionalFormatting sqref="R216">
    <cfRule type="cellIs" dxfId="3930" priority="4122" operator="between">
      <formula>0.76</formula>
      <formula>0.95</formula>
    </cfRule>
    <cfRule type="cellIs" dxfId="3929" priority="4123" operator="between">
      <formula>0.51</formula>
      <formula>0.75</formula>
    </cfRule>
    <cfRule type="cellIs" dxfId="3928" priority="4124" operator="greaterThan">
      <formula>1</formula>
    </cfRule>
    <cfRule type="cellIs" dxfId="3927" priority="4125" operator="between">
      <formula>0.95</formula>
      <formula>1</formula>
    </cfRule>
    <cfRule type="cellIs" dxfId="3926" priority="4126" stopIfTrue="1" operator="between">
      <formula>0</formula>
      <formula>0.5</formula>
    </cfRule>
  </conditionalFormatting>
  <conditionalFormatting sqref="R217">
    <cfRule type="cellIs" dxfId="3925" priority="4117" operator="between">
      <formula>0.76</formula>
      <formula>0.95</formula>
    </cfRule>
    <cfRule type="cellIs" dxfId="3924" priority="4118" operator="between">
      <formula>0.51</formula>
      <formula>0.75</formula>
    </cfRule>
    <cfRule type="cellIs" dxfId="3923" priority="4119" operator="greaterThan">
      <formula>1</formula>
    </cfRule>
    <cfRule type="cellIs" dxfId="3922" priority="4120" operator="between">
      <formula>0.95</formula>
      <formula>1</formula>
    </cfRule>
    <cfRule type="cellIs" dxfId="3921" priority="4121" stopIfTrue="1" operator="between">
      <formula>0</formula>
      <formula>0.5</formula>
    </cfRule>
  </conditionalFormatting>
  <conditionalFormatting sqref="V15">
    <cfRule type="cellIs" dxfId="3920" priority="4112" operator="between">
      <formula>0.76</formula>
      <formula>0.95</formula>
    </cfRule>
    <cfRule type="cellIs" dxfId="3919" priority="4113" operator="between">
      <formula>0.51</formula>
      <formula>0.75</formula>
    </cfRule>
    <cfRule type="cellIs" dxfId="3918" priority="4114" operator="greaterThan">
      <formula>1</formula>
    </cfRule>
    <cfRule type="cellIs" dxfId="3917" priority="4115" operator="between">
      <formula>0.95</formula>
      <formula>1</formula>
    </cfRule>
    <cfRule type="cellIs" dxfId="3916" priority="4116" stopIfTrue="1" operator="between">
      <formula>0</formula>
      <formula>0.5</formula>
    </cfRule>
  </conditionalFormatting>
  <conditionalFormatting sqref="V16">
    <cfRule type="cellIs" dxfId="3915" priority="4107" operator="between">
      <formula>0.76</formula>
      <formula>0.95</formula>
    </cfRule>
    <cfRule type="cellIs" dxfId="3914" priority="4108" operator="between">
      <formula>0.51</formula>
      <formula>0.75</formula>
    </cfRule>
    <cfRule type="cellIs" dxfId="3913" priority="4109" operator="greaterThan">
      <formula>1</formula>
    </cfRule>
    <cfRule type="cellIs" dxfId="3912" priority="4110" operator="between">
      <formula>0.95</formula>
      <formula>1</formula>
    </cfRule>
    <cfRule type="cellIs" dxfId="3911" priority="4111" stopIfTrue="1" operator="between">
      <formula>0</formula>
      <formula>0.5</formula>
    </cfRule>
  </conditionalFormatting>
  <conditionalFormatting sqref="V17">
    <cfRule type="cellIs" dxfId="3910" priority="4102" operator="between">
      <formula>0.76</formula>
      <formula>0.95</formula>
    </cfRule>
    <cfRule type="cellIs" dxfId="3909" priority="4103" operator="between">
      <formula>0.51</formula>
      <formula>0.75</formula>
    </cfRule>
    <cfRule type="cellIs" dxfId="3908" priority="4104" operator="greaterThan">
      <formula>1</formula>
    </cfRule>
    <cfRule type="cellIs" dxfId="3907" priority="4105" operator="between">
      <formula>0.95</formula>
      <formula>1</formula>
    </cfRule>
    <cfRule type="cellIs" dxfId="3906" priority="4106" stopIfTrue="1" operator="between">
      <formula>0</formula>
      <formula>0.5</formula>
    </cfRule>
  </conditionalFormatting>
  <conditionalFormatting sqref="V18">
    <cfRule type="cellIs" dxfId="3905" priority="4092" operator="between">
      <formula>0.76</formula>
      <formula>0.95</formula>
    </cfRule>
    <cfRule type="cellIs" dxfId="3904" priority="4093" operator="between">
      <formula>0.51</formula>
      <formula>0.75</formula>
    </cfRule>
    <cfRule type="cellIs" dxfId="3903" priority="4094" operator="greaterThan">
      <formula>1</formula>
    </cfRule>
    <cfRule type="cellIs" dxfId="3902" priority="4095" operator="between">
      <formula>0.95</formula>
      <formula>1</formula>
    </cfRule>
    <cfRule type="cellIs" dxfId="3901" priority="4096" stopIfTrue="1" operator="between">
      <formula>0</formula>
      <formula>0.5</formula>
    </cfRule>
  </conditionalFormatting>
  <conditionalFormatting sqref="V19">
    <cfRule type="cellIs" dxfId="3900" priority="4087" operator="between">
      <formula>0.76</formula>
      <formula>0.95</formula>
    </cfRule>
    <cfRule type="cellIs" dxfId="3899" priority="4088" operator="between">
      <formula>0.51</formula>
      <formula>0.75</formula>
    </cfRule>
    <cfRule type="cellIs" dxfId="3898" priority="4089" operator="greaterThan">
      <formula>1</formula>
    </cfRule>
    <cfRule type="cellIs" dxfId="3897" priority="4090" operator="between">
      <formula>0.95</formula>
      <formula>1</formula>
    </cfRule>
    <cfRule type="cellIs" dxfId="3896" priority="4091" stopIfTrue="1" operator="between">
      <formula>0</formula>
      <formula>0.5</formula>
    </cfRule>
  </conditionalFormatting>
  <conditionalFormatting sqref="V20">
    <cfRule type="cellIs" dxfId="3895" priority="4082" operator="between">
      <formula>0.76</formula>
      <formula>0.95</formula>
    </cfRule>
    <cfRule type="cellIs" dxfId="3894" priority="4083" operator="between">
      <formula>0.51</formula>
      <formula>0.75</formula>
    </cfRule>
    <cfRule type="cellIs" dxfId="3893" priority="4084" operator="greaterThan">
      <formula>1</formula>
    </cfRule>
    <cfRule type="cellIs" dxfId="3892" priority="4085" operator="between">
      <formula>0.95</formula>
      <formula>1</formula>
    </cfRule>
    <cfRule type="cellIs" dxfId="3891" priority="4086" stopIfTrue="1" operator="between">
      <formula>0</formula>
      <formula>0.5</formula>
    </cfRule>
  </conditionalFormatting>
  <conditionalFormatting sqref="V21">
    <cfRule type="cellIs" dxfId="3890" priority="4077" operator="between">
      <formula>0.76</formula>
      <formula>0.95</formula>
    </cfRule>
    <cfRule type="cellIs" dxfId="3889" priority="4078" operator="between">
      <formula>0.51</formula>
      <formula>0.75</formula>
    </cfRule>
    <cfRule type="cellIs" dxfId="3888" priority="4079" operator="greaterThan">
      <formula>1</formula>
    </cfRule>
    <cfRule type="cellIs" dxfId="3887" priority="4080" operator="between">
      <formula>0.95</formula>
      <formula>1</formula>
    </cfRule>
    <cfRule type="cellIs" dxfId="3886" priority="4081" stopIfTrue="1" operator="between">
      <formula>0</formula>
      <formula>0.5</formula>
    </cfRule>
  </conditionalFormatting>
  <conditionalFormatting sqref="V22">
    <cfRule type="cellIs" dxfId="3885" priority="4067" operator="between">
      <formula>0.76</formula>
      <formula>0.95</formula>
    </cfRule>
    <cfRule type="cellIs" dxfId="3884" priority="4068" operator="between">
      <formula>0.51</formula>
      <formula>0.75</formula>
    </cfRule>
    <cfRule type="cellIs" dxfId="3883" priority="4069" operator="greaterThan">
      <formula>1</formula>
    </cfRule>
    <cfRule type="cellIs" dxfId="3882" priority="4070" operator="between">
      <formula>0.95</formula>
      <formula>1</formula>
    </cfRule>
    <cfRule type="cellIs" dxfId="3881" priority="4071" stopIfTrue="1" operator="between">
      <formula>0</formula>
      <formula>0.5</formula>
    </cfRule>
  </conditionalFormatting>
  <conditionalFormatting sqref="V23">
    <cfRule type="cellIs" dxfId="3880" priority="4062" operator="between">
      <formula>0.76</formula>
      <formula>0.95</formula>
    </cfRule>
    <cfRule type="cellIs" dxfId="3879" priority="4063" operator="between">
      <formula>0.51</formula>
      <formula>0.75</formula>
    </cfRule>
    <cfRule type="cellIs" dxfId="3878" priority="4064" operator="greaterThan">
      <formula>1</formula>
    </cfRule>
    <cfRule type="cellIs" dxfId="3877" priority="4065" operator="between">
      <formula>0.95</formula>
      <formula>1</formula>
    </cfRule>
    <cfRule type="cellIs" dxfId="3876" priority="4066" stopIfTrue="1" operator="between">
      <formula>0</formula>
      <formula>0.5</formula>
    </cfRule>
  </conditionalFormatting>
  <conditionalFormatting sqref="V24">
    <cfRule type="cellIs" dxfId="3875" priority="4057" operator="between">
      <formula>0.76</formula>
      <formula>0.95</formula>
    </cfRule>
    <cfRule type="cellIs" dxfId="3874" priority="4058" operator="between">
      <formula>0.51</formula>
      <formula>0.75</formula>
    </cfRule>
    <cfRule type="cellIs" dxfId="3873" priority="4059" operator="greaterThan">
      <formula>1</formula>
    </cfRule>
    <cfRule type="cellIs" dxfId="3872" priority="4060" operator="between">
      <formula>0.95</formula>
      <formula>1</formula>
    </cfRule>
    <cfRule type="cellIs" dxfId="3871" priority="4061" stopIfTrue="1" operator="between">
      <formula>0</formula>
      <formula>0.5</formula>
    </cfRule>
  </conditionalFormatting>
  <conditionalFormatting sqref="V25">
    <cfRule type="cellIs" dxfId="3870" priority="4052" operator="between">
      <formula>0.76</formula>
      <formula>0.95</formula>
    </cfRule>
    <cfRule type="cellIs" dxfId="3869" priority="4053" operator="between">
      <formula>0.51</formula>
      <formula>0.75</formula>
    </cfRule>
    <cfRule type="cellIs" dxfId="3868" priority="4054" operator="greaterThan">
      <formula>1</formula>
    </cfRule>
    <cfRule type="cellIs" dxfId="3867" priority="4055" operator="between">
      <formula>0.95</formula>
      <formula>1</formula>
    </cfRule>
    <cfRule type="cellIs" dxfId="3866" priority="4056" stopIfTrue="1" operator="between">
      <formula>0</formula>
      <formula>0.5</formula>
    </cfRule>
  </conditionalFormatting>
  <conditionalFormatting sqref="V28">
    <cfRule type="cellIs" dxfId="3865" priority="4047" operator="between">
      <formula>0.76</formula>
      <formula>0.95</formula>
    </cfRule>
    <cfRule type="cellIs" dxfId="3864" priority="4048" operator="between">
      <formula>0.51</formula>
      <formula>0.75</formula>
    </cfRule>
    <cfRule type="cellIs" dxfId="3863" priority="4049" operator="greaterThan">
      <formula>1</formula>
    </cfRule>
    <cfRule type="cellIs" dxfId="3862" priority="4050" operator="between">
      <formula>0.95</formula>
      <formula>1</formula>
    </cfRule>
    <cfRule type="cellIs" dxfId="3861" priority="4051" stopIfTrue="1" operator="between">
      <formula>0</formula>
      <formula>0.5</formula>
    </cfRule>
  </conditionalFormatting>
  <conditionalFormatting sqref="V27">
    <cfRule type="cellIs" dxfId="3860" priority="4042" operator="between">
      <formula>0.76</formula>
      <formula>0.95</formula>
    </cfRule>
    <cfRule type="cellIs" dxfId="3859" priority="4043" operator="between">
      <formula>0.51</formula>
      <formula>0.75</formula>
    </cfRule>
    <cfRule type="cellIs" dxfId="3858" priority="4044" operator="greaterThan">
      <formula>1</formula>
    </cfRule>
    <cfRule type="cellIs" dxfId="3857" priority="4045" operator="between">
      <formula>0.95</formula>
      <formula>1</formula>
    </cfRule>
    <cfRule type="cellIs" dxfId="3856" priority="4046" stopIfTrue="1" operator="between">
      <formula>0</formula>
      <formula>0.5</formula>
    </cfRule>
  </conditionalFormatting>
  <conditionalFormatting sqref="V29">
    <cfRule type="cellIs" dxfId="3855" priority="4037" operator="between">
      <formula>0.76</formula>
      <formula>0.95</formula>
    </cfRule>
    <cfRule type="cellIs" dxfId="3854" priority="4038" operator="between">
      <formula>0.51</formula>
      <formula>0.75</formula>
    </cfRule>
    <cfRule type="cellIs" dxfId="3853" priority="4039" operator="greaterThan">
      <formula>1</formula>
    </cfRule>
    <cfRule type="cellIs" dxfId="3852" priority="4040" operator="between">
      <formula>0.95</formula>
      <formula>1</formula>
    </cfRule>
    <cfRule type="cellIs" dxfId="3851" priority="4041" stopIfTrue="1" operator="between">
      <formula>0</formula>
      <formula>0.5</formula>
    </cfRule>
  </conditionalFormatting>
  <conditionalFormatting sqref="V30">
    <cfRule type="cellIs" dxfId="3850" priority="4032" operator="between">
      <formula>0.76</formula>
      <formula>0.95</formula>
    </cfRule>
    <cfRule type="cellIs" dxfId="3849" priority="4033" operator="between">
      <formula>0.51</formula>
      <formula>0.75</formula>
    </cfRule>
    <cfRule type="cellIs" dxfId="3848" priority="4034" operator="greaterThan">
      <formula>1</formula>
    </cfRule>
    <cfRule type="cellIs" dxfId="3847" priority="4035" operator="between">
      <formula>0.95</formula>
      <formula>1</formula>
    </cfRule>
    <cfRule type="cellIs" dxfId="3846" priority="4036" stopIfTrue="1" operator="between">
      <formula>0</formula>
      <formula>0.5</formula>
    </cfRule>
  </conditionalFormatting>
  <conditionalFormatting sqref="V31">
    <cfRule type="cellIs" dxfId="3845" priority="4027" operator="between">
      <formula>0.76</formula>
      <formula>0.95</formula>
    </cfRule>
    <cfRule type="cellIs" dxfId="3844" priority="4028" operator="between">
      <formula>0.51</formula>
      <formula>0.75</formula>
    </cfRule>
    <cfRule type="cellIs" dxfId="3843" priority="4029" operator="greaterThan">
      <formula>1</formula>
    </cfRule>
    <cfRule type="cellIs" dxfId="3842" priority="4030" operator="between">
      <formula>0.95</formula>
      <formula>1</formula>
    </cfRule>
    <cfRule type="cellIs" dxfId="3841" priority="4031" stopIfTrue="1" operator="between">
      <formula>0</formula>
      <formula>0.5</formula>
    </cfRule>
  </conditionalFormatting>
  <conditionalFormatting sqref="V32">
    <cfRule type="cellIs" dxfId="3840" priority="4022" operator="between">
      <formula>0.76</formula>
      <formula>0.95</formula>
    </cfRule>
    <cfRule type="cellIs" dxfId="3839" priority="4023" operator="between">
      <formula>0.51</formula>
      <formula>0.75</formula>
    </cfRule>
    <cfRule type="cellIs" dxfId="3838" priority="4024" operator="greaterThan">
      <formula>1</formula>
    </cfRule>
    <cfRule type="cellIs" dxfId="3837" priority="4025" operator="between">
      <formula>0.95</formula>
      <formula>1</formula>
    </cfRule>
    <cfRule type="cellIs" dxfId="3836" priority="4026" stopIfTrue="1" operator="between">
      <formula>0</formula>
      <formula>0.5</formula>
    </cfRule>
  </conditionalFormatting>
  <conditionalFormatting sqref="V33">
    <cfRule type="cellIs" dxfId="3835" priority="4017" operator="between">
      <formula>0.76</formula>
      <formula>0.95</formula>
    </cfRule>
    <cfRule type="cellIs" dxfId="3834" priority="4018" operator="between">
      <formula>0.51</formula>
      <formula>0.75</formula>
    </cfRule>
    <cfRule type="cellIs" dxfId="3833" priority="4019" operator="greaterThan">
      <formula>1</formula>
    </cfRule>
    <cfRule type="cellIs" dxfId="3832" priority="4020" operator="between">
      <formula>0.95</formula>
      <formula>1</formula>
    </cfRule>
    <cfRule type="cellIs" dxfId="3831" priority="4021" stopIfTrue="1" operator="between">
      <formula>0</formula>
      <formula>0.5</formula>
    </cfRule>
  </conditionalFormatting>
  <conditionalFormatting sqref="V34">
    <cfRule type="cellIs" dxfId="3830" priority="4012" operator="between">
      <formula>0.76</formula>
      <formula>0.95</formula>
    </cfRule>
    <cfRule type="cellIs" dxfId="3829" priority="4013" operator="between">
      <formula>0.51</formula>
      <formula>0.75</formula>
    </cfRule>
    <cfRule type="cellIs" dxfId="3828" priority="4014" operator="greaterThan">
      <formula>1</formula>
    </cfRule>
    <cfRule type="cellIs" dxfId="3827" priority="4015" operator="between">
      <formula>0.95</formula>
      <formula>1</formula>
    </cfRule>
    <cfRule type="cellIs" dxfId="3826" priority="4016" stopIfTrue="1" operator="between">
      <formula>0</formula>
      <formula>0.5</formula>
    </cfRule>
  </conditionalFormatting>
  <conditionalFormatting sqref="V35">
    <cfRule type="cellIs" dxfId="3825" priority="3997" operator="between">
      <formula>0.76</formula>
      <formula>0.95</formula>
    </cfRule>
    <cfRule type="cellIs" dxfId="3824" priority="3998" operator="between">
      <formula>0.51</formula>
      <formula>0.75</formula>
    </cfRule>
    <cfRule type="cellIs" dxfId="3823" priority="3999" operator="greaterThan">
      <formula>1</formula>
    </cfRule>
    <cfRule type="cellIs" dxfId="3822" priority="4000" operator="between">
      <formula>0.95</formula>
      <formula>1</formula>
    </cfRule>
    <cfRule type="cellIs" dxfId="3821" priority="4001" stopIfTrue="1" operator="between">
      <formula>0</formula>
      <formula>0.5</formula>
    </cfRule>
  </conditionalFormatting>
  <conditionalFormatting sqref="V36">
    <cfRule type="cellIs" dxfId="3820" priority="3992" operator="between">
      <formula>0.76</formula>
      <formula>0.95</formula>
    </cfRule>
    <cfRule type="cellIs" dxfId="3819" priority="3993" operator="between">
      <formula>0.51</formula>
      <formula>0.75</formula>
    </cfRule>
    <cfRule type="cellIs" dxfId="3818" priority="3994" operator="greaterThan">
      <formula>1</formula>
    </cfRule>
    <cfRule type="cellIs" dxfId="3817" priority="3995" operator="between">
      <formula>0.95</formula>
      <formula>1</formula>
    </cfRule>
    <cfRule type="cellIs" dxfId="3816" priority="3996" stopIfTrue="1" operator="between">
      <formula>0</formula>
      <formula>0.5</formula>
    </cfRule>
  </conditionalFormatting>
  <conditionalFormatting sqref="V37">
    <cfRule type="cellIs" dxfId="3815" priority="3987" operator="between">
      <formula>0.76</formula>
      <formula>0.95</formula>
    </cfRule>
    <cfRule type="cellIs" dxfId="3814" priority="3988" operator="between">
      <formula>0.51</formula>
      <formula>0.75</formula>
    </cfRule>
    <cfRule type="cellIs" dxfId="3813" priority="3989" operator="greaterThan">
      <formula>1</formula>
    </cfRule>
    <cfRule type="cellIs" dxfId="3812" priority="3990" operator="between">
      <formula>0.95</formula>
      <formula>1</formula>
    </cfRule>
    <cfRule type="cellIs" dxfId="3811" priority="3991" stopIfTrue="1" operator="between">
      <formula>0</formula>
      <formula>0.5</formula>
    </cfRule>
  </conditionalFormatting>
  <conditionalFormatting sqref="V38">
    <cfRule type="cellIs" dxfId="3810" priority="3982" operator="between">
      <formula>0.76</formula>
      <formula>0.95</formula>
    </cfRule>
    <cfRule type="cellIs" dxfId="3809" priority="3983" operator="between">
      <formula>0.51</formula>
      <formula>0.75</formula>
    </cfRule>
    <cfRule type="cellIs" dxfId="3808" priority="3984" operator="greaterThan">
      <formula>1</formula>
    </cfRule>
    <cfRule type="cellIs" dxfId="3807" priority="3985" operator="between">
      <formula>0.95</formula>
      <formula>1</formula>
    </cfRule>
    <cfRule type="cellIs" dxfId="3806" priority="3986" stopIfTrue="1" operator="between">
      <formula>0</formula>
      <formula>0.5</formula>
    </cfRule>
  </conditionalFormatting>
  <conditionalFormatting sqref="V39">
    <cfRule type="cellIs" dxfId="3805" priority="3977" operator="between">
      <formula>0.76</formula>
      <formula>0.95</formula>
    </cfRule>
    <cfRule type="cellIs" dxfId="3804" priority="3978" operator="between">
      <formula>0.51</formula>
      <formula>0.75</formula>
    </cfRule>
    <cfRule type="cellIs" dxfId="3803" priority="3979" operator="greaterThan">
      <formula>1</formula>
    </cfRule>
    <cfRule type="cellIs" dxfId="3802" priority="3980" operator="between">
      <formula>0.95</formula>
      <formula>1</formula>
    </cfRule>
    <cfRule type="cellIs" dxfId="3801" priority="3981" stopIfTrue="1" operator="between">
      <formula>0</formula>
      <formula>0.5</formula>
    </cfRule>
  </conditionalFormatting>
  <conditionalFormatting sqref="V40">
    <cfRule type="cellIs" dxfId="3800" priority="3972" operator="between">
      <formula>0.76</formula>
      <formula>0.95</formula>
    </cfRule>
    <cfRule type="cellIs" dxfId="3799" priority="3973" operator="between">
      <formula>0.51</formula>
      <formula>0.75</formula>
    </cfRule>
    <cfRule type="cellIs" dxfId="3798" priority="3974" operator="greaterThan">
      <formula>1</formula>
    </cfRule>
    <cfRule type="cellIs" dxfId="3797" priority="3975" operator="between">
      <formula>0.95</formula>
      <formula>1</formula>
    </cfRule>
    <cfRule type="cellIs" dxfId="3796" priority="3976" stopIfTrue="1" operator="between">
      <formula>0</formula>
      <formula>0.5</formula>
    </cfRule>
  </conditionalFormatting>
  <conditionalFormatting sqref="V41">
    <cfRule type="cellIs" dxfId="3795" priority="3967" operator="between">
      <formula>0.76</formula>
      <formula>0.95</formula>
    </cfRule>
    <cfRule type="cellIs" dxfId="3794" priority="3968" operator="between">
      <formula>0.51</formula>
      <formula>0.75</formula>
    </cfRule>
    <cfRule type="cellIs" dxfId="3793" priority="3969" operator="greaterThan">
      <formula>1</formula>
    </cfRule>
    <cfRule type="cellIs" dxfId="3792" priority="3970" operator="between">
      <formula>0.95</formula>
      <formula>1</formula>
    </cfRule>
    <cfRule type="cellIs" dxfId="3791" priority="3971" stopIfTrue="1" operator="between">
      <formula>0</formula>
      <formula>0.5</formula>
    </cfRule>
  </conditionalFormatting>
  <conditionalFormatting sqref="V42">
    <cfRule type="cellIs" dxfId="3790" priority="3962" operator="between">
      <formula>0.76</formula>
      <formula>0.95</formula>
    </cfRule>
    <cfRule type="cellIs" dxfId="3789" priority="3963" operator="between">
      <formula>0.51</formula>
      <formula>0.75</formula>
    </cfRule>
    <cfRule type="cellIs" dxfId="3788" priority="3964" operator="greaterThan">
      <formula>1</formula>
    </cfRule>
    <cfRule type="cellIs" dxfId="3787" priority="3965" operator="between">
      <formula>0.95</formula>
      <formula>1</formula>
    </cfRule>
    <cfRule type="cellIs" dxfId="3786" priority="3966" stopIfTrue="1" operator="between">
      <formula>0</formula>
      <formula>0.5</formula>
    </cfRule>
  </conditionalFormatting>
  <conditionalFormatting sqref="V43">
    <cfRule type="cellIs" dxfId="3785" priority="3957" operator="between">
      <formula>0.76</formula>
      <formula>0.95</formula>
    </cfRule>
    <cfRule type="cellIs" dxfId="3784" priority="3958" operator="between">
      <formula>0.51</formula>
      <formula>0.75</formula>
    </cfRule>
    <cfRule type="cellIs" dxfId="3783" priority="3959" operator="greaterThan">
      <formula>1</formula>
    </cfRule>
    <cfRule type="cellIs" dxfId="3782" priority="3960" operator="between">
      <formula>0.95</formula>
      <formula>1</formula>
    </cfRule>
    <cfRule type="cellIs" dxfId="3781" priority="3961" stopIfTrue="1" operator="between">
      <formula>0</formula>
      <formula>0.5</formula>
    </cfRule>
  </conditionalFormatting>
  <conditionalFormatting sqref="V44">
    <cfRule type="cellIs" dxfId="3780" priority="3952" operator="between">
      <formula>0.76</formula>
      <formula>0.95</formula>
    </cfRule>
    <cfRule type="cellIs" dxfId="3779" priority="3953" operator="between">
      <formula>0.51</formula>
      <formula>0.75</formula>
    </cfRule>
    <cfRule type="cellIs" dxfId="3778" priority="3954" operator="greaterThan">
      <formula>1</formula>
    </cfRule>
    <cfRule type="cellIs" dxfId="3777" priority="3955" operator="between">
      <formula>0.95</formula>
      <formula>1</formula>
    </cfRule>
    <cfRule type="cellIs" dxfId="3776" priority="3956" stopIfTrue="1" operator="between">
      <formula>0</formula>
      <formula>0.5</formula>
    </cfRule>
  </conditionalFormatting>
  <conditionalFormatting sqref="V45">
    <cfRule type="cellIs" dxfId="3775" priority="3947" operator="between">
      <formula>0.76</formula>
      <formula>0.95</formula>
    </cfRule>
    <cfRule type="cellIs" dxfId="3774" priority="3948" operator="between">
      <formula>0.51</formula>
      <formula>0.75</formula>
    </cfRule>
    <cfRule type="cellIs" dxfId="3773" priority="3949" operator="greaterThan">
      <formula>1</formula>
    </cfRule>
    <cfRule type="cellIs" dxfId="3772" priority="3950" operator="between">
      <formula>0.95</formula>
      <formula>1</formula>
    </cfRule>
    <cfRule type="cellIs" dxfId="3771" priority="3951" stopIfTrue="1" operator="between">
      <formula>0</formula>
      <formula>0.5</formula>
    </cfRule>
  </conditionalFormatting>
  <conditionalFormatting sqref="V46">
    <cfRule type="cellIs" dxfId="3770" priority="3942" operator="between">
      <formula>0.76</formula>
      <formula>0.95</formula>
    </cfRule>
    <cfRule type="cellIs" dxfId="3769" priority="3943" operator="between">
      <formula>0.51</formula>
      <formula>0.75</formula>
    </cfRule>
    <cfRule type="cellIs" dxfId="3768" priority="3944" operator="greaterThan">
      <formula>1</formula>
    </cfRule>
    <cfRule type="cellIs" dxfId="3767" priority="3945" operator="between">
      <formula>0.95</formula>
      <formula>1</formula>
    </cfRule>
    <cfRule type="cellIs" dxfId="3766" priority="3946" stopIfTrue="1" operator="between">
      <formula>0</formula>
      <formula>0.5</formula>
    </cfRule>
  </conditionalFormatting>
  <conditionalFormatting sqref="V47">
    <cfRule type="cellIs" dxfId="3765" priority="3937" operator="between">
      <formula>0.76</formula>
      <formula>0.95</formula>
    </cfRule>
    <cfRule type="cellIs" dxfId="3764" priority="3938" operator="between">
      <formula>0.51</formula>
      <formula>0.75</formula>
    </cfRule>
    <cfRule type="cellIs" dxfId="3763" priority="3939" operator="greaterThan">
      <formula>1</formula>
    </cfRule>
    <cfRule type="cellIs" dxfId="3762" priority="3940" operator="between">
      <formula>0.95</formula>
      <formula>1</formula>
    </cfRule>
    <cfRule type="cellIs" dxfId="3761" priority="3941" stopIfTrue="1" operator="between">
      <formula>0</formula>
      <formula>0.5</formula>
    </cfRule>
  </conditionalFormatting>
  <conditionalFormatting sqref="V48">
    <cfRule type="cellIs" dxfId="3760" priority="3932" operator="between">
      <formula>0.76</formula>
      <formula>0.95</formula>
    </cfRule>
    <cfRule type="cellIs" dxfId="3759" priority="3933" operator="between">
      <formula>0.51</formula>
      <formula>0.75</formula>
    </cfRule>
    <cfRule type="cellIs" dxfId="3758" priority="3934" operator="greaterThan">
      <formula>1</formula>
    </cfRule>
    <cfRule type="cellIs" dxfId="3757" priority="3935" operator="between">
      <formula>0.95</formula>
      <formula>1</formula>
    </cfRule>
    <cfRule type="cellIs" dxfId="3756" priority="3936" stopIfTrue="1" operator="between">
      <formula>0</formula>
      <formula>0.5</formula>
    </cfRule>
  </conditionalFormatting>
  <conditionalFormatting sqref="V49">
    <cfRule type="cellIs" dxfId="3755" priority="3927" operator="between">
      <formula>0.76</formula>
      <formula>0.95</formula>
    </cfRule>
    <cfRule type="cellIs" dxfId="3754" priority="3928" operator="between">
      <formula>0.51</formula>
      <formula>0.75</formula>
    </cfRule>
    <cfRule type="cellIs" dxfId="3753" priority="3929" operator="greaterThan">
      <formula>1</formula>
    </cfRule>
    <cfRule type="cellIs" dxfId="3752" priority="3930" operator="between">
      <formula>0.95</formula>
      <formula>1</formula>
    </cfRule>
    <cfRule type="cellIs" dxfId="3751" priority="3931" stopIfTrue="1" operator="between">
      <formula>0</formula>
      <formula>0.5</formula>
    </cfRule>
  </conditionalFormatting>
  <conditionalFormatting sqref="V50">
    <cfRule type="cellIs" dxfId="3750" priority="3922" operator="between">
      <formula>0.76</formula>
      <formula>0.95</formula>
    </cfRule>
    <cfRule type="cellIs" dxfId="3749" priority="3923" operator="between">
      <formula>0.51</formula>
      <formula>0.75</formula>
    </cfRule>
    <cfRule type="cellIs" dxfId="3748" priority="3924" operator="greaterThan">
      <formula>1</formula>
    </cfRule>
    <cfRule type="cellIs" dxfId="3747" priority="3925" operator="between">
      <formula>0.95</formula>
      <formula>1</formula>
    </cfRule>
    <cfRule type="cellIs" dxfId="3746" priority="3926" stopIfTrue="1" operator="between">
      <formula>0</formula>
      <formula>0.5</formula>
    </cfRule>
  </conditionalFormatting>
  <conditionalFormatting sqref="V51">
    <cfRule type="cellIs" dxfId="3745" priority="3917" operator="between">
      <formula>0.76</formula>
      <formula>0.95</formula>
    </cfRule>
    <cfRule type="cellIs" dxfId="3744" priority="3918" operator="between">
      <formula>0.51</formula>
      <formula>0.75</formula>
    </cfRule>
    <cfRule type="cellIs" dxfId="3743" priority="3919" operator="greaterThan">
      <formula>1</formula>
    </cfRule>
    <cfRule type="cellIs" dxfId="3742" priority="3920" operator="between">
      <formula>0.95</formula>
      <formula>1</formula>
    </cfRule>
    <cfRule type="cellIs" dxfId="3741" priority="3921" stopIfTrue="1" operator="between">
      <formula>0</formula>
      <formula>0.5</formula>
    </cfRule>
  </conditionalFormatting>
  <conditionalFormatting sqref="V52">
    <cfRule type="cellIs" dxfId="3740" priority="3912" operator="between">
      <formula>0.76</formula>
      <formula>0.95</formula>
    </cfRule>
    <cfRule type="cellIs" dxfId="3739" priority="3913" operator="between">
      <formula>0.51</formula>
      <formula>0.75</formula>
    </cfRule>
    <cfRule type="cellIs" dxfId="3738" priority="3914" operator="greaterThan">
      <formula>1</formula>
    </cfRule>
    <cfRule type="cellIs" dxfId="3737" priority="3915" operator="between">
      <formula>0.95</formula>
      <formula>1</formula>
    </cfRule>
    <cfRule type="cellIs" dxfId="3736" priority="3916" stopIfTrue="1" operator="between">
      <formula>0</formula>
      <formula>0.5</formula>
    </cfRule>
  </conditionalFormatting>
  <conditionalFormatting sqref="V53">
    <cfRule type="cellIs" dxfId="3735" priority="3907" operator="between">
      <formula>0.76</formula>
      <formula>0.95</formula>
    </cfRule>
    <cfRule type="cellIs" dxfId="3734" priority="3908" operator="between">
      <formula>0.51</formula>
      <formula>0.75</formula>
    </cfRule>
    <cfRule type="cellIs" dxfId="3733" priority="3909" operator="greaterThan">
      <formula>1</formula>
    </cfRule>
    <cfRule type="cellIs" dxfId="3732" priority="3910" operator="between">
      <formula>0.95</formula>
      <formula>1</formula>
    </cfRule>
    <cfRule type="cellIs" dxfId="3731" priority="3911" stopIfTrue="1" operator="between">
      <formula>0</formula>
      <formula>0.5</formula>
    </cfRule>
  </conditionalFormatting>
  <conditionalFormatting sqref="V54">
    <cfRule type="cellIs" dxfId="3730" priority="3902" operator="between">
      <formula>0.76</formula>
      <formula>0.95</formula>
    </cfRule>
    <cfRule type="cellIs" dxfId="3729" priority="3903" operator="between">
      <formula>0.51</formula>
      <formula>0.75</formula>
    </cfRule>
    <cfRule type="cellIs" dxfId="3728" priority="3904" operator="greaterThan">
      <formula>1</formula>
    </cfRule>
    <cfRule type="cellIs" dxfId="3727" priority="3905" operator="between">
      <formula>0.95</formula>
      <formula>1</formula>
    </cfRule>
    <cfRule type="cellIs" dxfId="3726" priority="3906" stopIfTrue="1" operator="between">
      <formula>0</formula>
      <formula>0.5</formula>
    </cfRule>
  </conditionalFormatting>
  <conditionalFormatting sqref="V55">
    <cfRule type="cellIs" dxfId="3725" priority="3897" operator="between">
      <formula>0.76</formula>
      <formula>0.95</formula>
    </cfRule>
    <cfRule type="cellIs" dxfId="3724" priority="3898" operator="between">
      <formula>0.51</formula>
      <formula>0.75</formula>
    </cfRule>
    <cfRule type="cellIs" dxfId="3723" priority="3899" operator="greaterThan">
      <formula>1</formula>
    </cfRule>
    <cfRule type="cellIs" dxfId="3722" priority="3900" operator="between">
      <formula>0.95</formula>
      <formula>1</formula>
    </cfRule>
    <cfRule type="cellIs" dxfId="3721" priority="3901" stopIfTrue="1" operator="between">
      <formula>0</formula>
      <formula>0.5</formula>
    </cfRule>
  </conditionalFormatting>
  <conditionalFormatting sqref="V56">
    <cfRule type="cellIs" dxfId="3720" priority="3892" operator="between">
      <formula>0.76</formula>
      <formula>0.95</formula>
    </cfRule>
    <cfRule type="cellIs" dxfId="3719" priority="3893" operator="between">
      <formula>0.51</formula>
      <formula>0.75</formula>
    </cfRule>
    <cfRule type="cellIs" dxfId="3718" priority="3894" operator="greaterThan">
      <formula>1</formula>
    </cfRule>
    <cfRule type="cellIs" dxfId="3717" priority="3895" operator="between">
      <formula>0.95</formula>
      <formula>1</formula>
    </cfRule>
    <cfRule type="cellIs" dxfId="3716" priority="3896" stopIfTrue="1" operator="between">
      <formula>0</formula>
      <formula>0.5</formula>
    </cfRule>
  </conditionalFormatting>
  <conditionalFormatting sqref="V57">
    <cfRule type="cellIs" dxfId="3715" priority="3887" operator="between">
      <formula>0.76</formula>
      <formula>0.95</formula>
    </cfRule>
    <cfRule type="cellIs" dxfId="3714" priority="3888" operator="between">
      <formula>0.51</formula>
      <formula>0.75</formula>
    </cfRule>
    <cfRule type="cellIs" dxfId="3713" priority="3889" operator="greaterThan">
      <formula>1</formula>
    </cfRule>
    <cfRule type="cellIs" dxfId="3712" priority="3890" operator="between">
      <formula>0.95</formula>
      <formula>1</formula>
    </cfRule>
    <cfRule type="cellIs" dxfId="3711" priority="3891" stopIfTrue="1" operator="between">
      <formula>0</formula>
      <formula>0.5</formula>
    </cfRule>
  </conditionalFormatting>
  <conditionalFormatting sqref="V58">
    <cfRule type="cellIs" dxfId="3710" priority="3877" operator="between">
      <formula>0.76</formula>
      <formula>0.95</formula>
    </cfRule>
    <cfRule type="cellIs" dxfId="3709" priority="3878" operator="between">
      <formula>0.51</formula>
      <formula>0.75</formula>
    </cfRule>
    <cfRule type="cellIs" dxfId="3708" priority="3879" operator="greaterThan">
      <formula>1</formula>
    </cfRule>
    <cfRule type="cellIs" dxfId="3707" priority="3880" operator="between">
      <formula>0.95</formula>
      <formula>1</formula>
    </cfRule>
    <cfRule type="cellIs" dxfId="3706" priority="3881" stopIfTrue="1" operator="between">
      <formula>0</formula>
      <formula>0.5</formula>
    </cfRule>
  </conditionalFormatting>
  <conditionalFormatting sqref="V59">
    <cfRule type="cellIs" dxfId="3705" priority="3872" operator="between">
      <formula>0.76</formula>
      <formula>0.95</formula>
    </cfRule>
    <cfRule type="cellIs" dxfId="3704" priority="3873" operator="between">
      <formula>0.51</formula>
      <formula>0.75</formula>
    </cfRule>
    <cfRule type="cellIs" dxfId="3703" priority="3874" operator="greaterThan">
      <formula>1</formula>
    </cfRule>
    <cfRule type="cellIs" dxfId="3702" priority="3875" operator="between">
      <formula>0.95</formula>
      <formula>1</formula>
    </cfRule>
    <cfRule type="cellIs" dxfId="3701" priority="3876" stopIfTrue="1" operator="between">
      <formula>0</formula>
      <formula>0.5</formula>
    </cfRule>
  </conditionalFormatting>
  <conditionalFormatting sqref="V60">
    <cfRule type="cellIs" dxfId="3700" priority="3867" operator="between">
      <formula>0.76</formula>
      <formula>0.95</formula>
    </cfRule>
    <cfRule type="cellIs" dxfId="3699" priority="3868" operator="between">
      <formula>0.51</formula>
      <formula>0.75</formula>
    </cfRule>
    <cfRule type="cellIs" dxfId="3698" priority="3869" operator="greaterThan">
      <formula>1</formula>
    </cfRule>
    <cfRule type="cellIs" dxfId="3697" priority="3870" operator="between">
      <formula>0.95</formula>
      <formula>1</formula>
    </cfRule>
    <cfRule type="cellIs" dxfId="3696" priority="3871" stopIfTrue="1" operator="between">
      <formula>0</formula>
      <formula>0.5</formula>
    </cfRule>
  </conditionalFormatting>
  <conditionalFormatting sqref="V61">
    <cfRule type="cellIs" dxfId="3695" priority="3862" operator="between">
      <formula>0.76</formula>
      <formula>0.95</formula>
    </cfRule>
    <cfRule type="cellIs" dxfId="3694" priority="3863" operator="between">
      <formula>0.51</formula>
      <formula>0.75</formula>
    </cfRule>
    <cfRule type="cellIs" dxfId="3693" priority="3864" operator="greaterThan">
      <formula>1</formula>
    </cfRule>
    <cfRule type="cellIs" dxfId="3692" priority="3865" operator="between">
      <formula>0.95</formula>
      <formula>1</formula>
    </cfRule>
    <cfRule type="cellIs" dxfId="3691" priority="3866" stopIfTrue="1" operator="between">
      <formula>0</formula>
      <formula>0.5</formula>
    </cfRule>
  </conditionalFormatting>
  <conditionalFormatting sqref="V63">
    <cfRule type="cellIs" dxfId="3690" priority="3857" operator="between">
      <formula>0.76</formula>
      <formula>0.95</formula>
    </cfRule>
    <cfRule type="cellIs" dxfId="3689" priority="3858" operator="between">
      <formula>0.51</formula>
      <formula>0.75</formula>
    </cfRule>
    <cfRule type="cellIs" dxfId="3688" priority="3859" operator="greaterThan">
      <formula>1</formula>
    </cfRule>
    <cfRule type="cellIs" dxfId="3687" priority="3860" operator="between">
      <formula>0.95</formula>
      <formula>1</formula>
    </cfRule>
    <cfRule type="cellIs" dxfId="3686" priority="3861" stopIfTrue="1" operator="between">
      <formula>0</formula>
      <formula>0.5</formula>
    </cfRule>
  </conditionalFormatting>
  <conditionalFormatting sqref="V64">
    <cfRule type="cellIs" dxfId="3685" priority="3852" operator="between">
      <formula>0.76</formula>
      <formula>0.95</formula>
    </cfRule>
    <cfRule type="cellIs" dxfId="3684" priority="3853" operator="between">
      <formula>0.51</formula>
      <formula>0.75</formula>
    </cfRule>
    <cfRule type="cellIs" dxfId="3683" priority="3854" operator="greaterThan">
      <formula>1</formula>
    </cfRule>
    <cfRule type="cellIs" dxfId="3682" priority="3855" operator="between">
      <formula>0.95</formula>
      <formula>1</formula>
    </cfRule>
    <cfRule type="cellIs" dxfId="3681" priority="3856" stopIfTrue="1" operator="between">
      <formula>0</formula>
      <formula>0.5</formula>
    </cfRule>
  </conditionalFormatting>
  <conditionalFormatting sqref="V65">
    <cfRule type="cellIs" dxfId="3680" priority="3847" operator="between">
      <formula>0.76</formula>
      <formula>0.95</formula>
    </cfRule>
    <cfRule type="cellIs" dxfId="3679" priority="3848" operator="between">
      <formula>0.51</formula>
      <formula>0.75</formula>
    </cfRule>
    <cfRule type="cellIs" dxfId="3678" priority="3849" operator="greaterThan">
      <formula>1</formula>
    </cfRule>
    <cfRule type="cellIs" dxfId="3677" priority="3850" operator="between">
      <formula>0.95</formula>
      <formula>1</formula>
    </cfRule>
    <cfRule type="cellIs" dxfId="3676" priority="3851" stopIfTrue="1" operator="between">
      <formula>0</formula>
      <formula>0.5</formula>
    </cfRule>
  </conditionalFormatting>
  <conditionalFormatting sqref="V66">
    <cfRule type="cellIs" dxfId="3675" priority="3842" operator="between">
      <formula>0.76</formula>
      <formula>0.95</formula>
    </cfRule>
    <cfRule type="cellIs" dxfId="3674" priority="3843" operator="between">
      <formula>0.51</formula>
      <formula>0.75</formula>
    </cfRule>
    <cfRule type="cellIs" dxfId="3673" priority="3844" operator="greaterThan">
      <formula>1</formula>
    </cfRule>
    <cfRule type="cellIs" dxfId="3672" priority="3845" operator="between">
      <formula>0.95</formula>
      <formula>1</formula>
    </cfRule>
    <cfRule type="cellIs" dxfId="3671" priority="3846" stopIfTrue="1" operator="between">
      <formula>0</formula>
      <formula>0.5</formula>
    </cfRule>
  </conditionalFormatting>
  <conditionalFormatting sqref="V67">
    <cfRule type="cellIs" dxfId="3670" priority="3837" operator="between">
      <formula>0.76</formula>
      <formula>0.95</formula>
    </cfRule>
    <cfRule type="cellIs" dxfId="3669" priority="3838" operator="between">
      <formula>0.51</formula>
      <formula>0.75</formula>
    </cfRule>
    <cfRule type="cellIs" dxfId="3668" priority="3839" operator="greaterThan">
      <formula>1</formula>
    </cfRule>
    <cfRule type="cellIs" dxfId="3667" priority="3840" operator="between">
      <formula>0.95</formula>
      <formula>1</formula>
    </cfRule>
    <cfRule type="cellIs" dxfId="3666" priority="3841" stopIfTrue="1" operator="between">
      <formula>0</formula>
      <formula>0.5</formula>
    </cfRule>
  </conditionalFormatting>
  <conditionalFormatting sqref="V68">
    <cfRule type="cellIs" dxfId="3665" priority="3832" operator="between">
      <formula>0.76</formula>
      <formula>0.95</formula>
    </cfRule>
    <cfRule type="cellIs" dxfId="3664" priority="3833" operator="between">
      <formula>0.51</formula>
      <formula>0.75</formula>
    </cfRule>
    <cfRule type="cellIs" dxfId="3663" priority="3834" operator="greaterThan">
      <formula>1</formula>
    </cfRule>
    <cfRule type="cellIs" dxfId="3662" priority="3835" operator="between">
      <formula>0.95</formula>
      <formula>1</formula>
    </cfRule>
    <cfRule type="cellIs" dxfId="3661" priority="3836" stopIfTrue="1" operator="between">
      <formula>0</formula>
      <formula>0.5</formula>
    </cfRule>
  </conditionalFormatting>
  <conditionalFormatting sqref="V69">
    <cfRule type="cellIs" dxfId="3660" priority="3827" operator="between">
      <formula>0.76</formula>
      <formula>0.95</formula>
    </cfRule>
    <cfRule type="cellIs" dxfId="3659" priority="3828" operator="between">
      <formula>0.51</formula>
      <formula>0.75</formula>
    </cfRule>
    <cfRule type="cellIs" dxfId="3658" priority="3829" operator="greaterThan">
      <formula>1</formula>
    </cfRule>
    <cfRule type="cellIs" dxfId="3657" priority="3830" operator="between">
      <formula>0.95</formula>
      <formula>1</formula>
    </cfRule>
    <cfRule type="cellIs" dxfId="3656" priority="3831" stopIfTrue="1" operator="between">
      <formula>0</formula>
      <formula>0.5</formula>
    </cfRule>
  </conditionalFormatting>
  <conditionalFormatting sqref="V70">
    <cfRule type="cellIs" dxfId="3655" priority="3822" operator="between">
      <formula>0.76</formula>
      <formula>0.95</formula>
    </cfRule>
    <cfRule type="cellIs" dxfId="3654" priority="3823" operator="between">
      <formula>0.51</formula>
      <formula>0.75</formula>
    </cfRule>
    <cfRule type="cellIs" dxfId="3653" priority="3824" operator="greaterThan">
      <formula>1</formula>
    </cfRule>
    <cfRule type="cellIs" dxfId="3652" priority="3825" operator="between">
      <formula>0.95</formula>
      <formula>1</formula>
    </cfRule>
    <cfRule type="cellIs" dxfId="3651" priority="3826" stopIfTrue="1" operator="between">
      <formula>0</formula>
      <formula>0.5</formula>
    </cfRule>
  </conditionalFormatting>
  <conditionalFormatting sqref="V71">
    <cfRule type="cellIs" dxfId="3650" priority="3817" operator="between">
      <formula>0.76</formula>
      <formula>0.95</formula>
    </cfRule>
    <cfRule type="cellIs" dxfId="3649" priority="3818" operator="between">
      <formula>0.51</formula>
      <formula>0.75</formula>
    </cfRule>
    <cfRule type="cellIs" dxfId="3648" priority="3819" operator="greaterThan">
      <formula>1</formula>
    </cfRule>
    <cfRule type="cellIs" dxfId="3647" priority="3820" operator="between">
      <formula>0.95</formula>
      <formula>1</formula>
    </cfRule>
    <cfRule type="cellIs" dxfId="3646" priority="3821" stopIfTrue="1" operator="between">
      <formula>0</formula>
      <formula>0.5</formula>
    </cfRule>
  </conditionalFormatting>
  <conditionalFormatting sqref="V72">
    <cfRule type="cellIs" dxfId="3645" priority="3812" operator="between">
      <formula>0.76</formula>
      <formula>0.95</formula>
    </cfRule>
    <cfRule type="cellIs" dxfId="3644" priority="3813" operator="between">
      <formula>0.51</formula>
      <formula>0.75</formula>
    </cfRule>
    <cfRule type="cellIs" dxfId="3643" priority="3814" operator="greaterThan">
      <formula>1</formula>
    </cfRule>
    <cfRule type="cellIs" dxfId="3642" priority="3815" operator="between">
      <formula>0.95</formula>
      <formula>1</formula>
    </cfRule>
    <cfRule type="cellIs" dxfId="3641" priority="3816" stopIfTrue="1" operator="between">
      <formula>0</formula>
      <formula>0.5</formula>
    </cfRule>
  </conditionalFormatting>
  <conditionalFormatting sqref="V73">
    <cfRule type="cellIs" dxfId="3640" priority="3807" operator="between">
      <formula>0.76</formula>
      <formula>0.95</formula>
    </cfRule>
    <cfRule type="cellIs" dxfId="3639" priority="3808" operator="between">
      <formula>0.51</formula>
      <formula>0.75</formula>
    </cfRule>
    <cfRule type="cellIs" dxfId="3638" priority="3809" operator="greaterThan">
      <formula>1</formula>
    </cfRule>
    <cfRule type="cellIs" dxfId="3637" priority="3810" operator="between">
      <formula>0.95</formula>
      <formula>1</formula>
    </cfRule>
    <cfRule type="cellIs" dxfId="3636" priority="3811" stopIfTrue="1" operator="between">
      <formula>0</formula>
      <formula>0.5</formula>
    </cfRule>
  </conditionalFormatting>
  <conditionalFormatting sqref="V74">
    <cfRule type="cellIs" dxfId="3635" priority="3802" operator="between">
      <formula>0.76</formula>
      <formula>0.95</formula>
    </cfRule>
    <cfRule type="cellIs" dxfId="3634" priority="3803" operator="between">
      <formula>0.51</formula>
      <formula>0.75</formula>
    </cfRule>
    <cfRule type="cellIs" dxfId="3633" priority="3804" operator="greaterThan">
      <formula>1</formula>
    </cfRule>
    <cfRule type="cellIs" dxfId="3632" priority="3805" operator="between">
      <formula>0.95</formula>
      <formula>1</formula>
    </cfRule>
    <cfRule type="cellIs" dxfId="3631" priority="3806" stopIfTrue="1" operator="between">
      <formula>0</formula>
      <formula>0.5</formula>
    </cfRule>
  </conditionalFormatting>
  <conditionalFormatting sqref="V75">
    <cfRule type="cellIs" dxfId="3630" priority="3797" operator="between">
      <formula>0.76</formula>
      <formula>0.95</formula>
    </cfRule>
    <cfRule type="cellIs" dxfId="3629" priority="3798" operator="between">
      <formula>0.51</formula>
      <formula>0.75</formula>
    </cfRule>
    <cfRule type="cellIs" dxfId="3628" priority="3799" operator="greaterThan">
      <formula>1</formula>
    </cfRule>
    <cfRule type="cellIs" dxfId="3627" priority="3800" operator="between">
      <formula>0.95</formula>
      <formula>1</formula>
    </cfRule>
    <cfRule type="cellIs" dxfId="3626" priority="3801" stopIfTrue="1" operator="between">
      <formula>0</formula>
      <formula>0.5</formula>
    </cfRule>
  </conditionalFormatting>
  <conditionalFormatting sqref="V78">
    <cfRule type="cellIs" dxfId="3625" priority="3792" operator="between">
      <formula>0.76</formula>
      <formula>0.95</formula>
    </cfRule>
    <cfRule type="cellIs" dxfId="3624" priority="3793" operator="between">
      <formula>0.51</formula>
      <formula>0.75</formula>
    </cfRule>
    <cfRule type="cellIs" dxfId="3623" priority="3794" operator="greaterThan">
      <formula>1</formula>
    </cfRule>
    <cfRule type="cellIs" dxfId="3622" priority="3795" operator="between">
      <formula>0.95</formula>
      <formula>1</formula>
    </cfRule>
    <cfRule type="cellIs" dxfId="3621" priority="3796" stopIfTrue="1" operator="between">
      <formula>0</formula>
      <formula>0.5</formula>
    </cfRule>
  </conditionalFormatting>
  <conditionalFormatting sqref="V79">
    <cfRule type="cellIs" dxfId="3620" priority="3787" operator="between">
      <formula>0.76</formula>
      <formula>0.95</formula>
    </cfRule>
    <cfRule type="cellIs" dxfId="3619" priority="3788" operator="between">
      <formula>0.51</formula>
      <formula>0.75</formula>
    </cfRule>
    <cfRule type="cellIs" dxfId="3618" priority="3789" operator="greaterThan">
      <formula>1</formula>
    </cfRule>
    <cfRule type="cellIs" dxfId="3617" priority="3790" operator="between">
      <formula>0.95</formula>
      <formula>1</formula>
    </cfRule>
    <cfRule type="cellIs" dxfId="3616" priority="3791" stopIfTrue="1" operator="between">
      <formula>0</formula>
      <formula>0.5</formula>
    </cfRule>
  </conditionalFormatting>
  <conditionalFormatting sqref="V80">
    <cfRule type="cellIs" dxfId="3615" priority="3777" operator="between">
      <formula>0.76</formula>
      <formula>0.95</formula>
    </cfRule>
    <cfRule type="cellIs" dxfId="3614" priority="3778" operator="between">
      <formula>0.51</formula>
      <formula>0.75</formula>
    </cfRule>
    <cfRule type="cellIs" dxfId="3613" priority="3779" operator="greaterThan">
      <formula>1</formula>
    </cfRule>
    <cfRule type="cellIs" dxfId="3612" priority="3780" operator="between">
      <formula>0.95</formula>
      <formula>1</formula>
    </cfRule>
    <cfRule type="cellIs" dxfId="3611" priority="3781" stopIfTrue="1" operator="between">
      <formula>0</formula>
      <formula>0.5</formula>
    </cfRule>
  </conditionalFormatting>
  <conditionalFormatting sqref="V81">
    <cfRule type="cellIs" dxfId="3610" priority="3772" operator="between">
      <formula>0.76</formula>
      <formula>0.95</formula>
    </cfRule>
    <cfRule type="cellIs" dxfId="3609" priority="3773" operator="between">
      <formula>0.51</formula>
      <formula>0.75</formula>
    </cfRule>
    <cfRule type="cellIs" dxfId="3608" priority="3774" operator="greaterThan">
      <formula>1</formula>
    </cfRule>
    <cfRule type="cellIs" dxfId="3607" priority="3775" operator="between">
      <formula>0.95</formula>
      <formula>1</formula>
    </cfRule>
    <cfRule type="cellIs" dxfId="3606" priority="3776" stopIfTrue="1" operator="between">
      <formula>0</formula>
      <formula>0.5</formula>
    </cfRule>
  </conditionalFormatting>
  <conditionalFormatting sqref="V82">
    <cfRule type="cellIs" dxfId="3605" priority="3767" operator="between">
      <formula>0.76</formula>
      <formula>0.95</formula>
    </cfRule>
    <cfRule type="cellIs" dxfId="3604" priority="3768" operator="between">
      <formula>0.51</formula>
      <formula>0.75</formula>
    </cfRule>
    <cfRule type="cellIs" dxfId="3603" priority="3769" operator="greaterThan">
      <formula>1</formula>
    </cfRule>
    <cfRule type="cellIs" dxfId="3602" priority="3770" operator="between">
      <formula>0.95</formula>
      <formula>1</formula>
    </cfRule>
    <cfRule type="cellIs" dxfId="3601" priority="3771" stopIfTrue="1" operator="between">
      <formula>0</formula>
      <formula>0.5</formula>
    </cfRule>
  </conditionalFormatting>
  <conditionalFormatting sqref="V83">
    <cfRule type="cellIs" dxfId="3600" priority="3762" operator="between">
      <formula>0.76</formula>
      <formula>0.95</formula>
    </cfRule>
    <cfRule type="cellIs" dxfId="3599" priority="3763" operator="between">
      <formula>0.51</formula>
      <formula>0.75</formula>
    </cfRule>
    <cfRule type="cellIs" dxfId="3598" priority="3764" operator="greaterThan">
      <formula>1</formula>
    </cfRule>
    <cfRule type="cellIs" dxfId="3597" priority="3765" operator="between">
      <formula>0.95</formula>
      <formula>1</formula>
    </cfRule>
    <cfRule type="cellIs" dxfId="3596" priority="3766" stopIfTrue="1" operator="between">
      <formula>0</formula>
      <formula>0.5</formula>
    </cfRule>
  </conditionalFormatting>
  <conditionalFormatting sqref="V88">
    <cfRule type="cellIs" dxfId="3595" priority="3757" operator="between">
      <formula>0.76</formula>
      <formula>0.95</formula>
    </cfRule>
    <cfRule type="cellIs" dxfId="3594" priority="3758" operator="between">
      <formula>0.51</formula>
      <formula>0.75</formula>
    </cfRule>
    <cfRule type="cellIs" dxfId="3593" priority="3759" operator="greaterThan">
      <formula>1</formula>
    </cfRule>
    <cfRule type="cellIs" dxfId="3592" priority="3760" operator="between">
      <formula>0.95</formula>
      <formula>1</formula>
    </cfRule>
    <cfRule type="cellIs" dxfId="3591" priority="3761" stopIfTrue="1" operator="between">
      <formula>0</formula>
      <formula>0.5</formula>
    </cfRule>
  </conditionalFormatting>
  <conditionalFormatting sqref="V91">
    <cfRule type="cellIs" dxfId="3590" priority="3752" operator="between">
      <formula>0.76</formula>
      <formula>0.95</formula>
    </cfRule>
    <cfRule type="cellIs" dxfId="3589" priority="3753" operator="between">
      <formula>0.51</formula>
      <formula>0.75</formula>
    </cfRule>
    <cfRule type="cellIs" dxfId="3588" priority="3754" operator="greaterThan">
      <formula>1</formula>
    </cfRule>
    <cfRule type="cellIs" dxfId="3587" priority="3755" operator="between">
      <formula>0.95</formula>
      <formula>1</formula>
    </cfRule>
    <cfRule type="cellIs" dxfId="3586" priority="3756" stopIfTrue="1" operator="between">
      <formula>0</formula>
      <formula>0.5</formula>
    </cfRule>
  </conditionalFormatting>
  <conditionalFormatting sqref="V92">
    <cfRule type="cellIs" dxfId="3585" priority="3747" operator="between">
      <formula>0.76</formula>
      <formula>0.95</formula>
    </cfRule>
    <cfRule type="cellIs" dxfId="3584" priority="3748" operator="between">
      <formula>0.51</formula>
      <formula>0.75</formula>
    </cfRule>
    <cfRule type="cellIs" dxfId="3583" priority="3749" operator="greaterThan">
      <formula>1</formula>
    </cfRule>
    <cfRule type="cellIs" dxfId="3582" priority="3750" operator="between">
      <formula>0.95</formula>
      <formula>1</formula>
    </cfRule>
    <cfRule type="cellIs" dxfId="3581" priority="3751" stopIfTrue="1" operator="between">
      <formula>0</formula>
      <formula>0.5</formula>
    </cfRule>
  </conditionalFormatting>
  <conditionalFormatting sqref="V93">
    <cfRule type="cellIs" dxfId="3580" priority="3742" operator="between">
      <formula>0.76</formula>
      <formula>0.95</formula>
    </cfRule>
    <cfRule type="cellIs" dxfId="3579" priority="3743" operator="between">
      <formula>0.51</formula>
      <formula>0.75</formula>
    </cfRule>
    <cfRule type="cellIs" dxfId="3578" priority="3744" operator="greaterThan">
      <formula>1</formula>
    </cfRule>
    <cfRule type="cellIs" dxfId="3577" priority="3745" operator="between">
      <formula>0.95</formula>
      <formula>1</formula>
    </cfRule>
    <cfRule type="cellIs" dxfId="3576" priority="3746" stopIfTrue="1" operator="between">
      <formula>0</formula>
      <formula>0.5</formula>
    </cfRule>
  </conditionalFormatting>
  <conditionalFormatting sqref="V94">
    <cfRule type="cellIs" dxfId="3575" priority="3737" operator="between">
      <formula>0.76</formula>
      <formula>0.95</formula>
    </cfRule>
    <cfRule type="cellIs" dxfId="3574" priority="3738" operator="between">
      <formula>0.51</formula>
      <formula>0.75</formula>
    </cfRule>
    <cfRule type="cellIs" dxfId="3573" priority="3739" operator="greaterThan">
      <formula>1</formula>
    </cfRule>
    <cfRule type="cellIs" dxfId="3572" priority="3740" operator="between">
      <formula>0.95</formula>
      <formula>1</formula>
    </cfRule>
    <cfRule type="cellIs" dxfId="3571" priority="3741" stopIfTrue="1" operator="between">
      <formula>0</formula>
      <formula>0.5</formula>
    </cfRule>
  </conditionalFormatting>
  <conditionalFormatting sqref="V95">
    <cfRule type="cellIs" dxfId="3570" priority="3732" operator="between">
      <formula>0.76</formula>
      <formula>0.95</formula>
    </cfRule>
    <cfRule type="cellIs" dxfId="3569" priority="3733" operator="between">
      <formula>0.51</formula>
      <formula>0.75</formula>
    </cfRule>
    <cfRule type="cellIs" dxfId="3568" priority="3734" operator="greaterThan">
      <formula>1</formula>
    </cfRule>
    <cfRule type="cellIs" dxfId="3567" priority="3735" operator="between">
      <formula>0.95</formula>
      <formula>1</formula>
    </cfRule>
    <cfRule type="cellIs" dxfId="3566" priority="3736" stopIfTrue="1" operator="between">
      <formula>0</formula>
      <formula>0.5</formula>
    </cfRule>
  </conditionalFormatting>
  <conditionalFormatting sqref="V96">
    <cfRule type="cellIs" dxfId="3565" priority="3727" operator="between">
      <formula>0.76</formula>
      <formula>0.95</formula>
    </cfRule>
    <cfRule type="cellIs" dxfId="3564" priority="3728" operator="between">
      <formula>0.51</formula>
      <formula>0.75</formula>
    </cfRule>
    <cfRule type="cellIs" dxfId="3563" priority="3729" operator="greaterThan">
      <formula>1</formula>
    </cfRule>
    <cfRule type="cellIs" dxfId="3562" priority="3730" operator="between">
      <formula>0.95</formula>
      <formula>1</formula>
    </cfRule>
    <cfRule type="cellIs" dxfId="3561" priority="3731" stopIfTrue="1" operator="between">
      <formula>0</formula>
      <formula>0.5</formula>
    </cfRule>
  </conditionalFormatting>
  <conditionalFormatting sqref="V98">
    <cfRule type="cellIs" dxfId="3560" priority="3722" operator="between">
      <formula>0.76</formula>
      <formula>0.95</formula>
    </cfRule>
    <cfRule type="cellIs" dxfId="3559" priority="3723" operator="between">
      <formula>0.51</formula>
      <formula>0.75</formula>
    </cfRule>
    <cfRule type="cellIs" dxfId="3558" priority="3724" operator="greaterThan">
      <formula>1</formula>
    </cfRule>
    <cfRule type="cellIs" dxfId="3557" priority="3725" operator="between">
      <formula>0.95</formula>
      <formula>1</formula>
    </cfRule>
    <cfRule type="cellIs" dxfId="3556" priority="3726" stopIfTrue="1" operator="between">
      <formula>0</formula>
      <formula>0.5</formula>
    </cfRule>
  </conditionalFormatting>
  <conditionalFormatting sqref="V99">
    <cfRule type="cellIs" dxfId="3555" priority="3712" operator="between">
      <formula>0.76</formula>
      <formula>0.95</formula>
    </cfRule>
    <cfRule type="cellIs" dxfId="3554" priority="3713" operator="between">
      <formula>0.51</formula>
      <formula>0.75</formula>
    </cfRule>
    <cfRule type="cellIs" dxfId="3553" priority="3714" operator="greaterThan">
      <formula>1</formula>
    </cfRule>
    <cfRule type="cellIs" dxfId="3552" priority="3715" operator="between">
      <formula>0.95</formula>
      <formula>1</formula>
    </cfRule>
    <cfRule type="cellIs" dxfId="3551" priority="3716" stopIfTrue="1" operator="between">
      <formula>0</formula>
      <formula>0.5</formula>
    </cfRule>
  </conditionalFormatting>
  <conditionalFormatting sqref="V101">
    <cfRule type="cellIs" dxfId="3550" priority="3702" operator="between">
      <formula>0.76</formula>
      <formula>0.95</formula>
    </cfRule>
    <cfRule type="cellIs" dxfId="3549" priority="3703" operator="between">
      <formula>0.51</formula>
      <formula>0.75</formula>
    </cfRule>
    <cfRule type="cellIs" dxfId="3548" priority="3704" operator="greaterThan">
      <formula>1</formula>
    </cfRule>
    <cfRule type="cellIs" dxfId="3547" priority="3705" operator="between">
      <formula>0.95</formula>
      <formula>1</formula>
    </cfRule>
    <cfRule type="cellIs" dxfId="3546" priority="3706" stopIfTrue="1" operator="between">
      <formula>0</formula>
      <formula>0.5</formula>
    </cfRule>
  </conditionalFormatting>
  <conditionalFormatting sqref="V103">
    <cfRule type="cellIs" dxfId="3545" priority="3692" operator="between">
      <formula>0.76</formula>
      <formula>0.95</formula>
    </cfRule>
    <cfRule type="cellIs" dxfId="3544" priority="3693" operator="between">
      <formula>0.51</formula>
      <formula>0.75</formula>
    </cfRule>
    <cfRule type="cellIs" dxfId="3543" priority="3694" operator="greaterThan">
      <formula>1</formula>
    </cfRule>
    <cfRule type="cellIs" dxfId="3542" priority="3695" operator="between">
      <formula>0.95</formula>
      <formula>1</formula>
    </cfRule>
    <cfRule type="cellIs" dxfId="3541" priority="3696" stopIfTrue="1" operator="between">
      <formula>0</formula>
      <formula>0.5</formula>
    </cfRule>
  </conditionalFormatting>
  <conditionalFormatting sqref="V104">
    <cfRule type="cellIs" dxfId="3540" priority="3687" operator="between">
      <formula>0.76</formula>
      <formula>0.95</formula>
    </cfRule>
    <cfRule type="cellIs" dxfId="3539" priority="3688" operator="between">
      <formula>0.51</formula>
      <formula>0.75</formula>
    </cfRule>
    <cfRule type="cellIs" dxfId="3538" priority="3689" operator="greaterThan">
      <formula>1</formula>
    </cfRule>
    <cfRule type="cellIs" dxfId="3537" priority="3690" operator="between">
      <formula>0.95</formula>
      <formula>1</formula>
    </cfRule>
    <cfRule type="cellIs" dxfId="3536" priority="3691" stopIfTrue="1" operator="between">
      <formula>0</formula>
      <formula>0.5</formula>
    </cfRule>
  </conditionalFormatting>
  <conditionalFormatting sqref="V105">
    <cfRule type="cellIs" dxfId="3535" priority="3682" operator="between">
      <formula>0.76</formula>
      <formula>0.95</formula>
    </cfRule>
    <cfRule type="cellIs" dxfId="3534" priority="3683" operator="between">
      <formula>0.51</formula>
      <formula>0.75</formula>
    </cfRule>
    <cfRule type="cellIs" dxfId="3533" priority="3684" operator="greaterThan">
      <formula>1</formula>
    </cfRule>
    <cfRule type="cellIs" dxfId="3532" priority="3685" operator="between">
      <formula>0.95</formula>
      <formula>1</formula>
    </cfRule>
    <cfRule type="cellIs" dxfId="3531" priority="3686" stopIfTrue="1" operator="between">
      <formula>0</formula>
      <formula>0.5</formula>
    </cfRule>
  </conditionalFormatting>
  <conditionalFormatting sqref="V106">
    <cfRule type="cellIs" dxfId="3530" priority="3677" operator="between">
      <formula>0.76</formula>
      <formula>0.95</formula>
    </cfRule>
    <cfRule type="cellIs" dxfId="3529" priority="3678" operator="between">
      <formula>0.51</formula>
      <formula>0.75</formula>
    </cfRule>
    <cfRule type="cellIs" dxfId="3528" priority="3679" operator="greaterThan">
      <formula>1</formula>
    </cfRule>
    <cfRule type="cellIs" dxfId="3527" priority="3680" operator="between">
      <formula>0.95</formula>
      <formula>1</formula>
    </cfRule>
    <cfRule type="cellIs" dxfId="3526" priority="3681" stopIfTrue="1" operator="between">
      <formula>0</formula>
      <formula>0.5</formula>
    </cfRule>
  </conditionalFormatting>
  <conditionalFormatting sqref="V107">
    <cfRule type="cellIs" dxfId="3525" priority="3672" operator="between">
      <formula>0.76</formula>
      <formula>0.95</formula>
    </cfRule>
    <cfRule type="cellIs" dxfId="3524" priority="3673" operator="between">
      <formula>0.51</formula>
      <formula>0.75</formula>
    </cfRule>
    <cfRule type="cellIs" dxfId="3523" priority="3674" operator="greaterThan">
      <formula>1</formula>
    </cfRule>
    <cfRule type="cellIs" dxfId="3522" priority="3675" operator="between">
      <formula>0.95</formula>
      <formula>1</formula>
    </cfRule>
    <cfRule type="cellIs" dxfId="3521" priority="3676" stopIfTrue="1" operator="between">
      <formula>0</formula>
      <formula>0.5</formula>
    </cfRule>
  </conditionalFormatting>
  <conditionalFormatting sqref="V108:V109">
    <cfRule type="cellIs" dxfId="3520" priority="3667" operator="between">
      <formula>0.76</formula>
      <formula>0.95</formula>
    </cfRule>
    <cfRule type="cellIs" dxfId="3519" priority="3668" operator="between">
      <formula>0.51</formula>
      <formula>0.75</formula>
    </cfRule>
    <cfRule type="cellIs" dxfId="3518" priority="3669" operator="greaterThan">
      <formula>1</formula>
    </cfRule>
    <cfRule type="cellIs" dxfId="3517" priority="3670" operator="between">
      <formula>0.95</formula>
      <formula>1</formula>
    </cfRule>
    <cfRule type="cellIs" dxfId="3516" priority="3671" stopIfTrue="1" operator="between">
      <formula>0</formula>
      <formula>0.5</formula>
    </cfRule>
  </conditionalFormatting>
  <conditionalFormatting sqref="V110">
    <cfRule type="cellIs" dxfId="3515" priority="3662" operator="between">
      <formula>0.76</formula>
      <formula>0.95</formula>
    </cfRule>
    <cfRule type="cellIs" dxfId="3514" priority="3663" operator="between">
      <formula>0.51</formula>
      <formula>0.75</formula>
    </cfRule>
    <cfRule type="cellIs" dxfId="3513" priority="3664" operator="greaterThan">
      <formula>1</formula>
    </cfRule>
    <cfRule type="cellIs" dxfId="3512" priority="3665" operator="between">
      <formula>0.95</formula>
      <formula>1</formula>
    </cfRule>
    <cfRule type="cellIs" dxfId="3511" priority="3666" stopIfTrue="1" operator="between">
      <formula>0</formula>
      <formula>0.5</formula>
    </cfRule>
  </conditionalFormatting>
  <conditionalFormatting sqref="V111">
    <cfRule type="cellIs" dxfId="3510" priority="3657" operator="between">
      <formula>0.76</formula>
      <formula>0.95</formula>
    </cfRule>
    <cfRule type="cellIs" dxfId="3509" priority="3658" operator="between">
      <formula>0.51</formula>
      <formula>0.75</formula>
    </cfRule>
    <cfRule type="cellIs" dxfId="3508" priority="3659" operator="greaterThan">
      <formula>1</formula>
    </cfRule>
    <cfRule type="cellIs" dxfId="3507" priority="3660" operator="between">
      <formula>0.95</formula>
      <formula>1</formula>
    </cfRule>
    <cfRule type="cellIs" dxfId="3506" priority="3661" stopIfTrue="1" operator="between">
      <formula>0</formula>
      <formula>0.5</formula>
    </cfRule>
  </conditionalFormatting>
  <conditionalFormatting sqref="V113">
    <cfRule type="cellIs" dxfId="3505" priority="3647" operator="between">
      <formula>0.76</formula>
      <formula>0.95</formula>
    </cfRule>
    <cfRule type="cellIs" dxfId="3504" priority="3648" operator="between">
      <formula>0.51</formula>
      <formula>0.75</formula>
    </cfRule>
    <cfRule type="cellIs" dxfId="3503" priority="3649" operator="greaterThan">
      <formula>1</formula>
    </cfRule>
    <cfRule type="cellIs" dxfId="3502" priority="3650" operator="between">
      <formula>0.95</formula>
      <formula>1</formula>
    </cfRule>
    <cfRule type="cellIs" dxfId="3501" priority="3651" stopIfTrue="1" operator="between">
      <formula>0</formula>
      <formula>0.5</formula>
    </cfRule>
  </conditionalFormatting>
  <conditionalFormatting sqref="V114">
    <cfRule type="cellIs" dxfId="3500" priority="3637" operator="between">
      <formula>0.76</formula>
      <formula>0.95</formula>
    </cfRule>
    <cfRule type="cellIs" dxfId="3499" priority="3638" operator="between">
      <formula>0.51</formula>
      <formula>0.75</formula>
    </cfRule>
    <cfRule type="cellIs" dxfId="3498" priority="3639" operator="greaterThan">
      <formula>1</formula>
    </cfRule>
    <cfRule type="cellIs" dxfId="3497" priority="3640" operator="between">
      <formula>0.95</formula>
      <formula>1</formula>
    </cfRule>
    <cfRule type="cellIs" dxfId="3496" priority="3641" stopIfTrue="1" operator="between">
      <formula>0</formula>
      <formula>0.5</formula>
    </cfRule>
  </conditionalFormatting>
  <conditionalFormatting sqref="V112">
    <cfRule type="cellIs" dxfId="3495" priority="3632" operator="between">
      <formula>0.76</formula>
      <formula>0.95</formula>
    </cfRule>
    <cfRule type="cellIs" dxfId="3494" priority="3633" operator="between">
      <formula>0.51</formula>
      <formula>0.75</formula>
    </cfRule>
    <cfRule type="cellIs" dxfId="3493" priority="3634" operator="greaterThan">
      <formula>1</formula>
    </cfRule>
    <cfRule type="cellIs" dxfId="3492" priority="3635" operator="between">
      <formula>0.95</formula>
      <formula>1</formula>
    </cfRule>
    <cfRule type="cellIs" dxfId="3491" priority="3636" stopIfTrue="1" operator="between">
      <formula>0</formula>
      <formula>0.5</formula>
    </cfRule>
  </conditionalFormatting>
  <conditionalFormatting sqref="V115">
    <cfRule type="cellIs" dxfId="3490" priority="3627" operator="between">
      <formula>0.76</formula>
      <formula>0.95</formula>
    </cfRule>
    <cfRule type="cellIs" dxfId="3489" priority="3628" operator="between">
      <formula>0.51</formula>
      <formula>0.75</formula>
    </cfRule>
    <cfRule type="cellIs" dxfId="3488" priority="3629" operator="greaterThan">
      <formula>1</formula>
    </cfRule>
    <cfRule type="cellIs" dxfId="3487" priority="3630" operator="between">
      <formula>0.95</formula>
      <formula>1</formula>
    </cfRule>
    <cfRule type="cellIs" dxfId="3486" priority="3631" stopIfTrue="1" operator="between">
      <formula>0</formula>
      <formula>0.5</formula>
    </cfRule>
  </conditionalFormatting>
  <conditionalFormatting sqref="V116">
    <cfRule type="cellIs" dxfId="3485" priority="3622" operator="between">
      <formula>0.76</formula>
      <formula>0.95</formula>
    </cfRule>
    <cfRule type="cellIs" dxfId="3484" priority="3623" operator="between">
      <formula>0.51</formula>
      <formula>0.75</formula>
    </cfRule>
    <cfRule type="cellIs" dxfId="3483" priority="3624" operator="greaterThan">
      <formula>1</formula>
    </cfRule>
    <cfRule type="cellIs" dxfId="3482" priority="3625" operator="between">
      <formula>0.95</formula>
      <formula>1</formula>
    </cfRule>
    <cfRule type="cellIs" dxfId="3481" priority="3626" stopIfTrue="1" operator="between">
      <formula>0</formula>
      <formula>0.5</formula>
    </cfRule>
  </conditionalFormatting>
  <conditionalFormatting sqref="V117">
    <cfRule type="cellIs" dxfId="3480" priority="3617" operator="between">
      <formula>0.76</formula>
      <formula>0.95</formula>
    </cfRule>
    <cfRule type="cellIs" dxfId="3479" priority="3618" operator="between">
      <formula>0.51</formula>
      <formula>0.75</formula>
    </cfRule>
    <cfRule type="cellIs" dxfId="3478" priority="3619" operator="greaterThan">
      <formula>1</formula>
    </cfRule>
    <cfRule type="cellIs" dxfId="3477" priority="3620" operator="between">
      <formula>0.95</formula>
      <formula>1</formula>
    </cfRule>
    <cfRule type="cellIs" dxfId="3476" priority="3621" stopIfTrue="1" operator="between">
      <formula>0</formula>
      <formula>0.5</formula>
    </cfRule>
  </conditionalFormatting>
  <conditionalFormatting sqref="V118">
    <cfRule type="cellIs" dxfId="3475" priority="3612" operator="between">
      <formula>0.76</formula>
      <formula>0.95</formula>
    </cfRule>
    <cfRule type="cellIs" dxfId="3474" priority="3613" operator="between">
      <formula>0.51</formula>
      <formula>0.75</formula>
    </cfRule>
    <cfRule type="cellIs" dxfId="3473" priority="3614" operator="greaterThan">
      <formula>1</formula>
    </cfRule>
    <cfRule type="cellIs" dxfId="3472" priority="3615" operator="between">
      <formula>0.95</formula>
      <formula>1</formula>
    </cfRule>
    <cfRule type="cellIs" dxfId="3471" priority="3616" stopIfTrue="1" operator="between">
      <formula>0</formula>
      <formula>0.5</formula>
    </cfRule>
  </conditionalFormatting>
  <conditionalFormatting sqref="V119">
    <cfRule type="cellIs" dxfId="3470" priority="3607" operator="between">
      <formula>0.76</formula>
      <formula>0.95</formula>
    </cfRule>
    <cfRule type="cellIs" dxfId="3469" priority="3608" operator="between">
      <formula>0.51</formula>
      <formula>0.75</formula>
    </cfRule>
    <cfRule type="cellIs" dxfId="3468" priority="3609" operator="greaterThan">
      <formula>1</formula>
    </cfRule>
    <cfRule type="cellIs" dxfId="3467" priority="3610" operator="between">
      <formula>0.95</formula>
      <formula>1</formula>
    </cfRule>
    <cfRule type="cellIs" dxfId="3466" priority="3611" stopIfTrue="1" operator="between">
      <formula>0</formula>
      <formula>0.5</formula>
    </cfRule>
  </conditionalFormatting>
  <conditionalFormatting sqref="V120">
    <cfRule type="cellIs" dxfId="3465" priority="3602" operator="between">
      <formula>0.76</formula>
      <formula>0.95</formula>
    </cfRule>
    <cfRule type="cellIs" dxfId="3464" priority="3603" operator="between">
      <formula>0.51</formula>
      <formula>0.75</formula>
    </cfRule>
    <cfRule type="cellIs" dxfId="3463" priority="3604" operator="greaterThan">
      <formula>1</formula>
    </cfRule>
    <cfRule type="cellIs" dxfId="3462" priority="3605" operator="between">
      <formula>0.95</formula>
      <formula>1</formula>
    </cfRule>
    <cfRule type="cellIs" dxfId="3461" priority="3606" stopIfTrue="1" operator="between">
      <formula>0</formula>
      <formula>0.5</formula>
    </cfRule>
  </conditionalFormatting>
  <conditionalFormatting sqref="V121">
    <cfRule type="cellIs" dxfId="3460" priority="3597" operator="between">
      <formula>0.76</formula>
      <formula>0.95</formula>
    </cfRule>
    <cfRule type="cellIs" dxfId="3459" priority="3598" operator="between">
      <formula>0.51</formula>
      <formula>0.75</formula>
    </cfRule>
    <cfRule type="cellIs" dxfId="3458" priority="3599" operator="greaterThan">
      <formula>1</formula>
    </cfRule>
    <cfRule type="cellIs" dxfId="3457" priority="3600" operator="between">
      <formula>0.95</formula>
      <formula>1</formula>
    </cfRule>
    <cfRule type="cellIs" dxfId="3456" priority="3601" stopIfTrue="1" operator="between">
      <formula>0</formula>
      <formula>0.5</formula>
    </cfRule>
  </conditionalFormatting>
  <conditionalFormatting sqref="V122">
    <cfRule type="cellIs" dxfId="3455" priority="3592" operator="between">
      <formula>0.76</formula>
      <formula>0.95</formula>
    </cfRule>
    <cfRule type="cellIs" dxfId="3454" priority="3593" operator="between">
      <formula>0.51</formula>
      <formula>0.75</formula>
    </cfRule>
    <cfRule type="cellIs" dxfId="3453" priority="3594" operator="greaterThan">
      <formula>1</formula>
    </cfRule>
    <cfRule type="cellIs" dxfId="3452" priority="3595" operator="between">
      <formula>0.95</formula>
      <formula>1</formula>
    </cfRule>
    <cfRule type="cellIs" dxfId="3451" priority="3596" stopIfTrue="1" operator="between">
      <formula>0</formula>
      <formula>0.5</formula>
    </cfRule>
  </conditionalFormatting>
  <conditionalFormatting sqref="V123">
    <cfRule type="cellIs" dxfId="3450" priority="3587" operator="between">
      <formula>0.76</formula>
      <formula>0.95</formula>
    </cfRule>
    <cfRule type="cellIs" dxfId="3449" priority="3588" operator="between">
      <formula>0.51</formula>
      <formula>0.75</formula>
    </cfRule>
    <cfRule type="cellIs" dxfId="3448" priority="3589" operator="greaterThan">
      <formula>1</formula>
    </cfRule>
    <cfRule type="cellIs" dxfId="3447" priority="3590" operator="between">
      <formula>0.95</formula>
      <formula>1</formula>
    </cfRule>
    <cfRule type="cellIs" dxfId="3446" priority="3591" stopIfTrue="1" operator="between">
      <formula>0</formula>
      <formula>0.5</formula>
    </cfRule>
  </conditionalFormatting>
  <conditionalFormatting sqref="V124">
    <cfRule type="cellIs" dxfId="3445" priority="3582" operator="between">
      <formula>0.76</formula>
      <formula>0.95</formula>
    </cfRule>
    <cfRule type="cellIs" dxfId="3444" priority="3583" operator="between">
      <formula>0.51</formula>
      <formula>0.75</formula>
    </cfRule>
    <cfRule type="cellIs" dxfId="3443" priority="3584" operator="greaterThan">
      <formula>1</formula>
    </cfRule>
    <cfRule type="cellIs" dxfId="3442" priority="3585" operator="between">
      <formula>0.95</formula>
      <formula>1</formula>
    </cfRule>
    <cfRule type="cellIs" dxfId="3441" priority="3586" stopIfTrue="1" operator="between">
      <formula>0</formula>
      <formula>0.5</formula>
    </cfRule>
  </conditionalFormatting>
  <conditionalFormatting sqref="V125">
    <cfRule type="cellIs" dxfId="3440" priority="3577" operator="between">
      <formula>0.76</formula>
      <formula>0.95</formula>
    </cfRule>
    <cfRule type="cellIs" dxfId="3439" priority="3578" operator="between">
      <formula>0.51</formula>
      <formula>0.75</formula>
    </cfRule>
    <cfRule type="cellIs" dxfId="3438" priority="3579" operator="greaterThan">
      <formula>1</formula>
    </cfRule>
    <cfRule type="cellIs" dxfId="3437" priority="3580" operator="between">
      <formula>0.95</formula>
      <formula>1</formula>
    </cfRule>
    <cfRule type="cellIs" dxfId="3436" priority="3581" stopIfTrue="1" operator="between">
      <formula>0</formula>
      <formula>0.5</formula>
    </cfRule>
  </conditionalFormatting>
  <conditionalFormatting sqref="V126">
    <cfRule type="cellIs" dxfId="3435" priority="3572" operator="between">
      <formula>0.76</formula>
      <formula>0.95</formula>
    </cfRule>
    <cfRule type="cellIs" dxfId="3434" priority="3573" operator="between">
      <formula>0.51</formula>
      <formula>0.75</formula>
    </cfRule>
    <cfRule type="cellIs" dxfId="3433" priority="3574" operator="greaterThan">
      <formula>1</formula>
    </cfRule>
    <cfRule type="cellIs" dxfId="3432" priority="3575" operator="between">
      <formula>0.95</formula>
      <formula>1</formula>
    </cfRule>
    <cfRule type="cellIs" dxfId="3431" priority="3576" stopIfTrue="1" operator="between">
      <formula>0</formula>
      <formula>0.5</formula>
    </cfRule>
  </conditionalFormatting>
  <conditionalFormatting sqref="V127">
    <cfRule type="cellIs" dxfId="3430" priority="3567" operator="between">
      <formula>0.76</formula>
      <formula>0.95</formula>
    </cfRule>
    <cfRule type="cellIs" dxfId="3429" priority="3568" operator="between">
      <formula>0.51</formula>
      <formula>0.75</formula>
    </cfRule>
    <cfRule type="cellIs" dxfId="3428" priority="3569" operator="greaterThan">
      <formula>1</formula>
    </cfRule>
    <cfRule type="cellIs" dxfId="3427" priority="3570" operator="between">
      <formula>0.95</formula>
      <formula>1</formula>
    </cfRule>
    <cfRule type="cellIs" dxfId="3426" priority="3571" stopIfTrue="1" operator="between">
      <formula>0</formula>
      <formula>0.5</formula>
    </cfRule>
  </conditionalFormatting>
  <conditionalFormatting sqref="V129">
    <cfRule type="cellIs" dxfId="3425" priority="3562" operator="between">
      <formula>0.76</formula>
      <formula>0.95</formula>
    </cfRule>
    <cfRule type="cellIs" dxfId="3424" priority="3563" operator="between">
      <formula>0.51</formula>
      <formula>0.75</formula>
    </cfRule>
    <cfRule type="cellIs" dxfId="3423" priority="3564" operator="greaterThan">
      <formula>1</formula>
    </cfRule>
    <cfRule type="cellIs" dxfId="3422" priority="3565" operator="between">
      <formula>0.95</formula>
      <formula>1</formula>
    </cfRule>
    <cfRule type="cellIs" dxfId="3421" priority="3566" stopIfTrue="1" operator="between">
      <formula>0</formula>
      <formula>0.5</formula>
    </cfRule>
  </conditionalFormatting>
  <conditionalFormatting sqref="V130">
    <cfRule type="cellIs" dxfId="3420" priority="3557" operator="between">
      <formula>0.76</formula>
      <formula>0.95</formula>
    </cfRule>
    <cfRule type="cellIs" dxfId="3419" priority="3558" operator="between">
      <formula>0.51</formula>
      <formula>0.75</formula>
    </cfRule>
    <cfRule type="cellIs" dxfId="3418" priority="3559" operator="greaterThan">
      <formula>1</formula>
    </cfRule>
    <cfRule type="cellIs" dxfId="3417" priority="3560" operator="between">
      <formula>0.95</formula>
      <formula>1</formula>
    </cfRule>
    <cfRule type="cellIs" dxfId="3416" priority="3561" stopIfTrue="1" operator="between">
      <formula>0</formula>
      <formula>0.5</formula>
    </cfRule>
  </conditionalFormatting>
  <conditionalFormatting sqref="V131">
    <cfRule type="cellIs" dxfId="3415" priority="3552" operator="between">
      <formula>0.76</formula>
      <formula>0.95</formula>
    </cfRule>
    <cfRule type="cellIs" dxfId="3414" priority="3553" operator="between">
      <formula>0.51</formula>
      <formula>0.75</formula>
    </cfRule>
    <cfRule type="cellIs" dxfId="3413" priority="3554" operator="greaterThan">
      <formula>1</formula>
    </cfRule>
    <cfRule type="cellIs" dxfId="3412" priority="3555" operator="between">
      <formula>0.95</formula>
      <formula>1</formula>
    </cfRule>
    <cfRule type="cellIs" dxfId="3411" priority="3556" stopIfTrue="1" operator="between">
      <formula>0</formula>
      <formula>0.5</formula>
    </cfRule>
  </conditionalFormatting>
  <conditionalFormatting sqref="V132">
    <cfRule type="cellIs" dxfId="3410" priority="3547" operator="between">
      <formula>0.76</formula>
      <formula>0.95</formula>
    </cfRule>
    <cfRule type="cellIs" dxfId="3409" priority="3548" operator="between">
      <formula>0.51</formula>
      <formula>0.75</formula>
    </cfRule>
    <cfRule type="cellIs" dxfId="3408" priority="3549" operator="greaterThan">
      <formula>1</formula>
    </cfRule>
    <cfRule type="cellIs" dxfId="3407" priority="3550" operator="between">
      <formula>0.95</formula>
      <formula>1</formula>
    </cfRule>
    <cfRule type="cellIs" dxfId="3406" priority="3551" stopIfTrue="1" operator="between">
      <formula>0</formula>
      <formula>0.5</formula>
    </cfRule>
  </conditionalFormatting>
  <conditionalFormatting sqref="V133">
    <cfRule type="cellIs" dxfId="3405" priority="3542" operator="between">
      <formula>0.76</formula>
      <formula>0.95</formula>
    </cfRule>
    <cfRule type="cellIs" dxfId="3404" priority="3543" operator="between">
      <formula>0.51</formula>
      <formula>0.75</formula>
    </cfRule>
    <cfRule type="cellIs" dxfId="3403" priority="3544" operator="greaterThan">
      <formula>1</formula>
    </cfRule>
    <cfRule type="cellIs" dxfId="3402" priority="3545" operator="between">
      <formula>0.95</formula>
      <formula>1</formula>
    </cfRule>
    <cfRule type="cellIs" dxfId="3401" priority="3546" stopIfTrue="1" operator="between">
      <formula>0</formula>
      <formula>0.5</formula>
    </cfRule>
  </conditionalFormatting>
  <conditionalFormatting sqref="V134">
    <cfRule type="cellIs" dxfId="3400" priority="3537" operator="between">
      <formula>0.76</formula>
      <formula>0.95</formula>
    </cfRule>
    <cfRule type="cellIs" dxfId="3399" priority="3538" operator="between">
      <formula>0.51</formula>
      <formula>0.75</formula>
    </cfRule>
    <cfRule type="cellIs" dxfId="3398" priority="3539" operator="greaterThan">
      <formula>1</formula>
    </cfRule>
    <cfRule type="cellIs" dxfId="3397" priority="3540" operator="between">
      <formula>0.95</formula>
      <formula>1</formula>
    </cfRule>
    <cfRule type="cellIs" dxfId="3396" priority="3541" stopIfTrue="1" operator="between">
      <formula>0</formula>
      <formula>0.5</formula>
    </cfRule>
  </conditionalFormatting>
  <conditionalFormatting sqref="V136">
    <cfRule type="cellIs" dxfId="3395" priority="3532" operator="between">
      <formula>0.76</formula>
      <formula>0.95</formula>
    </cfRule>
    <cfRule type="cellIs" dxfId="3394" priority="3533" operator="between">
      <formula>0.51</formula>
      <formula>0.75</formula>
    </cfRule>
    <cfRule type="cellIs" dxfId="3393" priority="3534" operator="greaterThan">
      <formula>1</formula>
    </cfRule>
    <cfRule type="cellIs" dxfId="3392" priority="3535" operator="between">
      <formula>0.95</formula>
      <formula>1</formula>
    </cfRule>
    <cfRule type="cellIs" dxfId="3391" priority="3536" stopIfTrue="1" operator="between">
      <formula>0</formula>
      <formula>0.5</formula>
    </cfRule>
  </conditionalFormatting>
  <conditionalFormatting sqref="V137">
    <cfRule type="cellIs" dxfId="3390" priority="3527" operator="between">
      <formula>0.76</formula>
      <formula>0.95</formula>
    </cfRule>
    <cfRule type="cellIs" dxfId="3389" priority="3528" operator="between">
      <formula>0.51</formula>
      <formula>0.75</formula>
    </cfRule>
    <cfRule type="cellIs" dxfId="3388" priority="3529" operator="greaterThan">
      <formula>1</formula>
    </cfRule>
    <cfRule type="cellIs" dxfId="3387" priority="3530" operator="between">
      <formula>0.95</formula>
      <formula>1</formula>
    </cfRule>
    <cfRule type="cellIs" dxfId="3386" priority="3531" stopIfTrue="1" operator="between">
      <formula>0</formula>
      <formula>0.5</formula>
    </cfRule>
  </conditionalFormatting>
  <conditionalFormatting sqref="V138">
    <cfRule type="cellIs" dxfId="3385" priority="3522" operator="between">
      <formula>0.76</formula>
      <formula>0.95</formula>
    </cfRule>
    <cfRule type="cellIs" dxfId="3384" priority="3523" operator="between">
      <formula>0.51</formula>
      <formula>0.75</formula>
    </cfRule>
    <cfRule type="cellIs" dxfId="3383" priority="3524" operator="greaterThan">
      <formula>1</formula>
    </cfRule>
    <cfRule type="cellIs" dxfId="3382" priority="3525" operator="between">
      <formula>0.95</formula>
      <formula>1</formula>
    </cfRule>
    <cfRule type="cellIs" dxfId="3381" priority="3526" stopIfTrue="1" operator="between">
      <formula>0</formula>
      <formula>0.5</formula>
    </cfRule>
  </conditionalFormatting>
  <conditionalFormatting sqref="V139">
    <cfRule type="cellIs" dxfId="3380" priority="3517" operator="between">
      <formula>0.76</formula>
      <formula>0.95</formula>
    </cfRule>
    <cfRule type="cellIs" dxfId="3379" priority="3518" operator="between">
      <formula>0.51</formula>
      <formula>0.75</formula>
    </cfRule>
    <cfRule type="cellIs" dxfId="3378" priority="3519" operator="greaterThan">
      <formula>1</formula>
    </cfRule>
    <cfRule type="cellIs" dxfId="3377" priority="3520" operator="between">
      <formula>0.95</formula>
      <formula>1</formula>
    </cfRule>
    <cfRule type="cellIs" dxfId="3376" priority="3521" stopIfTrue="1" operator="between">
      <formula>0</formula>
      <formula>0.5</formula>
    </cfRule>
  </conditionalFormatting>
  <conditionalFormatting sqref="V140">
    <cfRule type="cellIs" dxfId="3375" priority="3512" operator="between">
      <formula>0.76</formula>
      <formula>0.95</formula>
    </cfRule>
    <cfRule type="cellIs" dxfId="3374" priority="3513" operator="between">
      <formula>0.51</formula>
      <formula>0.75</formula>
    </cfRule>
    <cfRule type="cellIs" dxfId="3373" priority="3514" operator="greaterThan">
      <formula>1</formula>
    </cfRule>
    <cfRule type="cellIs" dxfId="3372" priority="3515" operator="between">
      <formula>0.95</formula>
      <formula>1</formula>
    </cfRule>
    <cfRule type="cellIs" dxfId="3371" priority="3516" stopIfTrue="1" operator="between">
      <formula>0</formula>
      <formula>0.5</formula>
    </cfRule>
  </conditionalFormatting>
  <conditionalFormatting sqref="V141">
    <cfRule type="cellIs" dxfId="3370" priority="3507" operator="between">
      <formula>0.76</formula>
      <formula>0.95</formula>
    </cfRule>
    <cfRule type="cellIs" dxfId="3369" priority="3508" operator="between">
      <formula>0.51</formula>
      <formula>0.75</formula>
    </cfRule>
    <cfRule type="cellIs" dxfId="3368" priority="3509" operator="greaterThan">
      <formula>1</formula>
    </cfRule>
    <cfRule type="cellIs" dxfId="3367" priority="3510" operator="between">
      <formula>0.95</formula>
      <formula>1</formula>
    </cfRule>
    <cfRule type="cellIs" dxfId="3366" priority="3511" stopIfTrue="1" operator="between">
      <formula>0</formula>
      <formula>0.5</formula>
    </cfRule>
  </conditionalFormatting>
  <conditionalFormatting sqref="V142">
    <cfRule type="cellIs" dxfId="3365" priority="3502" operator="between">
      <formula>0.76</formula>
      <formula>0.95</formula>
    </cfRule>
    <cfRule type="cellIs" dxfId="3364" priority="3503" operator="between">
      <formula>0.51</formula>
      <formula>0.75</formula>
    </cfRule>
    <cfRule type="cellIs" dxfId="3363" priority="3504" operator="greaterThan">
      <formula>1</formula>
    </cfRule>
    <cfRule type="cellIs" dxfId="3362" priority="3505" operator="between">
      <formula>0.95</formula>
      <formula>1</formula>
    </cfRule>
    <cfRule type="cellIs" dxfId="3361" priority="3506" stopIfTrue="1" operator="between">
      <formula>0</formula>
      <formula>0.5</formula>
    </cfRule>
  </conditionalFormatting>
  <conditionalFormatting sqref="V143">
    <cfRule type="cellIs" dxfId="3360" priority="3497" operator="between">
      <formula>0.76</formula>
      <formula>0.95</formula>
    </cfRule>
    <cfRule type="cellIs" dxfId="3359" priority="3498" operator="between">
      <formula>0.51</formula>
      <formula>0.75</formula>
    </cfRule>
    <cfRule type="cellIs" dxfId="3358" priority="3499" operator="greaterThan">
      <formula>1</formula>
    </cfRule>
    <cfRule type="cellIs" dxfId="3357" priority="3500" operator="between">
      <formula>0.95</formula>
      <formula>1</formula>
    </cfRule>
    <cfRule type="cellIs" dxfId="3356" priority="3501" stopIfTrue="1" operator="between">
      <formula>0</formula>
      <formula>0.5</formula>
    </cfRule>
  </conditionalFormatting>
  <conditionalFormatting sqref="V144">
    <cfRule type="cellIs" dxfId="3355" priority="3492" operator="between">
      <formula>0.76</formula>
      <formula>0.95</formula>
    </cfRule>
    <cfRule type="cellIs" dxfId="3354" priority="3493" operator="between">
      <formula>0.51</formula>
      <formula>0.75</formula>
    </cfRule>
    <cfRule type="cellIs" dxfId="3353" priority="3494" operator="greaterThan">
      <formula>1</formula>
    </cfRule>
    <cfRule type="cellIs" dxfId="3352" priority="3495" operator="between">
      <formula>0.95</formula>
      <formula>1</formula>
    </cfRule>
    <cfRule type="cellIs" dxfId="3351" priority="3496" stopIfTrue="1" operator="between">
      <formula>0</formula>
      <formula>0.5</formula>
    </cfRule>
  </conditionalFormatting>
  <conditionalFormatting sqref="V145">
    <cfRule type="cellIs" dxfId="3350" priority="3487" operator="between">
      <formula>0.76</formula>
      <formula>0.95</formula>
    </cfRule>
    <cfRule type="cellIs" dxfId="3349" priority="3488" operator="between">
      <formula>0.51</formula>
      <formula>0.75</formula>
    </cfRule>
    <cfRule type="cellIs" dxfId="3348" priority="3489" operator="greaterThan">
      <formula>1</formula>
    </cfRule>
    <cfRule type="cellIs" dxfId="3347" priority="3490" operator="between">
      <formula>0.95</formula>
      <formula>1</formula>
    </cfRule>
    <cfRule type="cellIs" dxfId="3346" priority="3491" stopIfTrue="1" operator="between">
      <formula>0</formula>
      <formula>0.5</formula>
    </cfRule>
  </conditionalFormatting>
  <conditionalFormatting sqref="V146">
    <cfRule type="cellIs" dxfId="3345" priority="3482" operator="between">
      <formula>0.76</formula>
      <formula>0.95</formula>
    </cfRule>
    <cfRule type="cellIs" dxfId="3344" priority="3483" operator="between">
      <formula>0.51</formula>
      <formula>0.75</formula>
    </cfRule>
    <cfRule type="cellIs" dxfId="3343" priority="3484" operator="greaterThan">
      <formula>1</formula>
    </cfRule>
    <cfRule type="cellIs" dxfId="3342" priority="3485" operator="between">
      <formula>0.95</formula>
      <formula>1</formula>
    </cfRule>
    <cfRule type="cellIs" dxfId="3341" priority="3486" stopIfTrue="1" operator="between">
      <formula>0</formula>
      <formula>0.5</formula>
    </cfRule>
  </conditionalFormatting>
  <conditionalFormatting sqref="V147">
    <cfRule type="cellIs" dxfId="3340" priority="3477" operator="between">
      <formula>0.76</formula>
      <formula>0.95</formula>
    </cfRule>
    <cfRule type="cellIs" dxfId="3339" priority="3478" operator="between">
      <formula>0.51</formula>
      <formula>0.75</formula>
    </cfRule>
    <cfRule type="cellIs" dxfId="3338" priority="3479" operator="greaterThan">
      <formula>1</formula>
    </cfRule>
    <cfRule type="cellIs" dxfId="3337" priority="3480" operator="between">
      <formula>0.95</formula>
      <formula>1</formula>
    </cfRule>
    <cfRule type="cellIs" dxfId="3336" priority="3481" stopIfTrue="1" operator="between">
      <formula>0</formula>
      <formula>0.5</formula>
    </cfRule>
  </conditionalFormatting>
  <conditionalFormatting sqref="V148">
    <cfRule type="cellIs" dxfId="3335" priority="3472" operator="between">
      <formula>0.76</formula>
      <formula>0.95</formula>
    </cfRule>
    <cfRule type="cellIs" dxfId="3334" priority="3473" operator="between">
      <formula>0.51</formula>
      <formula>0.75</formula>
    </cfRule>
    <cfRule type="cellIs" dxfId="3333" priority="3474" operator="greaterThan">
      <formula>1</formula>
    </cfRule>
    <cfRule type="cellIs" dxfId="3332" priority="3475" operator="between">
      <formula>0.95</formula>
      <formula>1</formula>
    </cfRule>
    <cfRule type="cellIs" dxfId="3331" priority="3476" stopIfTrue="1" operator="between">
      <formula>0</formula>
      <formula>0.5</formula>
    </cfRule>
  </conditionalFormatting>
  <conditionalFormatting sqref="V149">
    <cfRule type="cellIs" dxfId="3330" priority="3467" operator="between">
      <formula>0.76</formula>
      <formula>0.95</formula>
    </cfRule>
    <cfRule type="cellIs" dxfId="3329" priority="3468" operator="between">
      <formula>0.51</formula>
      <formula>0.75</formula>
    </cfRule>
    <cfRule type="cellIs" dxfId="3328" priority="3469" operator="greaterThan">
      <formula>1</formula>
    </cfRule>
    <cfRule type="cellIs" dxfId="3327" priority="3470" operator="between">
      <formula>0.95</formula>
      <formula>1</formula>
    </cfRule>
    <cfRule type="cellIs" dxfId="3326" priority="3471" stopIfTrue="1" operator="between">
      <formula>0</formula>
      <formula>0.5</formula>
    </cfRule>
  </conditionalFormatting>
  <conditionalFormatting sqref="V150">
    <cfRule type="cellIs" dxfId="3325" priority="3462" operator="between">
      <formula>0.76</formula>
      <formula>0.95</formula>
    </cfRule>
    <cfRule type="cellIs" dxfId="3324" priority="3463" operator="between">
      <formula>0.51</formula>
      <formula>0.75</formula>
    </cfRule>
    <cfRule type="cellIs" dxfId="3323" priority="3464" operator="greaterThan">
      <formula>1</formula>
    </cfRule>
    <cfRule type="cellIs" dxfId="3322" priority="3465" operator="between">
      <formula>0.95</formula>
      <formula>1</formula>
    </cfRule>
    <cfRule type="cellIs" dxfId="3321" priority="3466" stopIfTrue="1" operator="between">
      <formula>0</formula>
      <formula>0.5</formula>
    </cfRule>
  </conditionalFormatting>
  <conditionalFormatting sqref="V151">
    <cfRule type="cellIs" dxfId="3320" priority="3457" operator="between">
      <formula>0.76</formula>
      <formula>0.95</formula>
    </cfRule>
    <cfRule type="cellIs" dxfId="3319" priority="3458" operator="between">
      <formula>0.51</formula>
      <formula>0.75</formula>
    </cfRule>
    <cfRule type="cellIs" dxfId="3318" priority="3459" operator="greaterThan">
      <formula>1</formula>
    </cfRule>
    <cfRule type="cellIs" dxfId="3317" priority="3460" operator="between">
      <formula>0.95</formula>
      <formula>1</formula>
    </cfRule>
    <cfRule type="cellIs" dxfId="3316" priority="3461" stopIfTrue="1" operator="between">
      <formula>0</formula>
      <formula>0.5</formula>
    </cfRule>
  </conditionalFormatting>
  <conditionalFormatting sqref="V152">
    <cfRule type="cellIs" dxfId="3315" priority="3452" operator="between">
      <formula>0.76</formula>
      <formula>0.95</formula>
    </cfRule>
    <cfRule type="cellIs" dxfId="3314" priority="3453" operator="between">
      <formula>0.51</formula>
      <formula>0.75</formula>
    </cfRule>
    <cfRule type="cellIs" dxfId="3313" priority="3454" operator="greaterThan">
      <formula>1</formula>
    </cfRule>
    <cfRule type="cellIs" dxfId="3312" priority="3455" operator="between">
      <formula>0.95</formula>
      <formula>1</formula>
    </cfRule>
    <cfRule type="cellIs" dxfId="3311" priority="3456" stopIfTrue="1" operator="between">
      <formula>0</formula>
      <formula>0.5</formula>
    </cfRule>
  </conditionalFormatting>
  <conditionalFormatting sqref="V153">
    <cfRule type="cellIs" dxfId="3310" priority="3447" operator="between">
      <formula>0.76</formula>
      <formula>0.95</formula>
    </cfRule>
    <cfRule type="cellIs" dxfId="3309" priority="3448" operator="between">
      <formula>0.51</formula>
      <formula>0.75</formula>
    </cfRule>
    <cfRule type="cellIs" dxfId="3308" priority="3449" operator="greaterThan">
      <formula>1</formula>
    </cfRule>
    <cfRule type="cellIs" dxfId="3307" priority="3450" operator="between">
      <formula>0.95</formula>
      <formula>1</formula>
    </cfRule>
    <cfRule type="cellIs" dxfId="3306" priority="3451" stopIfTrue="1" operator="between">
      <formula>0</formula>
      <formula>0.5</formula>
    </cfRule>
  </conditionalFormatting>
  <conditionalFormatting sqref="V154">
    <cfRule type="cellIs" dxfId="3305" priority="3442" operator="between">
      <formula>0.76</formula>
      <formula>0.95</formula>
    </cfRule>
    <cfRule type="cellIs" dxfId="3304" priority="3443" operator="between">
      <formula>0.51</formula>
      <formula>0.75</formula>
    </cfRule>
    <cfRule type="cellIs" dxfId="3303" priority="3444" operator="greaterThan">
      <formula>1</formula>
    </cfRule>
    <cfRule type="cellIs" dxfId="3302" priority="3445" operator="between">
      <formula>0.95</formula>
      <formula>1</formula>
    </cfRule>
    <cfRule type="cellIs" dxfId="3301" priority="3446" stopIfTrue="1" operator="between">
      <formula>0</formula>
      <formula>0.5</formula>
    </cfRule>
  </conditionalFormatting>
  <conditionalFormatting sqref="V155">
    <cfRule type="cellIs" dxfId="3300" priority="3437" operator="between">
      <formula>0.76</formula>
      <formula>0.95</formula>
    </cfRule>
    <cfRule type="cellIs" dxfId="3299" priority="3438" operator="between">
      <formula>0.51</formula>
      <formula>0.75</formula>
    </cfRule>
    <cfRule type="cellIs" dxfId="3298" priority="3439" operator="greaterThan">
      <formula>1</formula>
    </cfRule>
    <cfRule type="cellIs" dxfId="3297" priority="3440" operator="between">
      <formula>0.95</formula>
      <formula>1</formula>
    </cfRule>
    <cfRule type="cellIs" dxfId="3296" priority="3441" stopIfTrue="1" operator="between">
      <formula>0</formula>
      <formula>0.5</formula>
    </cfRule>
  </conditionalFormatting>
  <conditionalFormatting sqref="V156">
    <cfRule type="cellIs" dxfId="3295" priority="3432" operator="between">
      <formula>0.76</formula>
      <formula>0.95</formula>
    </cfRule>
    <cfRule type="cellIs" dxfId="3294" priority="3433" operator="between">
      <formula>0.51</formula>
      <formula>0.75</formula>
    </cfRule>
    <cfRule type="cellIs" dxfId="3293" priority="3434" operator="greaterThan">
      <formula>1</formula>
    </cfRule>
    <cfRule type="cellIs" dxfId="3292" priority="3435" operator="between">
      <formula>0.95</formula>
      <formula>1</formula>
    </cfRule>
    <cfRule type="cellIs" dxfId="3291" priority="3436" stopIfTrue="1" operator="between">
      <formula>0</formula>
      <formula>0.5</formula>
    </cfRule>
  </conditionalFormatting>
  <conditionalFormatting sqref="V157">
    <cfRule type="cellIs" dxfId="3290" priority="3427" operator="between">
      <formula>0.76</formula>
      <formula>0.95</formula>
    </cfRule>
    <cfRule type="cellIs" dxfId="3289" priority="3428" operator="between">
      <formula>0.51</formula>
      <formula>0.75</formula>
    </cfRule>
    <cfRule type="cellIs" dxfId="3288" priority="3429" operator="greaterThan">
      <formula>1</formula>
    </cfRule>
    <cfRule type="cellIs" dxfId="3287" priority="3430" operator="between">
      <formula>0.95</formula>
      <formula>1</formula>
    </cfRule>
    <cfRule type="cellIs" dxfId="3286" priority="3431" stopIfTrue="1" operator="between">
      <formula>0</formula>
      <formula>0.5</formula>
    </cfRule>
  </conditionalFormatting>
  <conditionalFormatting sqref="V158">
    <cfRule type="cellIs" dxfId="3285" priority="3422" operator="between">
      <formula>0.76</formula>
      <formula>0.95</formula>
    </cfRule>
    <cfRule type="cellIs" dxfId="3284" priority="3423" operator="between">
      <formula>0.51</formula>
      <formula>0.75</formula>
    </cfRule>
    <cfRule type="cellIs" dxfId="3283" priority="3424" operator="greaterThan">
      <formula>1</formula>
    </cfRule>
    <cfRule type="cellIs" dxfId="3282" priority="3425" operator="between">
      <formula>0.95</formula>
      <formula>1</formula>
    </cfRule>
    <cfRule type="cellIs" dxfId="3281" priority="3426" stopIfTrue="1" operator="between">
      <formula>0</formula>
      <formula>0.5</formula>
    </cfRule>
  </conditionalFormatting>
  <conditionalFormatting sqref="V159">
    <cfRule type="cellIs" dxfId="3280" priority="3417" operator="between">
      <formula>0.76</formula>
      <formula>0.95</formula>
    </cfRule>
    <cfRule type="cellIs" dxfId="3279" priority="3418" operator="between">
      <formula>0.51</formula>
      <formula>0.75</formula>
    </cfRule>
    <cfRule type="cellIs" dxfId="3278" priority="3419" operator="greaterThan">
      <formula>1</formula>
    </cfRule>
    <cfRule type="cellIs" dxfId="3277" priority="3420" operator="between">
      <formula>0.95</formula>
      <formula>1</formula>
    </cfRule>
    <cfRule type="cellIs" dxfId="3276" priority="3421" stopIfTrue="1" operator="between">
      <formula>0</formula>
      <formula>0.5</formula>
    </cfRule>
  </conditionalFormatting>
  <conditionalFormatting sqref="V160">
    <cfRule type="cellIs" dxfId="3275" priority="3412" operator="between">
      <formula>0.76</formula>
      <formula>0.95</formula>
    </cfRule>
    <cfRule type="cellIs" dxfId="3274" priority="3413" operator="between">
      <formula>0.51</formula>
      <formula>0.75</formula>
    </cfRule>
    <cfRule type="cellIs" dxfId="3273" priority="3414" operator="greaterThan">
      <formula>1</formula>
    </cfRule>
    <cfRule type="cellIs" dxfId="3272" priority="3415" operator="between">
      <formula>0.95</formula>
      <formula>1</formula>
    </cfRule>
    <cfRule type="cellIs" dxfId="3271" priority="3416" stopIfTrue="1" operator="between">
      <formula>0</formula>
      <formula>0.5</formula>
    </cfRule>
  </conditionalFormatting>
  <conditionalFormatting sqref="V161">
    <cfRule type="cellIs" dxfId="3270" priority="3407" operator="between">
      <formula>0.76</formula>
      <formula>0.95</formula>
    </cfRule>
    <cfRule type="cellIs" dxfId="3269" priority="3408" operator="between">
      <formula>0.51</formula>
      <formula>0.75</formula>
    </cfRule>
    <cfRule type="cellIs" dxfId="3268" priority="3409" operator="greaterThan">
      <formula>1</formula>
    </cfRule>
    <cfRule type="cellIs" dxfId="3267" priority="3410" operator="between">
      <formula>0.95</formula>
      <formula>1</formula>
    </cfRule>
    <cfRule type="cellIs" dxfId="3266" priority="3411" stopIfTrue="1" operator="between">
      <formula>0</formula>
      <formula>0.5</formula>
    </cfRule>
  </conditionalFormatting>
  <conditionalFormatting sqref="V162">
    <cfRule type="cellIs" dxfId="3265" priority="3402" operator="between">
      <formula>0.76</formula>
      <formula>0.95</formula>
    </cfRule>
    <cfRule type="cellIs" dxfId="3264" priority="3403" operator="between">
      <formula>0.51</formula>
      <formula>0.75</formula>
    </cfRule>
    <cfRule type="cellIs" dxfId="3263" priority="3404" operator="greaterThan">
      <formula>1</formula>
    </cfRule>
    <cfRule type="cellIs" dxfId="3262" priority="3405" operator="between">
      <formula>0.95</formula>
      <formula>1</formula>
    </cfRule>
    <cfRule type="cellIs" dxfId="3261" priority="3406" stopIfTrue="1" operator="between">
      <formula>0</formula>
      <formula>0.5</formula>
    </cfRule>
  </conditionalFormatting>
  <conditionalFormatting sqref="V163">
    <cfRule type="cellIs" dxfId="3260" priority="3397" operator="between">
      <formula>0.76</formula>
      <formula>0.95</formula>
    </cfRule>
    <cfRule type="cellIs" dxfId="3259" priority="3398" operator="between">
      <formula>0.51</formula>
      <formula>0.75</formula>
    </cfRule>
    <cfRule type="cellIs" dxfId="3258" priority="3399" operator="greaterThan">
      <formula>1</formula>
    </cfRule>
    <cfRule type="cellIs" dxfId="3257" priority="3400" operator="between">
      <formula>0.95</formula>
      <formula>1</formula>
    </cfRule>
    <cfRule type="cellIs" dxfId="3256" priority="3401" stopIfTrue="1" operator="between">
      <formula>0</formula>
      <formula>0.5</formula>
    </cfRule>
  </conditionalFormatting>
  <conditionalFormatting sqref="V164">
    <cfRule type="cellIs" dxfId="3255" priority="3392" operator="between">
      <formula>0.76</formula>
      <formula>0.95</formula>
    </cfRule>
    <cfRule type="cellIs" dxfId="3254" priority="3393" operator="between">
      <formula>0.51</formula>
      <formula>0.75</formula>
    </cfRule>
    <cfRule type="cellIs" dxfId="3253" priority="3394" operator="greaterThan">
      <formula>1</formula>
    </cfRule>
    <cfRule type="cellIs" dxfId="3252" priority="3395" operator="between">
      <formula>0.95</formula>
      <formula>1</formula>
    </cfRule>
    <cfRule type="cellIs" dxfId="3251" priority="3396" stopIfTrue="1" operator="between">
      <formula>0</formula>
      <formula>0.5</formula>
    </cfRule>
  </conditionalFormatting>
  <conditionalFormatting sqref="V165">
    <cfRule type="cellIs" dxfId="3250" priority="3387" operator="between">
      <formula>0.76</formula>
      <formula>0.95</formula>
    </cfRule>
    <cfRule type="cellIs" dxfId="3249" priority="3388" operator="between">
      <formula>0.51</formula>
      <formula>0.75</formula>
    </cfRule>
    <cfRule type="cellIs" dxfId="3248" priority="3389" operator="greaterThan">
      <formula>1</formula>
    </cfRule>
    <cfRule type="cellIs" dxfId="3247" priority="3390" operator="between">
      <formula>0.95</formula>
      <formula>1</formula>
    </cfRule>
    <cfRule type="cellIs" dxfId="3246" priority="3391" stopIfTrue="1" operator="between">
      <formula>0</formula>
      <formula>0.5</formula>
    </cfRule>
  </conditionalFormatting>
  <conditionalFormatting sqref="V166">
    <cfRule type="cellIs" dxfId="3245" priority="3382" operator="between">
      <formula>0.76</formula>
      <formula>0.95</formula>
    </cfRule>
    <cfRule type="cellIs" dxfId="3244" priority="3383" operator="between">
      <formula>0.51</formula>
      <formula>0.75</formula>
    </cfRule>
    <cfRule type="cellIs" dxfId="3243" priority="3384" operator="greaterThan">
      <formula>1</formula>
    </cfRule>
    <cfRule type="cellIs" dxfId="3242" priority="3385" operator="between">
      <formula>0.95</formula>
      <formula>1</formula>
    </cfRule>
    <cfRule type="cellIs" dxfId="3241" priority="3386" stopIfTrue="1" operator="between">
      <formula>0</formula>
      <formula>0.5</formula>
    </cfRule>
  </conditionalFormatting>
  <conditionalFormatting sqref="V167">
    <cfRule type="cellIs" dxfId="3240" priority="3377" operator="between">
      <formula>0.76</formula>
      <formula>0.95</formula>
    </cfRule>
    <cfRule type="cellIs" dxfId="3239" priority="3378" operator="between">
      <formula>0.51</formula>
      <formula>0.75</formula>
    </cfRule>
    <cfRule type="cellIs" dxfId="3238" priority="3379" operator="greaterThan">
      <formula>1</formula>
    </cfRule>
    <cfRule type="cellIs" dxfId="3237" priority="3380" operator="between">
      <formula>0.95</formula>
      <formula>1</formula>
    </cfRule>
    <cfRule type="cellIs" dxfId="3236" priority="3381" stopIfTrue="1" operator="between">
      <formula>0</formula>
      <formula>0.5</formula>
    </cfRule>
  </conditionalFormatting>
  <conditionalFormatting sqref="V168">
    <cfRule type="cellIs" dxfId="3235" priority="3372" operator="between">
      <formula>0.76</formula>
      <formula>0.95</formula>
    </cfRule>
    <cfRule type="cellIs" dxfId="3234" priority="3373" operator="between">
      <formula>0.51</formula>
      <formula>0.75</formula>
    </cfRule>
    <cfRule type="cellIs" dxfId="3233" priority="3374" operator="greaterThan">
      <formula>1</formula>
    </cfRule>
    <cfRule type="cellIs" dxfId="3232" priority="3375" operator="between">
      <formula>0.95</formula>
      <formula>1</formula>
    </cfRule>
    <cfRule type="cellIs" dxfId="3231" priority="3376" stopIfTrue="1" operator="between">
      <formula>0</formula>
      <formula>0.5</formula>
    </cfRule>
  </conditionalFormatting>
  <conditionalFormatting sqref="V169">
    <cfRule type="cellIs" dxfId="3230" priority="3367" operator="between">
      <formula>0.76</formula>
      <formula>0.95</formula>
    </cfRule>
    <cfRule type="cellIs" dxfId="3229" priority="3368" operator="between">
      <formula>0.51</formula>
      <formula>0.75</formula>
    </cfRule>
    <cfRule type="cellIs" dxfId="3228" priority="3369" operator="greaterThan">
      <formula>1</formula>
    </cfRule>
    <cfRule type="cellIs" dxfId="3227" priority="3370" operator="between">
      <formula>0.95</formula>
      <formula>1</formula>
    </cfRule>
    <cfRule type="cellIs" dxfId="3226" priority="3371" stopIfTrue="1" operator="between">
      <formula>0</formula>
      <formula>0.5</formula>
    </cfRule>
  </conditionalFormatting>
  <conditionalFormatting sqref="V170">
    <cfRule type="cellIs" dxfId="3225" priority="3362" operator="between">
      <formula>0.76</formula>
      <formula>0.95</formula>
    </cfRule>
    <cfRule type="cellIs" dxfId="3224" priority="3363" operator="between">
      <formula>0.51</formula>
      <formula>0.75</formula>
    </cfRule>
    <cfRule type="cellIs" dxfId="3223" priority="3364" operator="greaterThan">
      <formula>1</formula>
    </cfRule>
    <cfRule type="cellIs" dxfId="3222" priority="3365" operator="between">
      <formula>0.95</formula>
      <formula>1</formula>
    </cfRule>
    <cfRule type="cellIs" dxfId="3221" priority="3366" stopIfTrue="1" operator="between">
      <formula>0</formula>
      <formula>0.5</formula>
    </cfRule>
  </conditionalFormatting>
  <conditionalFormatting sqref="V171">
    <cfRule type="cellIs" dxfId="3220" priority="3357" operator="between">
      <formula>0.76</formula>
      <formula>0.95</formula>
    </cfRule>
    <cfRule type="cellIs" dxfId="3219" priority="3358" operator="between">
      <formula>0.51</formula>
      <formula>0.75</formula>
    </cfRule>
    <cfRule type="cellIs" dxfId="3218" priority="3359" operator="greaterThan">
      <formula>1</formula>
    </cfRule>
    <cfRule type="cellIs" dxfId="3217" priority="3360" operator="between">
      <formula>0.95</formula>
      <formula>1</formula>
    </cfRule>
    <cfRule type="cellIs" dxfId="3216" priority="3361" stopIfTrue="1" operator="between">
      <formula>0</formula>
      <formula>0.5</formula>
    </cfRule>
  </conditionalFormatting>
  <conditionalFormatting sqref="V172">
    <cfRule type="cellIs" dxfId="3215" priority="3352" operator="between">
      <formula>0.76</formula>
      <formula>0.95</formula>
    </cfRule>
    <cfRule type="cellIs" dxfId="3214" priority="3353" operator="between">
      <formula>0.51</formula>
      <formula>0.75</formula>
    </cfRule>
    <cfRule type="cellIs" dxfId="3213" priority="3354" operator="greaterThan">
      <formula>1</formula>
    </cfRule>
    <cfRule type="cellIs" dxfId="3212" priority="3355" operator="between">
      <formula>0.95</formula>
      <formula>1</formula>
    </cfRule>
    <cfRule type="cellIs" dxfId="3211" priority="3356" stopIfTrue="1" operator="between">
      <formula>0</formula>
      <formula>0.5</formula>
    </cfRule>
  </conditionalFormatting>
  <conditionalFormatting sqref="V173">
    <cfRule type="cellIs" dxfId="3210" priority="3347" operator="between">
      <formula>0.76</formula>
      <formula>0.95</formula>
    </cfRule>
    <cfRule type="cellIs" dxfId="3209" priority="3348" operator="between">
      <formula>0.51</formula>
      <formula>0.75</formula>
    </cfRule>
    <cfRule type="cellIs" dxfId="3208" priority="3349" operator="greaterThan">
      <formula>1</formula>
    </cfRule>
    <cfRule type="cellIs" dxfId="3207" priority="3350" operator="between">
      <formula>0.95</formula>
      <formula>1</formula>
    </cfRule>
    <cfRule type="cellIs" dxfId="3206" priority="3351" stopIfTrue="1" operator="between">
      <formula>0</formula>
      <formula>0.5</formula>
    </cfRule>
  </conditionalFormatting>
  <conditionalFormatting sqref="V174">
    <cfRule type="cellIs" dxfId="3205" priority="3342" operator="between">
      <formula>0.76</formula>
      <formula>0.95</formula>
    </cfRule>
    <cfRule type="cellIs" dxfId="3204" priority="3343" operator="between">
      <formula>0.51</formula>
      <formula>0.75</formula>
    </cfRule>
    <cfRule type="cellIs" dxfId="3203" priority="3344" operator="greaterThan">
      <formula>1</formula>
    </cfRule>
    <cfRule type="cellIs" dxfId="3202" priority="3345" operator="between">
      <formula>0.95</formula>
      <formula>1</formula>
    </cfRule>
    <cfRule type="cellIs" dxfId="3201" priority="3346" stopIfTrue="1" operator="between">
      <formula>0</formula>
      <formula>0.5</formula>
    </cfRule>
  </conditionalFormatting>
  <conditionalFormatting sqref="V175">
    <cfRule type="cellIs" dxfId="3200" priority="3337" operator="between">
      <formula>0.76</formula>
      <formula>0.95</formula>
    </cfRule>
    <cfRule type="cellIs" dxfId="3199" priority="3338" operator="between">
      <formula>0.51</formula>
      <formula>0.75</formula>
    </cfRule>
    <cfRule type="cellIs" dxfId="3198" priority="3339" operator="greaterThan">
      <formula>1</formula>
    </cfRule>
    <cfRule type="cellIs" dxfId="3197" priority="3340" operator="between">
      <formula>0.95</formula>
      <formula>1</formula>
    </cfRule>
    <cfRule type="cellIs" dxfId="3196" priority="3341" stopIfTrue="1" operator="between">
      <formula>0</formula>
      <formula>0.5</formula>
    </cfRule>
  </conditionalFormatting>
  <conditionalFormatting sqref="V176">
    <cfRule type="cellIs" dxfId="3195" priority="3332" operator="between">
      <formula>0.76</formula>
      <formula>0.95</formula>
    </cfRule>
    <cfRule type="cellIs" dxfId="3194" priority="3333" operator="between">
      <formula>0.51</formula>
      <formula>0.75</formula>
    </cfRule>
    <cfRule type="cellIs" dxfId="3193" priority="3334" operator="greaterThan">
      <formula>1</formula>
    </cfRule>
    <cfRule type="cellIs" dxfId="3192" priority="3335" operator="between">
      <formula>0.95</formula>
      <formula>1</formula>
    </cfRule>
    <cfRule type="cellIs" dxfId="3191" priority="3336" stopIfTrue="1" operator="between">
      <formula>0</formula>
      <formula>0.5</formula>
    </cfRule>
  </conditionalFormatting>
  <conditionalFormatting sqref="V177">
    <cfRule type="cellIs" dxfId="3190" priority="3327" operator="between">
      <formula>0.76</formula>
      <formula>0.95</formula>
    </cfRule>
    <cfRule type="cellIs" dxfId="3189" priority="3328" operator="between">
      <formula>0.51</formula>
      <formula>0.75</formula>
    </cfRule>
    <cfRule type="cellIs" dxfId="3188" priority="3329" operator="greaterThan">
      <formula>1</formula>
    </cfRule>
    <cfRule type="cellIs" dxfId="3187" priority="3330" operator="between">
      <formula>0.95</formula>
      <formula>1</formula>
    </cfRule>
    <cfRule type="cellIs" dxfId="3186" priority="3331" stopIfTrue="1" operator="between">
      <formula>0</formula>
      <formula>0.5</formula>
    </cfRule>
  </conditionalFormatting>
  <conditionalFormatting sqref="V178">
    <cfRule type="cellIs" dxfId="3185" priority="3322" operator="between">
      <formula>0.76</formula>
      <formula>0.95</formula>
    </cfRule>
    <cfRule type="cellIs" dxfId="3184" priority="3323" operator="between">
      <formula>0.51</formula>
      <formula>0.75</formula>
    </cfRule>
    <cfRule type="cellIs" dxfId="3183" priority="3324" operator="greaterThan">
      <formula>1</formula>
    </cfRule>
    <cfRule type="cellIs" dxfId="3182" priority="3325" operator="between">
      <formula>0.95</formula>
      <formula>1</formula>
    </cfRule>
    <cfRule type="cellIs" dxfId="3181" priority="3326" stopIfTrue="1" operator="between">
      <formula>0</formula>
      <formula>0.5</formula>
    </cfRule>
  </conditionalFormatting>
  <conditionalFormatting sqref="V179">
    <cfRule type="cellIs" dxfId="3180" priority="3317" operator="between">
      <formula>0.76</formula>
      <formula>0.95</formula>
    </cfRule>
    <cfRule type="cellIs" dxfId="3179" priority="3318" operator="between">
      <formula>0.51</formula>
      <formula>0.75</formula>
    </cfRule>
    <cfRule type="cellIs" dxfId="3178" priority="3319" operator="greaterThan">
      <formula>1</formula>
    </cfRule>
    <cfRule type="cellIs" dxfId="3177" priority="3320" operator="between">
      <formula>0.95</formula>
      <formula>1</formula>
    </cfRule>
    <cfRule type="cellIs" dxfId="3176" priority="3321" stopIfTrue="1" operator="between">
      <formula>0</formula>
      <formula>0.5</formula>
    </cfRule>
  </conditionalFormatting>
  <conditionalFormatting sqref="V180">
    <cfRule type="cellIs" dxfId="3175" priority="3312" operator="between">
      <formula>0.76</formula>
      <formula>0.95</formula>
    </cfRule>
    <cfRule type="cellIs" dxfId="3174" priority="3313" operator="between">
      <formula>0.51</formula>
      <formula>0.75</formula>
    </cfRule>
    <cfRule type="cellIs" dxfId="3173" priority="3314" operator="greaterThan">
      <formula>1</formula>
    </cfRule>
    <cfRule type="cellIs" dxfId="3172" priority="3315" operator="between">
      <formula>0.95</formula>
      <formula>1</formula>
    </cfRule>
    <cfRule type="cellIs" dxfId="3171" priority="3316" stopIfTrue="1" operator="between">
      <formula>0</formula>
      <formula>0.5</formula>
    </cfRule>
  </conditionalFormatting>
  <conditionalFormatting sqref="V181">
    <cfRule type="cellIs" dxfId="3170" priority="3307" operator="between">
      <formula>0.76</formula>
      <formula>0.95</formula>
    </cfRule>
    <cfRule type="cellIs" dxfId="3169" priority="3308" operator="between">
      <formula>0.51</formula>
      <formula>0.75</formula>
    </cfRule>
    <cfRule type="cellIs" dxfId="3168" priority="3309" operator="greaterThan">
      <formula>1</formula>
    </cfRule>
    <cfRule type="cellIs" dxfId="3167" priority="3310" operator="between">
      <formula>0.95</formula>
      <formula>1</formula>
    </cfRule>
    <cfRule type="cellIs" dxfId="3166" priority="3311" stopIfTrue="1" operator="between">
      <formula>0</formula>
      <formula>0.5</formula>
    </cfRule>
  </conditionalFormatting>
  <conditionalFormatting sqref="V182">
    <cfRule type="cellIs" dxfId="3165" priority="3297" operator="between">
      <formula>0.76</formula>
      <formula>0.95</formula>
    </cfRule>
    <cfRule type="cellIs" dxfId="3164" priority="3298" operator="between">
      <formula>0.51</formula>
      <formula>0.75</formula>
    </cfRule>
    <cfRule type="cellIs" dxfId="3163" priority="3299" operator="greaterThan">
      <formula>1</formula>
    </cfRule>
    <cfRule type="cellIs" dxfId="3162" priority="3300" operator="between">
      <formula>0.95</formula>
      <formula>1</formula>
    </cfRule>
    <cfRule type="cellIs" dxfId="3161" priority="3301" stopIfTrue="1" operator="between">
      <formula>0</formula>
      <formula>0.5</formula>
    </cfRule>
  </conditionalFormatting>
  <conditionalFormatting sqref="V183">
    <cfRule type="cellIs" dxfId="3160" priority="3292" operator="between">
      <formula>0.76</formula>
      <formula>0.95</formula>
    </cfRule>
    <cfRule type="cellIs" dxfId="3159" priority="3293" operator="between">
      <formula>0.51</formula>
      <formula>0.75</formula>
    </cfRule>
    <cfRule type="cellIs" dxfId="3158" priority="3294" operator="greaterThan">
      <formula>1</formula>
    </cfRule>
    <cfRule type="cellIs" dxfId="3157" priority="3295" operator="between">
      <formula>0.95</formula>
      <formula>1</formula>
    </cfRule>
    <cfRule type="cellIs" dxfId="3156" priority="3296" stopIfTrue="1" operator="between">
      <formula>0</formula>
      <formula>0.5</formula>
    </cfRule>
  </conditionalFormatting>
  <conditionalFormatting sqref="V184">
    <cfRule type="cellIs" dxfId="3155" priority="3287" operator="between">
      <formula>0.76</formula>
      <formula>0.95</formula>
    </cfRule>
    <cfRule type="cellIs" dxfId="3154" priority="3288" operator="between">
      <formula>0.51</formula>
      <formula>0.75</formula>
    </cfRule>
    <cfRule type="cellIs" dxfId="3153" priority="3289" operator="greaterThan">
      <formula>1</formula>
    </cfRule>
    <cfRule type="cellIs" dxfId="3152" priority="3290" operator="between">
      <formula>0.95</formula>
      <formula>1</formula>
    </cfRule>
    <cfRule type="cellIs" dxfId="3151" priority="3291" stopIfTrue="1" operator="between">
      <formula>0</formula>
      <formula>0.5</formula>
    </cfRule>
  </conditionalFormatting>
  <conditionalFormatting sqref="V185">
    <cfRule type="cellIs" dxfId="3150" priority="3282" operator="between">
      <formula>0.76</formula>
      <formula>0.95</formula>
    </cfRule>
    <cfRule type="cellIs" dxfId="3149" priority="3283" operator="between">
      <formula>0.51</formula>
      <formula>0.75</formula>
    </cfRule>
    <cfRule type="cellIs" dxfId="3148" priority="3284" operator="greaterThan">
      <formula>1</formula>
    </cfRule>
    <cfRule type="cellIs" dxfId="3147" priority="3285" operator="between">
      <formula>0.95</formula>
      <formula>1</formula>
    </cfRule>
    <cfRule type="cellIs" dxfId="3146" priority="3286" stopIfTrue="1" operator="between">
      <formula>0</formula>
      <formula>0.5</formula>
    </cfRule>
  </conditionalFormatting>
  <conditionalFormatting sqref="V186">
    <cfRule type="cellIs" dxfId="3145" priority="3277" operator="between">
      <formula>0.76</formula>
      <formula>0.95</formula>
    </cfRule>
    <cfRule type="cellIs" dxfId="3144" priority="3278" operator="between">
      <formula>0.51</formula>
      <formula>0.75</formula>
    </cfRule>
    <cfRule type="cellIs" dxfId="3143" priority="3279" operator="greaterThan">
      <formula>1</formula>
    </cfRule>
    <cfRule type="cellIs" dxfId="3142" priority="3280" operator="between">
      <formula>0.95</formula>
      <formula>1</formula>
    </cfRule>
    <cfRule type="cellIs" dxfId="3141" priority="3281" stopIfTrue="1" operator="between">
      <formula>0</formula>
      <formula>0.5</formula>
    </cfRule>
  </conditionalFormatting>
  <conditionalFormatting sqref="V187">
    <cfRule type="cellIs" dxfId="3140" priority="3272" operator="between">
      <formula>0.76</formula>
      <formula>0.95</formula>
    </cfRule>
    <cfRule type="cellIs" dxfId="3139" priority="3273" operator="between">
      <formula>0.51</formula>
      <formula>0.75</formula>
    </cfRule>
    <cfRule type="cellIs" dxfId="3138" priority="3274" operator="greaterThan">
      <formula>1</formula>
    </cfRule>
    <cfRule type="cellIs" dxfId="3137" priority="3275" operator="between">
      <formula>0.95</formula>
      <formula>1</formula>
    </cfRule>
    <cfRule type="cellIs" dxfId="3136" priority="3276" stopIfTrue="1" operator="between">
      <formula>0</formula>
      <formula>0.5</formula>
    </cfRule>
  </conditionalFormatting>
  <conditionalFormatting sqref="V188">
    <cfRule type="cellIs" dxfId="3135" priority="3267" operator="between">
      <formula>0.76</formula>
      <formula>0.95</formula>
    </cfRule>
    <cfRule type="cellIs" dxfId="3134" priority="3268" operator="between">
      <formula>0.51</formula>
      <formula>0.75</formula>
    </cfRule>
    <cfRule type="cellIs" dxfId="3133" priority="3269" operator="greaterThan">
      <formula>1</formula>
    </cfRule>
    <cfRule type="cellIs" dxfId="3132" priority="3270" operator="between">
      <formula>0.95</formula>
      <formula>1</formula>
    </cfRule>
    <cfRule type="cellIs" dxfId="3131" priority="3271" stopIfTrue="1" operator="between">
      <formula>0</formula>
      <formula>0.5</formula>
    </cfRule>
  </conditionalFormatting>
  <conditionalFormatting sqref="V189">
    <cfRule type="cellIs" dxfId="3130" priority="3252" operator="between">
      <formula>0.76</formula>
      <formula>0.95</formula>
    </cfRule>
    <cfRule type="cellIs" dxfId="3129" priority="3253" operator="between">
      <formula>0.51</formula>
      <formula>0.75</formula>
    </cfRule>
    <cfRule type="cellIs" dxfId="3128" priority="3254" operator="greaterThan">
      <formula>1</formula>
    </cfRule>
    <cfRule type="cellIs" dxfId="3127" priority="3255" operator="between">
      <formula>0.95</formula>
      <formula>1</formula>
    </cfRule>
    <cfRule type="cellIs" dxfId="3126" priority="3256" stopIfTrue="1" operator="between">
      <formula>0</formula>
      <formula>0.5</formula>
    </cfRule>
  </conditionalFormatting>
  <conditionalFormatting sqref="V190">
    <cfRule type="cellIs" dxfId="3125" priority="3247" operator="between">
      <formula>0.76</formula>
      <formula>0.95</formula>
    </cfRule>
    <cfRule type="cellIs" dxfId="3124" priority="3248" operator="between">
      <formula>0.51</formula>
      <formula>0.75</formula>
    </cfRule>
    <cfRule type="cellIs" dxfId="3123" priority="3249" operator="greaterThan">
      <formula>1</formula>
    </cfRule>
    <cfRule type="cellIs" dxfId="3122" priority="3250" operator="between">
      <formula>0.95</formula>
      <formula>1</formula>
    </cfRule>
    <cfRule type="cellIs" dxfId="3121" priority="3251" stopIfTrue="1" operator="between">
      <formula>0</formula>
      <formula>0.5</formula>
    </cfRule>
  </conditionalFormatting>
  <conditionalFormatting sqref="V191">
    <cfRule type="cellIs" dxfId="3120" priority="3242" operator="between">
      <formula>0.76</formula>
      <formula>0.95</formula>
    </cfRule>
    <cfRule type="cellIs" dxfId="3119" priority="3243" operator="between">
      <formula>0.51</formula>
      <formula>0.75</formula>
    </cfRule>
    <cfRule type="cellIs" dxfId="3118" priority="3244" operator="greaterThan">
      <formula>1</formula>
    </cfRule>
    <cfRule type="cellIs" dxfId="3117" priority="3245" operator="between">
      <formula>0.95</formula>
      <formula>1</formula>
    </cfRule>
    <cfRule type="cellIs" dxfId="3116" priority="3246" stopIfTrue="1" operator="between">
      <formula>0</formula>
      <formula>0.5</formula>
    </cfRule>
  </conditionalFormatting>
  <conditionalFormatting sqref="V192">
    <cfRule type="cellIs" dxfId="3115" priority="3237" operator="between">
      <formula>0.76</formula>
      <formula>0.95</formula>
    </cfRule>
    <cfRule type="cellIs" dxfId="3114" priority="3238" operator="between">
      <formula>0.51</formula>
      <formula>0.75</formula>
    </cfRule>
    <cfRule type="cellIs" dxfId="3113" priority="3239" operator="greaterThan">
      <formula>1</formula>
    </cfRule>
    <cfRule type="cellIs" dxfId="3112" priority="3240" operator="between">
      <formula>0.95</formula>
      <formula>1</formula>
    </cfRule>
    <cfRule type="cellIs" dxfId="3111" priority="3241" stopIfTrue="1" operator="between">
      <formula>0</formula>
      <formula>0.5</formula>
    </cfRule>
  </conditionalFormatting>
  <conditionalFormatting sqref="V193">
    <cfRule type="cellIs" dxfId="3110" priority="3232" operator="between">
      <formula>0.76</formula>
      <formula>0.95</formula>
    </cfRule>
    <cfRule type="cellIs" dxfId="3109" priority="3233" operator="between">
      <formula>0.51</formula>
      <formula>0.75</formula>
    </cfRule>
    <cfRule type="cellIs" dxfId="3108" priority="3234" operator="greaterThan">
      <formula>1</formula>
    </cfRule>
    <cfRule type="cellIs" dxfId="3107" priority="3235" operator="between">
      <formula>0.95</formula>
      <formula>1</formula>
    </cfRule>
    <cfRule type="cellIs" dxfId="3106" priority="3236" stopIfTrue="1" operator="between">
      <formula>0</formula>
      <formula>0.5</formula>
    </cfRule>
  </conditionalFormatting>
  <conditionalFormatting sqref="V194">
    <cfRule type="cellIs" dxfId="3105" priority="3217" operator="between">
      <formula>0.76</formula>
      <formula>0.95</formula>
    </cfRule>
    <cfRule type="cellIs" dxfId="3104" priority="3218" operator="between">
      <formula>0.51</formula>
      <formula>0.75</formula>
    </cfRule>
    <cfRule type="cellIs" dxfId="3103" priority="3219" operator="greaterThan">
      <formula>1</formula>
    </cfRule>
    <cfRule type="cellIs" dxfId="3102" priority="3220" operator="between">
      <formula>0.95</formula>
      <formula>1</formula>
    </cfRule>
    <cfRule type="cellIs" dxfId="3101" priority="3221" stopIfTrue="1" operator="between">
      <formula>0</formula>
      <formula>0.5</formula>
    </cfRule>
  </conditionalFormatting>
  <conditionalFormatting sqref="V195">
    <cfRule type="cellIs" dxfId="3100" priority="3212" operator="between">
      <formula>0.76</formula>
      <formula>0.95</formula>
    </cfRule>
    <cfRule type="cellIs" dxfId="3099" priority="3213" operator="between">
      <formula>0.51</formula>
      <formula>0.75</formula>
    </cfRule>
    <cfRule type="cellIs" dxfId="3098" priority="3214" operator="greaterThan">
      <formula>1</formula>
    </cfRule>
    <cfRule type="cellIs" dxfId="3097" priority="3215" operator="between">
      <formula>0.95</formula>
      <formula>1</formula>
    </cfRule>
    <cfRule type="cellIs" dxfId="3096" priority="3216" stopIfTrue="1" operator="between">
      <formula>0</formula>
      <formula>0.5</formula>
    </cfRule>
  </conditionalFormatting>
  <conditionalFormatting sqref="V196">
    <cfRule type="cellIs" dxfId="3095" priority="3207" operator="between">
      <formula>0.76</formula>
      <formula>0.95</formula>
    </cfRule>
    <cfRule type="cellIs" dxfId="3094" priority="3208" operator="between">
      <formula>0.51</formula>
      <formula>0.75</formula>
    </cfRule>
    <cfRule type="cellIs" dxfId="3093" priority="3209" operator="greaterThan">
      <formula>1</formula>
    </cfRule>
    <cfRule type="cellIs" dxfId="3092" priority="3210" operator="between">
      <formula>0.95</formula>
      <formula>1</formula>
    </cfRule>
    <cfRule type="cellIs" dxfId="3091" priority="3211" stopIfTrue="1" operator="between">
      <formula>0</formula>
      <formula>0.5</formula>
    </cfRule>
  </conditionalFormatting>
  <conditionalFormatting sqref="V197">
    <cfRule type="cellIs" dxfId="3090" priority="3202" operator="between">
      <formula>0.76</formula>
      <formula>0.95</formula>
    </cfRule>
    <cfRule type="cellIs" dxfId="3089" priority="3203" operator="between">
      <formula>0.51</formula>
      <formula>0.75</formula>
    </cfRule>
    <cfRule type="cellIs" dxfId="3088" priority="3204" operator="greaterThan">
      <formula>1</formula>
    </cfRule>
    <cfRule type="cellIs" dxfId="3087" priority="3205" operator="between">
      <formula>0.95</formula>
      <formula>1</formula>
    </cfRule>
    <cfRule type="cellIs" dxfId="3086" priority="3206" stopIfTrue="1" operator="between">
      <formula>0</formula>
      <formula>0.5</formula>
    </cfRule>
  </conditionalFormatting>
  <conditionalFormatting sqref="V198">
    <cfRule type="cellIs" dxfId="3085" priority="3197" operator="between">
      <formula>0.76</formula>
      <formula>0.95</formula>
    </cfRule>
    <cfRule type="cellIs" dxfId="3084" priority="3198" operator="between">
      <formula>0.51</formula>
      <formula>0.75</formula>
    </cfRule>
    <cfRule type="cellIs" dxfId="3083" priority="3199" operator="greaterThan">
      <formula>1</formula>
    </cfRule>
    <cfRule type="cellIs" dxfId="3082" priority="3200" operator="between">
      <formula>0.95</formula>
      <formula>1</formula>
    </cfRule>
    <cfRule type="cellIs" dxfId="3081" priority="3201" stopIfTrue="1" operator="between">
      <formula>0</formula>
      <formula>0.5</formula>
    </cfRule>
  </conditionalFormatting>
  <conditionalFormatting sqref="V199">
    <cfRule type="cellIs" dxfId="3080" priority="3192" operator="between">
      <formula>0.76</formula>
      <formula>0.95</formula>
    </cfRule>
    <cfRule type="cellIs" dxfId="3079" priority="3193" operator="between">
      <formula>0.51</formula>
      <formula>0.75</formula>
    </cfRule>
    <cfRule type="cellIs" dxfId="3078" priority="3194" operator="greaterThan">
      <formula>1</formula>
    </cfRule>
    <cfRule type="cellIs" dxfId="3077" priority="3195" operator="between">
      <formula>0.95</formula>
      <formula>1</formula>
    </cfRule>
    <cfRule type="cellIs" dxfId="3076" priority="3196" stopIfTrue="1" operator="between">
      <formula>0</formula>
      <formula>0.5</formula>
    </cfRule>
  </conditionalFormatting>
  <conditionalFormatting sqref="V200">
    <cfRule type="cellIs" dxfId="3075" priority="3187" operator="between">
      <formula>0.76</formula>
      <formula>0.95</formula>
    </cfRule>
    <cfRule type="cellIs" dxfId="3074" priority="3188" operator="between">
      <formula>0.51</formula>
      <formula>0.75</formula>
    </cfRule>
    <cfRule type="cellIs" dxfId="3073" priority="3189" operator="greaterThan">
      <formula>1</formula>
    </cfRule>
    <cfRule type="cellIs" dxfId="3072" priority="3190" operator="between">
      <formula>0.95</formula>
      <formula>1</formula>
    </cfRule>
    <cfRule type="cellIs" dxfId="3071" priority="3191" stopIfTrue="1" operator="between">
      <formula>0</formula>
      <formula>0.5</formula>
    </cfRule>
  </conditionalFormatting>
  <conditionalFormatting sqref="V201">
    <cfRule type="cellIs" dxfId="3070" priority="3182" operator="between">
      <formula>0.76</formula>
      <formula>0.95</formula>
    </cfRule>
    <cfRule type="cellIs" dxfId="3069" priority="3183" operator="between">
      <formula>0.51</formula>
      <formula>0.75</formula>
    </cfRule>
    <cfRule type="cellIs" dxfId="3068" priority="3184" operator="greaterThan">
      <formula>1</formula>
    </cfRule>
    <cfRule type="cellIs" dxfId="3067" priority="3185" operator="between">
      <formula>0.95</formula>
      <formula>1</formula>
    </cfRule>
    <cfRule type="cellIs" dxfId="3066" priority="3186" stopIfTrue="1" operator="between">
      <formula>0</formula>
      <formula>0.5</formula>
    </cfRule>
  </conditionalFormatting>
  <conditionalFormatting sqref="V202">
    <cfRule type="cellIs" dxfId="3065" priority="3177" operator="between">
      <formula>0.76</formula>
      <formula>0.95</formula>
    </cfRule>
    <cfRule type="cellIs" dxfId="3064" priority="3178" operator="between">
      <formula>0.51</formula>
      <formula>0.75</formula>
    </cfRule>
    <cfRule type="cellIs" dxfId="3063" priority="3179" operator="greaterThan">
      <formula>1</formula>
    </cfRule>
    <cfRule type="cellIs" dxfId="3062" priority="3180" operator="between">
      <formula>0.95</formula>
      <formula>1</formula>
    </cfRule>
    <cfRule type="cellIs" dxfId="3061" priority="3181" stopIfTrue="1" operator="between">
      <formula>0</formula>
      <formula>0.5</formula>
    </cfRule>
  </conditionalFormatting>
  <conditionalFormatting sqref="V203">
    <cfRule type="cellIs" dxfId="3060" priority="3172" operator="between">
      <formula>0.76</formula>
      <formula>0.95</formula>
    </cfRule>
    <cfRule type="cellIs" dxfId="3059" priority="3173" operator="between">
      <formula>0.51</formula>
      <formula>0.75</formula>
    </cfRule>
    <cfRule type="cellIs" dxfId="3058" priority="3174" operator="greaterThan">
      <formula>1</formula>
    </cfRule>
    <cfRule type="cellIs" dxfId="3057" priority="3175" operator="between">
      <formula>0.95</formula>
      <formula>1</formula>
    </cfRule>
    <cfRule type="cellIs" dxfId="3056" priority="3176" stopIfTrue="1" operator="between">
      <formula>0</formula>
      <formula>0.5</formula>
    </cfRule>
  </conditionalFormatting>
  <conditionalFormatting sqref="V204">
    <cfRule type="cellIs" dxfId="3055" priority="3167" operator="between">
      <formula>0.76</formula>
      <formula>0.95</formula>
    </cfRule>
    <cfRule type="cellIs" dxfId="3054" priority="3168" operator="between">
      <formula>0.51</formula>
      <formula>0.75</formula>
    </cfRule>
    <cfRule type="cellIs" dxfId="3053" priority="3169" operator="greaterThan">
      <formula>1</formula>
    </cfRule>
    <cfRule type="cellIs" dxfId="3052" priority="3170" operator="between">
      <formula>0.95</formula>
      <formula>1</formula>
    </cfRule>
    <cfRule type="cellIs" dxfId="3051" priority="3171" stopIfTrue="1" operator="between">
      <formula>0</formula>
      <formula>0.5</formula>
    </cfRule>
  </conditionalFormatting>
  <conditionalFormatting sqref="V205:V206">
    <cfRule type="cellIs" dxfId="3050" priority="3162" operator="between">
      <formula>0.76</formula>
      <formula>0.95</formula>
    </cfRule>
    <cfRule type="cellIs" dxfId="3049" priority="3163" operator="between">
      <formula>0.51</formula>
      <formula>0.75</formula>
    </cfRule>
    <cfRule type="cellIs" dxfId="3048" priority="3164" operator="greaterThan">
      <formula>1</formula>
    </cfRule>
    <cfRule type="cellIs" dxfId="3047" priority="3165" operator="between">
      <formula>0.95</formula>
      <formula>1</formula>
    </cfRule>
    <cfRule type="cellIs" dxfId="3046" priority="3166" stopIfTrue="1" operator="between">
      <formula>0</formula>
      <formula>0.5</formula>
    </cfRule>
  </conditionalFormatting>
  <conditionalFormatting sqref="V207">
    <cfRule type="cellIs" dxfId="3045" priority="3157" operator="between">
      <formula>0.76</formula>
      <formula>0.95</formula>
    </cfRule>
    <cfRule type="cellIs" dxfId="3044" priority="3158" operator="between">
      <formula>0.51</formula>
      <formula>0.75</formula>
    </cfRule>
    <cfRule type="cellIs" dxfId="3043" priority="3159" operator="greaterThan">
      <formula>1</formula>
    </cfRule>
    <cfRule type="cellIs" dxfId="3042" priority="3160" operator="between">
      <formula>0.95</formula>
      <formula>1</formula>
    </cfRule>
    <cfRule type="cellIs" dxfId="3041" priority="3161" stopIfTrue="1" operator="between">
      <formula>0</formula>
      <formula>0.5</formula>
    </cfRule>
  </conditionalFormatting>
  <conditionalFormatting sqref="V208">
    <cfRule type="cellIs" dxfId="3040" priority="3152" operator="between">
      <formula>0.76</formula>
      <formula>0.95</formula>
    </cfRule>
    <cfRule type="cellIs" dxfId="3039" priority="3153" operator="between">
      <formula>0.51</formula>
      <formula>0.75</formula>
    </cfRule>
    <cfRule type="cellIs" dxfId="3038" priority="3154" operator="greaterThan">
      <formula>1</formula>
    </cfRule>
    <cfRule type="cellIs" dxfId="3037" priority="3155" operator="between">
      <formula>0.95</formula>
      <formula>1</formula>
    </cfRule>
    <cfRule type="cellIs" dxfId="3036" priority="3156" stopIfTrue="1" operator="between">
      <formula>0</formula>
      <formula>0.5</formula>
    </cfRule>
  </conditionalFormatting>
  <conditionalFormatting sqref="V209">
    <cfRule type="cellIs" dxfId="3035" priority="3147" operator="between">
      <formula>0.76</formula>
      <formula>0.95</formula>
    </cfRule>
    <cfRule type="cellIs" dxfId="3034" priority="3148" operator="between">
      <formula>0.51</formula>
      <formula>0.75</formula>
    </cfRule>
    <cfRule type="cellIs" dxfId="3033" priority="3149" operator="greaterThan">
      <formula>1</formula>
    </cfRule>
    <cfRule type="cellIs" dxfId="3032" priority="3150" operator="between">
      <formula>0.95</formula>
      <formula>1</formula>
    </cfRule>
    <cfRule type="cellIs" dxfId="3031" priority="3151" stopIfTrue="1" operator="between">
      <formula>0</formula>
      <formula>0.5</formula>
    </cfRule>
  </conditionalFormatting>
  <conditionalFormatting sqref="V210">
    <cfRule type="cellIs" dxfId="3030" priority="3142" operator="between">
      <formula>0.76</formula>
      <formula>0.95</formula>
    </cfRule>
    <cfRule type="cellIs" dxfId="3029" priority="3143" operator="between">
      <formula>0.51</formula>
      <formula>0.75</formula>
    </cfRule>
    <cfRule type="cellIs" dxfId="3028" priority="3144" operator="greaterThan">
      <formula>1</formula>
    </cfRule>
    <cfRule type="cellIs" dxfId="3027" priority="3145" operator="between">
      <formula>0.95</formula>
      <formula>1</formula>
    </cfRule>
    <cfRule type="cellIs" dxfId="3026" priority="3146" stopIfTrue="1" operator="between">
      <formula>0</formula>
      <formula>0.5</formula>
    </cfRule>
  </conditionalFormatting>
  <conditionalFormatting sqref="V211">
    <cfRule type="cellIs" dxfId="3025" priority="3137" operator="between">
      <formula>0.76</formula>
      <formula>0.95</formula>
    </cfRule>
    <cfRule type="cellIs" dxfId="3024" priority="3138" operator="between">
      <formula>0.51</formula>
      <formula>0.75</formula>
    </cfRule>
    <cfRule type="cellIs" dxfId="3023" priority="3139" operator="greaterThan">
      <formula>1</formula>
    </cfRule>
    <cfRule type="cellIs" dxfId="3022" priority="3140" operator="between">
      <formula>0.95</formula>
      <formula>1</formula>
    </cfRule>
    <cfRule type="cellIs" dxfId="3021" priority="3141" stopIfTrue="1" operator="between">
      <formula>0</formula>
      <formula>0.5</formula>
    </cfRule>
  </conditionalFormatting>
  <conditionalFormatting sqref="V212">
    <cfRule type="cellIs" dxfId="3020" priority="3132" operator="between">
      <formula>0.76</formula>
      <formula>0.95</formula>
    </cfRule>
    <cfRule type="cellIs" dxfId="3019" priority="3133" operator="between">
      <formula>0.51</formula>
      <formula>0.75</formula>
    </cfRule>
    <cfRule type="cellIs" dxfId="3018" priority="3134" operator="greaterThan">
      <formula>1</formula>
    </cfRule>
    <cfRule type="cellIs" dxfId="3017" priority="3135" operator="between">
      <formula>0.95</formula>
      <formula>1</formula>
    </cfRule>
    <cfRule type="cellIs" dxfId="3016" priority="3136" stopIfTrue="1" operator="between">
      <formula>0</formula>
      <formula>0.5</formula>
    </cfRule>
  </conditionalFormatting>
  <conditionalFormatting sqref="V213">
    <cfRule type="cellIs" dxfId="3015" priority="3127" operator="between">
      <formula>0.76</formula>
      <formula>0.95</formula>
    </cfRule>
    <cfRule type="cellIs" dxfId="3014" priority="3128" operator="between">
      <formula>0.51</formula>
      <formula>0.75</formula>
    </cfRule>
    <cfRule type="cellIs" dxfId="3013" priority="3129" operator="greaterThan">
      <formula>1</formula>
    </cfRule>
    <cfRule type="cellIs" dxfId="3012" priority="3130" operator="between">
      <formula>0.95</formula>
      <formula>1</formula>
    </cfRule>
    <cfRule type="cellIs" dxfId="3011" priority="3131" stopIfTrue="1" operator="between">
      <formula>0</formula>
      <formula>0.5</formula>
    </cfRule>
  </conditionalFormatting>
  <conditionalFormatting sqref="V214">
    <cfRule type="cellIs" dxfId="3010" priority="3122" operator="between">
      <formula>0.76</formula>
      <formula>0.95</formula>
    </cfRule>
    <cfRule type="cellIs" dxfId="3009" priority="3123" operator="between">
      <formula>0.51</formula>
      <formula>0.75</formula>
    </cfRule>
    <cfRule type="cellIs" dxfId="3008" priority="3124" operator="greaterThan">
      <formula>1</formula>
    </cfRule>
    <cfRule type="cellIs" dxfId="3007" priority="3125" operator="between">
      <formula>0.95</formula>
      <formula>1</formula>
    </cfRule>
    <cfRule type="cellIs" dxfId="3006" priority="3126" stopIfTrue="1" operator="between">
      <formula>0</formula>
      <formula>0.5</formula>
    </cfRule>
  </conditionalFormatting>
  <conditionalFormatting sqref="V215">
    <cfRule type="cellIs" dxfId="3005" priority="3117" operator="between">
      <formula>0.76</formula>
      <formula>0.95</formula>
    </cfRule>
    <cfRule type="cellIs" dxfId="3004" priority="3118" operator="between">
      <formula>0.51</formula>
      <formula>0.75</formula>
    </cfRule>
    <cfRule type="cellIs" dxfId="3003" priority="3119" operator="greaterThan">
      <formula>1</formula>
    </cfRule>
    <cfRule type="cellIs" dxfId="3002" priority="3120" operator="between">
      <formula>0.95</formula>
      <formula>1</formula>
    </cfRule>
    <cfRule type="cellIs" dxfId="3001" priority="3121" stopIfTrue="1" operator="between">
      <formula>0</formula>
      <formula>0.5</formula>
    </cfRule>
  </conditionalFormatting>
  <conditionalFormatting sqref="V216">
    <cfRule type="cellIs" dxfId="3000" priority="3112" operator="between">
      <formula>0.76</formula>
      <formula>0.95</formula>
    </cfRule>
    <cfRule type="cellIs" dxfId="2999" priority="3113" operator="between">
      <formula>0.51</formula>
      <formula>0.75</formula>
    </cfRule>
    <cfRule type="cellIs" dxfId="2998" priority="3114" operator="greaterThan">
      <formula>1</formula>
    </cfRule>
    <cfRule type="cellIs" dxfId="2997" priority="3115" operator="between">
      <formula>0.95</formula>
      <formula>1</formula>
    </cfRule>
    <cfRule type="cellIs" dxfId="2996" priority="3116" stopIfTrue="1" operator="between">
      <formula>0</formula>
      <formula>0.5</formula>
    </cfRule>
  </conditionalFormatting>
  <conditionalFormatting sqref="V217">
    <cfRule type="cellIs" dxfId="2995" priority="3107" operator="between">
      <formula>0.76</formula>
      <formula>0.95</formula>
    </cfRule>
    <cfRule type="cellIs" dxfId="2994" priority="3108" operator="between">
      <formula>0.51</formula>
      <formula>0.75</formula>
    </cfRule>
    <cfRule type="cellIs" dxfId="2993" priority="3109" operator="greaterThan">
      <formula>1</formula>
    </cfRule>
    <cfRule type="cellIs" dxfId="2992" priority="3110" operator="between">
      <formula>0.95</formula>
      <formula>1</formula>
    </cfRule>
    <cfRule type="cellIs" dxfId="2991" priority="3111" stopIfTrue="1" operator="between">
      <formula>0</formula>
      <formula>0.5</formula>
    </cfRule>
  </conditionalFormatting>
  <conditionalFormatting sqref="U198">
    <cfRule type="cellIs" dxfId="2990" priority="1474" operator="between">
      <formula>0.76</formula>
      <formula>0.95</formula>
    </cfRule>
    <cfRule type="cellIs" dxfId="2989" priority="1475" operator="between">
      <formula>0.51</formula>
      <formula>0.75</formula>
    </cfRule>
    <cfRule type="cellIs" dxfId="2988" priority="1476" operator="greaterThan">
      <formula>1</formula>
    </cfRule>
    <cfRule type="cellIs" dxfId="2987" priority="1477" operator="between">
      <formula>0.95</formula>
      <formula>1</formula>
    </cfRule>
    <cfRule type="cellIs" dxfId="2986" priority="1478" stopIfTrue="1" operator="between">
      <formula>0</formula>
      <formula>0.5</formula>
    </cfRule>
  </conditionalFormatting>
  <conditionalFormatting sqref="V128">
    <cfRule type="cellIs" dxfId="2985" priority="1469" operator="between">
      <formula>0.76</formula>
      <formula>0.95</formula>
    </cfRule>
    <cfRule type="cellIs" dxfId="2984" priority="1470" operator="between">
      <formula>0.51</formula>
      <formula>0.75</formula>
    </cfRule>
    <cfRule type="cellIs" dxfId="2983" priority="1471" operator="greaterThan">
      <formula>1</formula>
    </cfRule>
    <cfRule type="cellIs" dxfId="2982" priority="1472" operator="between">
      <formula>0.95</formula>
      <formula>1</formula>
    </cfRule>
    <cfRule type="cellIs" dxfId="2981" priority="1473" stopIfTrue="1" operator="between">
      <formula>0</formula>
      <formula>0.5</formula>
    </cfRule>
  </conditionalFormatting>
  <conditionalFormatting sqref="J15">
    <cfRule type="cellIs" dxfId="2980" priority="1464" operator="between">
      <formula>0.191</formula>
      <formula>0.24</formula>
    </cfRule>
    <cfRule type="cellIs" dxfId="2979" priority="1465" operator="between">
      <formula>0.1251</formula>
      <formula>0.19</formula>
    </cfRule>
    <cfRule type="cellIs" dxfId="2978" priority="1466" operator="greaterThan">
      <formula>0.2601</formula>
    </cfRule>
    <cfRule type="cellIs" dxfId="2977" priority="1467" operator="between">
      <formula>0.2401</formula>
      <formula>0.26</formula>
    </cfRule>
    <cfRule type="cellIs" dxfId="2976" priority="1468" stopIfTrue="1" operator="between">
      <formula>0</formula>
      <formula>0.125</formula>
    </cfRule>
  </conditionalFormatting>
  <conditionalFormatting sqref="J16">
    <cfRule type="cellIs" dxfId="2975" priority="1449" operator="between">
      <formula>0.191</formula>
      <formula>0.24</formula>
    </cfRule>
    <cfRule type="cellIs" dxfId="2974" priority="1450" operator="between">
      <formula>0.1251</formula>
      <formula>0.19</formula>
    </cfRule>
    <cfRule type="cellIs" dxfId="2973" priority="1451" operator="greaterThan">
      <formula>0.2601</formula>
    </cfRule>
    <cfRule type="cellIs" dxfId="2972" priority="1452" operator="between">
      <formula>0.2401</formula>
      <formula>0.26</formula>
    </cfRule>
    <cfRule type="cellIs" dxfId="2971" priority="1453" stopIfTrue="1" operator="between">
      <formula>0</formula>
      <formula>0.125</formula>
    </cfRule>
  </conditionalFormatting>
  <conditionalFormatting sqref="J17">
    <cfRule type="cellIs" dxfId="2970" priority="1444" operator="between">
      <formula>0.191</formula>
      <formula>0.24</formula>
    </cfRule>
    <cfRule type="cellIs" dxfId="2969" priority="1445" operator="between">
      <formula>0.1251</formula>
      <formula>0.19</formula>
    </cfRule>
    <cfRule type="cellIs" dxfId="2968" priority="1446" operator="greaterThan">
      <formula>0.2601</formula>
    </cfRule>
    <cfRule type="cellIs" dxfId="2967" priority="1447" operator="between">
      <formula>0.2401</formula>
      <formula>0.26</formula>
    </cfRule>
    <cfRule type="cellIs" dxfId="2966" priority="1448" stopIfTrue="1" operator="between">
      <formula>0</formula>
      <formula>0.125</formula>
    </cfRule>
  </conditionalFormatting>
  <conditionalFormatting sqref="J20">
    <cfRule type="cellIs" dxfId="2965" priority="1439" operator="between">
      <formula>0.191</formula>
      <formula>0.24</formula>
    </cfRule>
    <cfRule type="cellIs" dxfId="2964" priority="1440" operator="between">
      <formula>0.1251</formula>
      <formula>0.19</formula>
    </cfRule>
    <cfRule type="cellIs" dxfId="2963" priority="1441" operator="greaterThan">
      <formula>0.2601</formula>
    </cfRule>
    <cfRule type="cellIs" dxfId="2962" priority="1442" operator="between">
      <formula>0.2401</formula>
      <formula>0.26</formula>
    </cfRule>
    <cfRule type="cellIs" dxfId="2961" priority="1443" stopIfTrue="1" operator="between">
      <formula>0</formula>
      <formula>0.125</formula>
    </cfRule>
  </conditionalFormatting>
  <conditionalFormatting sqref="J21">
    <cfRule type="cellIs" dxfId="2960" priority="1434" operator="between">
      <formula>0.191</formula>
      <formula>0.24</formula>
    </cfRule>
    <cfRule type="cellIs" dxfId="2959" priority="1435" operator="between">
      <formula>0.1251</formula>
      <formula>0.19</formula>
    </cfRule>
    <cfRule type="cellIs" dxfId="2958" priority="1436" operator="greaterThan">
      <formula>0.2601</formula>
    </cfRule>
    <cfRule type="cellIs" dxfId="2957" priority="1437" operator="between">
      <formula>0.2401</formula>
      <formula>0.26</formula>
    </cfRule>
    <cfRule type="cellIs" dxfId="2956" priority="1438" stopIfTrue="1" operator="between">
      <formula>0</formula>
      <formula>0.125</formula>
    </cfRule>
  </conditionalFormatting>
  <conditionalFormatting sqref="J22">
    <cfRule type="cellIs" dxfId="2955" priority="1429" operator="between">
      <formula>0.191</formula>
      <formula>0.24</formula>
    </cfRule>
    <cfRule type="cellIs" dxfId="2954" priority="1430" operator="between">
      <formula>0.1251</formula>
      <formula>0.19</formula>
    </cfRule>
    <cfRule type="cellIs" dxfId="2953" priority="1431" operator="greaterThan">
      <formula>0.2601</formula>
    </cfRule>
    <cfRule type="cellIs" dxfId="2952" priority="1432" operator="between">
      <formula>0.2401</formula>
      <formula>0.26</formula>
    </cfRule>
    <cfRule type="cellIs" dxfId="2951" priority="1433" stopIfTrue="1" operator="between">
      <formula>0</formula>
      <formula>0.125</formula>
    </cfRule>
  </conditionalFormatting>
  <conditionalFormatting sqref="J23">
    <cfRule type="cellIs" dxfId="2950" priority="1424" operator="between">
      <formula>0.191</formula>
      <formula>0.24</formula>
    </cfRule>
    <cfRule type="cellIs" dxfId="2949" priority="1425" operator="between">
      <formula>0.1251</formula>
      <formula>0.19</formula>
    </cfRule>
    <cfRule type="cellIs" dxfId="2948" priority="1426" operator="greaterThan">
      <formula>0.2601</formula>
    </cfRule>
    <cfRule type="cellIs" dxfId="2947" priority="1427" operator="between">
      <formula>0.2401</formula>
      <formula>0.26</formula>
    </cfRule>
    <cfRule type="cellIs" dxfId="2946" priority="1428" stopIfTrue="1" operator="between">
      <formula>0</formula>
      <formula>0.125</formula>
    </cfRule>
  </conditionalFormatting>
  <conditionalFormatting sqref="J24">
    <cfRule type="cellIs" dxfId="2945" priority="1419" operator="between">
      <formula>0.191</formula>
      <formula>0.24</formula>
    </cfRule>
    <cfRule type="cellIs" dxfId="2944" priority="1420" operator="between">
      <formula>0.1251</formula>
      <formula>0.19</formula>
    </cfRule>
    <cfRule type="cellIs" dxfId="2943" priority="1421" operator="greaterThan">
      <formula>0.2601</formula>
    </cfRule>
    <cfRule type="cellIs" dxfId="2942" priority="1422" operator="between">
      <formula>0.2401</formula>
      <formula>0.26</formula>
    </cfRule>
    <cfRule type="cellIs" dxfId="2941" priority="1423" stopIfTrue="1" operator="between">
      <formula>0</formula>
      <formula>0.125</formula>
    </cfRule>
  </conditionalFormatting>
  <conditionalFormatting sqref="J25">
    <cfRule type="cellIs" dxfId="2940" priority="1414" operator="between">
      <formula>0.191</formula>
      <formula>0.24</formula>
    </cfRule>
    <cfRule type="cellIs" dxfId="2939" priority="1415" operator="between">
      <formula>0.1251</formula>
      <formula>0.19</formula>
    </cfRule>
    <cfRule type="cellIs" dxfId="2938" priority="1416" operator="greaterThan">
      <formula>0.2601</formula>
    </cfRule>
    <cfRule type="cellIs" dxfId="2937" priority="1417" operator="between">
      <formula>0.2401</formula>
      <formula>0.26</formula>
    </cfRule>
    <cfRule type="cellIs" dxfId="2936" priority="1418" stopIfTrue="1" operator="between">
      <formula>0</formula>
      <formula>0.125</formula>
    </cfRule>
  </conditionalFormatting>
  <conditionalFormatting sqref="J27">
    <cfRule type="cellIs" dxfId="2935" priority="1409" operator="between">
      <formula>0.191</formula>
      <formula>0.24</formula>
    </cfRule>
    <cfRule type="cellIs" dxfId="2934" priority="1410" operator="between">
      <formula>0.1251</formula>
      <formula>0.19</formula>
    </cfRule>
    <cfRule type="cellIs" dxfId="2933" priority="1411" operator="greaterThan">
      <formula>0.2601</formula>
    </cfRule>
    <cfRule type="cellIs" dxfId="2932" priority="1412" operator="between">
      <formula>0.2401</formula>
      <formula>0.26</formula>
    </cfRule>
    <cfRule type="cellIs" dxfId="2931" priority="1413" stopIfTrue="1" operator="between">
      <formula>0</formula>
      <formula>0.125</formula>
    </cfRule>
  </conditionalFormatting>
  <conditionalFormatting sqref="J28">
    <cfRule type="cellIs" dxfId="2930" priority="1404" operator="between">
      <formula>0.191</formula>
      <formula>0.24</formula>
    </cfRule>
    <cfRule type="cellIs" dxfId="2929" priority="1405" operator="between">
      <formula>0.1251</formula>
      <formula>0.19</formula>
    </cfRule>
    <cfRule type="cellIs" dxfId="2928" priority="1406" operator="greaterThan">
      <formula>0.2601</formula>
    </cfRule>
    <cfRule type="cellIs" dxfId="2927" priority="1407" operator="between">
      <formula>0.2401</formula>
      <formula>0.26</formula>
    </cfRule>
    <cfRule type="cellIs" dxfId="2926" priority="1408" stopIfTrue="1" operator="between">
      <formula>0</formula>
      <formula>0.125</formula>
    </cfRule>
  </conditionalFormatting>
  <conditionalFormatting sqref="J29">
    <cfRule type="cellIs" dxfId="2925" priority="1399" operator="between">
      <formula>0.191</formula>
      <formula>0.24</formula>
    </cfRule>
    <cfRule type="cellIs" dxfId="2924" priority="1400" operator="between">
      <formula>0.1251</formula>
      <formula>0.19</formula>
    </cfRule>
    <cfRule type="cellIs" dxfId="2923" priority="1401" operator="greaterThan">
      <formula>0.2601</formula>
    </cfRule>
    <cfRule type="cellIs" dxfId="2922" priority="1402" operator="between">
      <formula>0.2401</formula>
      <formula>0.26</formula>
    </cfRule>
    <cfRule type="cellIs" dxfId="2921" priority="1403" stopIfTrue="1" operator="between">
      <formula>0</formula>
      <formula>0.125</formula>
    </cfRule>
  </conditionalFormatting>
  <conditionalFormatting sqref="J30">
    <cfRule type="cellIs" dxfId="2920" priority="1394" operator="between">
      <formula>0.191</formula>
      <formula>0.24</formula>
    </cfRule>
    <cfRule type="cellIs" dxfId="2919" priority="1395" operator="between">
      <formula>0.1251</formula>
      <formula>0.19</formula>
    </cfRule>
    <cfRule type="cellIs" dxfId="2918" priority="1396" operator="greaterThan">
      <formula>0.2601</formula>
    </cfRule>
    <cfRule type="cellIs" dxfId="2917" priority="1397" operator="between">
      <formula>0.2401</formula>
      <formula>0.26</formula>
    </cfRule>
    <cfRule type="cellIs" dxfId="2916" priority="1398" stopIfTrue="1" operator="between">
      <formula>0</formula>
      <formula>0.125</formula>
    </cfRule>
  </conditionalFormatting>
  <conditionalFormatting sqref="J31">
    <cfRule type="cellIs" dxfId="2915" priority="1389" operator="between">
      <formula>0.191</formula>
      <formula>0.24</formula>
    </cfRule>
    <cfRule type="cellIs" dxfId="2914" priority="1390" operator="between">
      <formula>0.1251</formula>
      <formula>0.19</formula>
    </cfRule>
    <cfRule type="cellIs" dxfId="2913" priority="1391" operator="greaterThan">
      <formula>0.2601</formula>
    </cfRule>
    <cfRule type="cellIs" dxfId="2912" priority="1392" operator="between">
      <formula>0.2401</formula>
      <formula>0.26</formula>
    </cfRule>
    <cfRule type="cellIs" dxfId="2911" priority="1393" stopIfTrue="1" operator="between">
      <formula>0</formula>
      <formula>0.125</formula>
    </cfRule>
  </conditionalFormatting>
  <conditionalFormatting sqref="J32">
    <cfRule type="cellIs" dxfId="2910" priority="1384" operator="between">
      <formula>0.191</formula>
      <formula>0.24</formula>
    </cfRule>
    <cfRule type="cellIs" dxfId="2909" priority="1385" operator="between">
      <formula>0.1251</formula>
      <formula>0.19</formula>
    </cfRule>
    <cfRule type="cellIs" dxfId="2908" priority="1386" operator="greaterThan">
      <formula>0.2601</formula>
    </cfRule>
    <cfRule type="cellIs" dxfId="2907" priority="1387" operator="between">
      <formula>0.2401</formula>
      <formula>0.26</formula>
    </cfRule>
    <cfRule type="cellIs" dxfId="2906" priority="1388" stopIfTrue="1" operator="between">
      <formula>0</formula>
      <formula>0.125</formula>
    </cfRule>
  </conditionalFormatting>
  <conditionalFormatting sqref="J33">
    <cfRule type="cellIs" dxfId="2905" priority="1379" operator="between">
      <formula>0.191</formula>
      <formula>0.24</formula>
    </cfRule>
    <cfRule type="cellIs" dxfId="2904" priority="1380" operator="between">
      <formula>0.1251</formula>
      <formula>0.19</formula>
    </cfRule>
    <cfRule type="cellIs" dxfId="2903" priority="1381" operator="greaterThan">
      <formula>0.2601</formula>
    </cfRule>
    <cfRule type="cellIs" dxfId="2902" priority="1382" operator="between">
      <formula>0.2401</formula>
      <formula>0.26</formula>
    </cfRule>
    <cfRule type="cellIs" dxfId="2901" priority="1383" stopIfTrue="1" operator="between">
      <formula>0</formula>
      <formula>0.125</formula>
    </cfRule>
  </conditionalFormatting>
  <conditionalFormatting sqref="J34">
    <cfRule type="cellIs" dxfId="2900" priority="1374" operator="between">
      <formula>0.191</formula>
      <formula>0.24</formula>
    </cfRule>
    <cfRule type="cellIs" dxfId="2899" priority="1375" operator="between">
      <formula>0.1251</formula>
      <formula>0.19</formula>
    </cfRule>
    <cfRule type="cellIs" dxfId="2898" priority="1376" operator="greaterThan">
      <formula>0.2601</formula>
    </cfRule>
    <cfRule type="cellIs" dxfId="2897" priority="1377" operator="between">
      <formula>0.2401</formula>
      <formula>0.26</formula>
    </cfRule>
    <cfRule type="cellIs" dxfId="2896" priority="1378" stopIfTrue="1" operator="between">
      <formula>0</formula>
      <formula>0.125</formula>
    </cfRule>
  </conditionalFormatting>
  <conditionalFormatting sqref="J35">
    <cfRule type="cellIs" dxfId="2895" priority="1369" operator="between">
      <formula>0.191</formula>
      <formula>0.24</formula>
    </cfRule>
    <cfRule type="cellIs" dxfId="2894" priority="1370" operator="between">
      <formula>0.1251</formula>
      <formula>0.19</formula>
    </cfRule>
    <cfRule type="cellIs" dxfId="2893" priority="1371" operator="greaterThan">
      <formula>0.2601</formula>
    </cfRule>
    <cfRule type="cellIs" dxfId="2892" priority="1372" operator="between">
      <formula>0.2401</formula>
      <formula>0.26</formula>
    </cfRule>
    <cfRule type="cellIs" dxfId="2891" priority="1373" stopIfTrue="1" operator="between">
      <formula>0</formula>
      <formula>0.125</formula>
    </cfRule>
  </conditionalFormatting>
  <conditionalFormatting sqref="J36">
    <cfRule type="cellIs" dxfId="2890" priority="1364" operator="between">
      <formula>0.191</formula>
      <formula>0.24</formula>
    </cfRule>
    <cfRule type="cellIs" dxfId="2889" priority="1365" operator="between">
      <formula>0.1251</formula>
      <formula>0.19</formula>
    </cfRule>
    <cfRule type="cellIs" dxfId="2888" priority="1366" operator="greaterThan">
      <formula>0.2601</formula>
    </cfRule>
    <cfRule type="cellIs" dxfId="2887" priority="1367" operator="between">
      <formula>0.2401</formula>
      <formula>0.26</formula>
    </cfRule>
    <cfRule type="cellIs" dxfId="2886" priority="1368" stopIfTrue="1" operator="between">
      <formula>0</formula>
      <formula>0.125</formula>
    </cfRule>
  </conditionalFormatting>
  <conditionalFormatting sqref="J37">
    <cfRule type="cellIs" dxfId="2885" priority="1359" operator="between">
      <formula>0.191</formula>
      <formula>0.24</formula>
    </cfRule>
    <cfRule type="cellIs" dxfId="2884" priority="1360" operator="between">
      <formula>0.1251</formula>
      <formula>0.19</formula>
    </cfRule>
    <cfRule type="cellIs" dxfId="2883" priority="1361" operator="greaterThan">
      <formula>0.2601</formula>
    </cfRule>
    <cfRule type="cellIs" dxfId="2882" priority="1362" operator="between">
      <formula>0.2401</formula>
      <formula>0.26</formula>
    </cfRule>
    <cfRule type="cellIs" dxfId="2881" priority="1363" stopIfTrue="1" operator="between">
      <formula>0</formula>
      <formula>0.125</formula>
    </cfRule>
  </conditionalFormatting>
  <conditionalFormatting sqref="J38">
    <cfRule type="cellIs" dxfId="2880" priority="1354" operator="between">
      <formula>0.191</formula>
      <formula>0.24</formula>
    </cfRule>
    <cfRule type="cellIs" dxfId="2879" priority="1355" operator="between">
      <formula>0.1251</formula>
      <formula>0.19</formula>
    </cfRule>
    <cfRule type="cellIs" dxfId="2878" priority="1356" operator="greaterThan">
      <formula>0.2601</formula>
    </cfRule>
    <cfRule type="cellIs" dxfId="2877" priority="1357" operator="between">
      <formula>0.2401</formula>
      <formula>0.26</formula>
    </cfRule>
    <cfRule type="cellIs" dxfId="2876" priority="1358" stopIfTrue="1" operator="between">
      <formula>0</formula>
      <formula>0.125</formula>
    </cfRule>
  </conditionalFormatting>
  <conditionalFormatting sqref="J39">
    <cfRule type="cellIs" dxfId="2875" priority="1349" operator="between">
      <formula>0.191</formula>
      <formula>0.24</formula>
    </cfRule>
    <cfRule type="cellIs" dxfId="2874" priority="1350" operator="between">
      <formula>0.1251</formula>
      <formula>0.19</formula>
    </cfRule>
    <cfRule type="cellIs" dxfId="2873" priority="1351" operator="greaterThan">
      <formula>0.2601</formula>
    </cfRule>
    <cfRule type="cellIs" dxfId="2872" priority="1352" operator="between">
      <formula>0.2401</formula>
      <formula>0.26</formula>
    </cfRule>
    <cfRule type="cellIs" dxfId="2871" priority="1353" stopIfTrue="1" operator="between">
      <formula>0</formula>
      <formula>0.125</formula>
    </cfRule>
  </conditionalFormatting>
  <conditionalFormatting sqref="J40">
    <cfRule type="cellIs" dxfId="2870" priority="1344" operator="between">
      <formula>0.191</formula>
      <formula>0.24</formula>
    </cfRule>
    <cfRule type="cellIs" dxfId="2869" priority="1345" operator="between">
      <formula>0.1251</formula>
      <formula>0.19</formula>
    </cfRule>
    <cfRule type="cellIs" dxfId="2868" priority="1346" operator="greaterThan">
      <formula>0.2601</formula>
    </cfRule>
    <cfRule type="cellIs" dxfId="2867" priority="1347" operator="between">
      <formula>0.2401</formula>
      <formula>0.26</formula>
    </cfRule>
    <cfRule type="cellIs" dxfId="2866" priority="1348" stopIfTrue="1" operator="between">
      <formula>0</formula>
      <formula>0.125</formula>
    </cfRule>
  </conditionalFormatting>
  <conditionalFormatting sqref="J41">
    <cfRule type="cellIs" dxfId="2865" priority="1339" operator="between">
      <formula>0.191</formula>
      <formula>0.24</formula>
    </cfRule>
    <cfRule type="cellIs" dxfId="2864" priority="1340" operator="between">
      <formula>0.1251</formula>
      <formula>0.19</formula>
    </cfRule>
    <cfRule type="cellIs" dxfId="2863" priority="1341" operator="greaterThan">
      <formula>0.2601</formula>
    </cfRule>
    <cfRule type="cellIs" dxfId="2862" priority="1342" operator="between">
      <formula>0.2401</formula>
      <formula>0.26</formula>
    </cfRule>
    <cfRule type="cellIs" dxfId="2861" priority="1343" stopIfTrue="1" operator="between">
      <formula>0</formula>
      <formula>0.125</formula>
    </cfRule>
  </conditionalFormatting>
  <conditionalFormatting sqref="J42">
    <cfRule type="cellIs" dxfId="2860" priority="1334" operator="between">
      <formula>0.191</formula>
      <formula>0.24</formula>
    </cfRule>
    <cfRule type="cellIs" dxfId="2859" priority="1335" operator="between">
      <formula>0.1251</formula>
      <formula>0.19</formula>
    </cfRule>
    <cfRule type="cellIs" dxfId="2858" priority="1336" operator="greaterThan">
      <formula>0.2601</formula>
    </cfRule>
    <cfRule type="cellIs" dxfId="2857" priority="1337" operator="between">
      <formula>0.2401</formula>
      <formula>0.26</formula>
    </cfRule>
    <cfRule type="cellIs" dxfId="2856" priority="1338" stopIfTrue="1" operator="between">
      <formula>0</formula>
      <formula>0.125</formula>
    </cfRule>
  </conditionalFormatting>
  <conditionalFormatting sqref="J43">
    <cfRule type="cellIs" dxfId="2855" priority="1329" operator="between">
      <formula>0.191</formula>
      <formula>0.24</formula>
    </cfRule>
    <cfRule type="cellIs" dxfId="2854" priority="1330" operator="between">
      <formula>0.1251</formula>
      <formula>0.19</formula>
    </cfRule>
    <cfRule type="cellIs" dxfId="2853" priority="1331" operator="greaterThan">
      <formula>0.2601</formula>
    </cfRule>
    <cfRule type="cellIs" dxfId="2852" priority="1332" operator="between">
      <formula>0.2401</formula>
      <formula>0.26</formula>
    </cfRule>
    <cfRule type="cellIs" dxfId="2851" priority="1333" stopIfTrue="1" operator="between">
      <formula>0</formula>
      <formula>0.125</formula>
    </cfRule>
  </conditionalFormatting>
  <conditionalFormatting sqref="J44">
    <cfRule type="cellIs" dxfId="2850" priority="1324" operator="between">
      <formula>0.191</formula>
      <formula>0.24</formula>
    </cfRule>
    <cfRule type="cellIs" dxfId="2849" priority="1325" operator="between">
      <formula>0.1251</formula>
      <formula>0.19</formula>
    </cfRule>
    <cfRule type="cellIs" dxfId="2848" priority="1326" operator="greaterThan">
      <formula>0.2601</formula>
    </cfRule>
    <cfRule type="cellIs" dxfId="2847" priority="1327" operator="between">
      <formula>0.2401</formula>
      <formula>0.26</formula>
    </cfRule>
    <cfRule type="cellIs" dxfId="2846" priority="1328" stopIfTrue="1" operator="between">
      <formula>0</formula>
      <formula>0.125</formula>
    </cfRule>
  </conditionalFormatting>
  <conditionalFormatting sqref="J45">
    <cfRule type="cellIs" dxfId="2845" priority="1319" operator="between">
      <formula>0.191</formula>
      <formula>0.24</formula>
    </cfRule>
    <cfRule type="cellIs" dxfId="2844" priority="1320" operator="between">
      <formula>0.1251</formula>
      <formula>0.19</formula>
    </cfRule>
    <cfRule type="cellIs" dxfId="2843" priority="1321" operator="greaterThan">
      <formula>0.2601</formula>
    </cfRule>
    <cfRule type="cellIs" dxfId="2842" priority="1322" operator="between">
      <formula>0.2401</formula>
      <formula>0.26</formula>
    </cfRule>
    <cfRule type="cellIs" dxfId="2841" priority="1323" stopIfTrue="1" operator="between">
      <formula>0</formula>
      <formula>0.125</formula>
    </cfRule>
  </conditionalFormatting>
  <conditionalFormatting sqref="J46">
    <cfRule type="cellIs" dxfId="2840" priority="1314" operator="between">
      <formula>0.191</formula>
      <formula>0.24</formula>
    </cfRule>
    <cfRule type="cellIs" dxfId="2839" priority="1315" operator="between">
      <formula>0.1251</formula>
      <formula>0.19</formula>
    </cfRule>
    <cfRule type="cellIs" dxfId="2838" priority="1316" operator="greaterThan">
      <formula>0.2601</formula>
    </cfRule>
    <cfRule type="cellIs" dxfId="2837" priority="1317" operator="between">
      <formula>0.2401</formula>
      <formula>0.26</formula>
    </cfRule>
    <cfRule type="cellIs" dxfId="2836" priority="1318" stopIfTrue="1" operator="between">
      <formula>0</formula>
      <formula>0.125</formula>
    </cfRule>
  </conditionalFormatting>
  <conditionalFormatting sqref="J47">
    <cfRule type="cellIs" dxfId="2835" priority="1309" operator="between">
      <formula>0.191</formula>
      <formula>0.24</formula>
    </cfRule>
    <cfRule type="cellIs" dxfId="2834" priority="1310" operator="between">
      <formula>0.1251</formula>
      <formula>0.19</formula>
    </cfRule>
    <cfRule type="cellIs" dxfId="2833" priority="1311" operator="greaterThan">
      <formula>0.2601</formula>
    </cfRule>
    <cfRule type="cellIs" dxfId="2832" priority="1312" operator="between">
      <formula>0.2401</formula>
      <formula>0.26</formula>
    </cfRule>
    <cfRule type="cellIs" dxfId="2831" priority="1313" stopIfTrue="1" operator="between">
      <formula>0</formula>
      <formula>0.125</formula>
    </cfRule>
  </conditionalFormatting>
  <conditionalFormatting sqref="J48">
    <cfRule type="cellIs" dxfId="2830" priority="1304" operator="between">
      <formula>0.191</formula>
      <formula>0.24</formula>
    </cfRule>
    <cfRule type="cellIs" dxfId="2829" priority="1305" operator="between">
      <formula>0.1251</formula>
      <formula>0.19</formula>
    </cfRule>
    <cfRule type="cellIs" dxfId="2828" priority="1306" operator="greaterThan">
      <formula>0.2601</formula>
    </cfRule>
    <cfRule type="cellIs" dxfId="2827" priority="1307" operator="between">
      <formula>0.2401</formula>
      <formula>0.26</formula>
    </cfRule>
    <cfRule type="cellIs" dxfId="2826" priority="1308" stopIfTrue="1" operator="between">
      <formula>0</formula>
      <formula>0.125</formula>
    </cfRule>
  </conditionalFormatting>
  <conditionalFormatting sqref="J49">
    <cfRule type="cellIs" dxfId="2825" priority="1299" operator="between">
      <formula>0.191</formula>
      <formula>0.24</formula>
    </cfRule>
    <cfRule type="cellIs" dxfId="2824" priority="1300" operator="between">
      <formula>0.1251</formula>
      <formula>0.19</formula>
    </cfRule>
    <cfRule type="cellIs" dxfId="2823" priority="1301" operator="greaterThan">
      <formula>0.2601</formula>
    </cfRule>
    <cfRule type="cellIs" dxfId="2822" priority="1302" operator="between">
      <formula>0.2401</formula>
      <formula>0.26</formula>
    </cfRule>
    <cfRule type="cellIs" dxfId="2821" priority="1303" stopIfTrue="1" operator="between">
      <formula>0</formula>
      <formula>0.125</formula>
    </cfRule>
  </conditionalFormatting>
  <conditionalFormatting sqref="J50">
    <cfRule type="cellIs" dxfId="2820" priority="1294" operator="between">
      <formula>0.191</formula>
      <formula>0.24</formula>
    </cfRule>
    <cfRule type="cellIs" dxfId="2819" priority="1295" operator="between">
      <formula>0.1251</formula>
      <formula>0.19</formula>
    </cfRule>
    <cfRule type="cellIs" dxfId="2818" priority="1296" operator="greaterThan">
      <formula>0.2601</formula>
    </cfRule>
    <cfRule type="cellIs" dxfId="2817" priority="1297" operator="between">
      <formula>0.2401</formula>
      <formula>0.26</formula>
    </cfRule>
    <cfRule type="cellIs" dxfId="2816" priority="1298" stopIfTrue="1" operator="between">
      <formula>0</formula>
      <formula>0.125</formula>
    </cfRule>
  </conditionalFormatting>
  <conditionalFormatting sqref="J51">
    <cfRule type="cellIs" dxfId="2815" priority="1289" operator="between">
      <formula>0.191</formula>
      <formula>0.24</formula>
    </cfRule>
    <cfRule type="cellIs" dxfId="2814" priority="1290" operator="between">
      <formula>0.1251</formula>
      <formula>0.19</formula>
    </cfRule>
    <cfRule type="cellIs" dxfId="2813" priority="1291" operator="greaterThan">
      <formula>0.2601</formula>
    </cfRule>
    <cfRule type="cellIs" dxfId="2812" priority="1292" operator="between">
      <formula>0.2401</formula>
      <formula>0.26</formula>
    </cfRule>
    <cfRule type="cellIs" dxfId="2811" priority="1293" stopIfTrue="1" operator="between">
      <formula>0</formula>
      <formula>0.125</formula>
    </cfRule>
  </conditionalFormatting>
  <conditionalFormatting sqref="J52">
    <cfRule type="cellIs" dxfId="2810" priority="1284" operator="between">
      <formula>0.191</formula>
      <formula>0.24</formula>
    </cfRule>
    <cfRule type="cellIs" dxfId="2809" priority="1285" operator="between">
      <formula>0.1251</formula>
      <formula>0.19</formula>
    </cfRule>
    <cfRule type="cellIs" dxfId="2808" priority="1286" operator="greaterThan">
      <formula>0.2601</formula>
    </cfRule>
    <cfRule type="cellIs" dxfId="2807" priority="1287" operator="between">
      <formula>0.2401</formula>
      <formula>0.26</formula>
    </cfRule>
    <cfRule type="cellIs" dxfId="2806" priority="1288" stopIfTrue="1" operator="between">
      <formula>0</formula>
      <formula>0.125</formula>
    </cfRule>
  </conditionalFormatting>
  <conditionalFormatting sqref="J53">
    <cfRule type="cellIs" dxfId="2805" priority="1279" operator="between">
      <formula>0.191</formula>
      <formula>0.24</formula>
    </cfRule>
    <cfRule type="cellIs" dxfId="2804" priority="1280" operator="between">
      <formula>0.1251</formula>
      <formula>0.19</formula>
    </cfRule>
    <cfRule type="cellIs" dxfId="2803" priority="1281" operator="greaterThan">
      <formula>0.2601</formula>
    </cfRule>
    <cfRule type="cellIs" dxfId="2802" priority="1282" operator="between">
      <formula>0.2401</formula>
      <formula>0.26</formula>
    </cfRule>
    <cfRule type="cellIs" dxfId="2801" priority="1283" stopIfTrue="1" operator="between">
      <formula>0</formula>
      <formula>0.125</formula>
    </cfRule>
  </conditionalFormatting>
  <conditionalFormatting sqref="J54">
    <cfRule type="cellIs" dxfId="2800" priority="1274" operator="between">
      <formula>0.191</formula>
      <formula>0.24</formula>
    </cfRule>
    <cfRule type="cellIs" dxfId="2799" priority="1275" operator="between">
      <formula>0.1251</formula>
      <formula>0.19</formula>
    </cfRule>
    <cfRule type="cellIs" dxfId="2798" priority="1276" operator="greaterThan">
      <formula>0.2601</formula>
    </cfRule>
    <cfRule type="cellIs" dxfId="2797" priority="1277" operator="between">
      <formula>0.2401</formula>
      <formula>0.26</formula>
    </cfRule>
    <cfRule type="cellIs" dxfId="2796" priority="1278" stopIfTrue="1" operator="between">
      <formula>0</formula>
      <formula>0.125</formula>
    </cfRule>
  </conditionalFormatting>
  <conditionalFormatting sqref="J55">
    <cfRule type="cellIs" dxfId="2795" priority="1269" operator="between">
      <formula>0.191</formula>
      <formula>0.24</formula>
    </cfRule>
    <cfRule type="cellIs" dxfId="2794" priority="1270" operator="between">
      <formula>0.1251</formula>
      <formula>0.19</formula>
    </cfRule>
    <cfRule type="cellIs" dxfId="2793" priority="1271" operator="greaterThan">
      <formula>0.2601</formula>
    </cfRule>
    <cfRule type="cellIs" dxfId="2792" priority="1272" operator="between">
      <formula>0.2401</formula>
      <formula>0.26</formula>
    </cfRule>
    <cfRule type="cellIs" dxfId="2791" priority="1273" stopIfTrue="1" operator="between">
      <formula>0</formula>
      <formula>0.125</formula>
    </cfRule>
  </conditionalFormatting>
  <conditionalFormatting sqref="J56">
    <cfRule type="cellIs" dxfId="2790" priority="1264" operator="between">
      <formula>0.191</formula>
      <formula>0.24</formula>
    </cfRule>
    <cfRule type="cellIs" dxfId="2789" priority="1265" operator="between">
      <formula>0.1251</formula>
      <formula>0.19</formula>
    </cfRule>
    <cfRule type="cellIs" dxfId="2788" priority="1266" operator="greaterThan">
      <formula>0.2601</formula>
    </cfRule>
    <cfRule type="cellIs" dxfId="2787" priority="1267" operator="between">
      <formula>0.2401</formula>
      <formula>0.26</formula>
    </cfRule>
    <cfRule type="cellIs" dxfId="2786" priority="1268" stopIfTrue="1" operator="between">
      <formula>0</formula>
      <formula>0.125</formula>
    </cfRule>
  </conditionalFormatting>
  <conditionalFormatting sqref="J57">
    <cfRule type="cellIs" dxfId="2785" priority="1259" operator="between">
      <formula>0.191</formula>
      <formula>0.24</formula>
    </cfRule>
    <cfRule type="cellIs" dxfId="2784" priority="1260" operator="between">
      <formula>0.1251</formula>
      <formula>0.19</formula>
    </cfRule>
    <cfRule type="cellIs" dxfId="2783" priority="1261" operator="greaterThan">
      <formula>0.2601</formula>
    </cfRule>
    <cfRule type="cellIs" dxfId="2782" priority="1262" operator="between">
      <formula>0.2401</formula>
      <formula>0.26</formula>
    </cfRule>
    <cfRule type="cellIs" dxfId="2781" priority="1263" stopIfTrue="1" operator="between">
      <formula>0</formula>
      <formula>0.125</formula>
    </cfRule>
  </conditionalFormatting>
  <conditionalFormatting sqref="J58">
    <cfRule type="cellIs" dxfId="2780" priority="1249" operator="between">
      <formula>0.191</formula>
      <formula>0.24</formula>
    </cfRule>
    <cfRule type="cellIs" dxfId="2779" priority="1250" operator="between">
      <formula>0.1251</formula>
      <formula>0.19</formula>
    </cfRule>
    <cfRule type="cellIs" dxfId="2778" priority="1251" operator="greaterThan">
      <formula>0.2601</formula>
    </cfRule>
    <cfRule type="cellIs" dxfId="2777" priority="1252" operator="between">
      <formula>0.2401</formula>
      <formula>0.26</formula>
    </cfRule>
    <cfRule type="cellIs" dxfId="2776" priority="1253" stopIfTrue="1" operator="between">
      <formula>0</formula>
      <formula>0.125</formula>
    </cfRule>
  </conditionalFormatting>
  <conditionalFormatting sqref="J59">
    <cfRule type="cellIs" dxfId="2775" priority="1244" operator="between">
      <formula>0.191</formula>
      <formula>0.24</formula>
    </cfRule>
    <cfRule type="cellIs" dxfId="2774" priority="1245" operator="between">
      <formula>0.1251</formula>
      <formula>0.19</formula>
    </cfRule>
    <cfRule type="cellIs" dxfId="2773" priority="1246" operator="greaterThan">
      <formula>0.2601</formula>
    </cfRule>
    <cfRule type="cellIs" dxfId="2772" priority="1247" operator="between">
      <formula>0.2401</formula>
      <formula>0.26</formula>
    </cfRule>
    <cfRule type="cellIs" dxfId="2771" priority="1248" stopIfTrue="1" operator="between">
      <formula>0</formula>
      <formula>0.125</formula>
    </cfRule>
  </conditionalFormatting>
  <conditionalFormatting sqref="J60">
    <cfRule type="cellIs" dxfId="2770" priority="1239" operator="between">
      <formula>0.191</formula>
      <formula>0.24</formula>
    </cfRule>
    <cfRule type="cellIs" dxfId="2769" priority="1240" operator="between">
      <formula>0.1251</formula>
      <formula>0.19</formula>
    </cfRule>
    <cfRule type="cellIs" dxfId="2768" priority="1241" operator="greaterThan">
      <formula>0.2601</formula>
    </cfRule>
    <cfRule type="cellIs" dxfId="2767" priority="1242" operator="between">
      <formula>0.2401</formula>
      <formula>0.26</formula>
    </cfRule>
    <cfRule type="cellIs" dxfId="2766" priority="1243" stopIfTrue="1" operator="between">
      <formula>0</formula>
      <formula>0.125</formula>
    </cfRule>
  </conditionalFormatting>
  <conditionalFormatting sqref="J61">
    <cfRule type="cellIs" dxfId="2765" priority="1234" operator="between">
      <formula>0.191</formula>
      <formula>0.24</formula>
    </cfRule>
    <cfRule type="cellIs" dxfId="2764" priority="1235" operator="between">
      <formula>0.1251</formula>
      <formula>0.19</formula>
    </cfRule>
    <cfRule type="cellIs" dxfId="2763" priority="1236" operator="greaterThan">
      <formula>0.2601</formula>
    </cfRule>
    <cfRule type="cellIs" dxfId="2762" priority="1237" operator="between">
      <formula>0.2401</formula>
      <formula>0.26</formula>
    </cfRule>
    <cfRule type="cellIs" dxfId="2761" priority="1238" stopIfTrue="1" operator="between">
      <formula>0</formula>
      <formula>0.125</formula>
    </cfRule>
  </conditionalFormatting>
  <conditionalFormatting sqref="J63">
    <cfRule type="cellIs" dxfId="2760" priority="1229" operator="between">
      <formula>0.191</formula>
      <formula>0.24</formula>
    </cfRule>
    <cfRule type="cellIs" dxfId="2759" priority="1230" operator="between">
      <formula>0.1251</formula>
      <formula>0.19</formula>
    </cfRule>
    <cfRule type="cellIs" dxfId="2758" priority="1231" operator="greaterThan">
      <formula>0.2601</formula>
    </cfRule>
    <cfRule type="cellIs" dxfId="2757" priority="1232" operator="between">
      <formula>0.2401</formula>
      <formula>0.26</formula>
    </cfRule>
    <cfRule type="cellIs" dxfId="2756" priority="1233" stopIfTrue="1" operator="between">
      <formula>0</formula>
      <formula>0.125</formula>
    </cfRule>
  </conditionalFormatting>
  <conditionalFormatting sqref="J65">
    <cfRule type="cellIs" dxfId="2755" priority="1224" operator="between">
      <formula>0.191</formula>
      <formula>0.24</formula>
    </cfRule>
    <cfRule type="cellIs" dxfId="2754" priority="1225" operator="between">
      <formula>0.1251</formula>
      <formula>0.19</formula>
    </cfRule>
    <cfRule type="cellIs" dxfId="2753" priority="1226" operator="greaterThan">
      <formula>0.2601</formula>
    </cfRule>
    <cfRule type="cellIs" dxfId="2752" priority="1227" operator="between">
      <formula>0.2401</formula>
      <formula>0.26</formula>
    </cfRule>
    <cfRule type="cellIs" dxfId="2751" priority="1228" stopIfTrue="1" operator="between">
      <formula>0</formula>
      <formula>0.125</formula>
    </cfRule>
  </conditionalFormatting>
  <conditionalFormatting sqref="J67">
    <cfRule type="cellIs" dxfId="2750" priority="1214" operator="between">
      <formula>0.191</formula>
      <formula>0.24</formula>
    </cfRule>
    <cfRule type="cellIs" dxfId="2749" priority="1215" operator="between">
      <formula>0.1251</formula>
      <formula>0.19</formula>
    </cfRule>
    <cfRule type="cellIs" dxfId="2748" priority="1216" operator="greaterThan">
      <formula>0.2601</formula>
    </cfRule>
    <cfRule type="cellIs" dxfId="2747" priority="1217" operator="between">
      <formula>0.2401</formula>
      <formula>0.26</formula>
    </cfRule>
    <cfRule type="cellIs" dxfId="2746" priority="1218" stopIfTrue="1" operator="between">
      <formula>0</formula>
      <formula>0.125</formula>
    </cfRule>
  </conditionalFormatting>
  <conditionalFormatting sqref="J68">
    <cfRule type="cellIs" dxfId="2745" priority="1209" operator="between">
      <formula>0.191</formula>
      <formula>0.24</formula>
    </cfRule>
    <cfRule type="cellIs" dxfId="2744" priority="1210" operator="between">
      <formula>0.1251</formula>
      <formula>0.19</formula>
    </cfRule>
    <cfRule type="cellIs" dxfId="2743" priority="1211" operator="greaterThan">
      <formula>0.2601</formula>
    </cfRule>
    <cfRule type="cellIs" dxfId="2742" priority="1212" operator="between">
      <formula>0.2401</formula>
      <formula>0.26</formula>
    </cfRule>
    <cfRule type="cellIs" dxfId="2741" priority="1213" stopIfTrue="1" operator="between">
      <formula>0</formula>
      <formula>0.125</formula>
    </cfRule>
  </conditionalFormatting>
  <conditionalFormatting sqref="J69">
    <cfRule type="cellIs" dxfId="2740" priority="1204" operator="between">
      <formula>0.191</formula>
      <formula>0.24</formula>
    </cfRule>
    <cfRule type="cellIs" dxfId="2739" priority="1205" operator="between">
      <formula>0.1251</formula>
      <formula>0.19</formula>
    </cfRule>
    <cfRule type="cellIs" dxfId="2738" priority="1206" operator="greaterThan">
      <formula>0.2601</formula>
    </cfRule>
    <cfRule type="cellIs" dxfId="2737" priority="1207" operator="between">
      <formula>0.2401</formula>
      <formula>0.26</formula>
    </cfRule>
    <cfRule type="cellIs" dxfId="2736" priority="1208" stopIfTrue="1" operator="between">
      <formula>0</formula>
      <formula>0.125</formula>
    </cfRule>
  </conditionalFormatting>
  <conditionalFormatting sqref="J64">
    <cfRule type="cellIs" dxfId="2735" priority="1179" operator="between">
      <formula>0.191</formula>
      <formula>0.24</formula>
    </cfRule>
    <cfRule type="cellIs" dxfId="2734" priority="1180" operator="between">
      <formula>0.1251</formula>
      <formula>0.19</formula>
    </cfRule>
    <cfRule type="cellIs" dxfId="2733" priority="1181" operator="greaterThan">
      <formula>0.2601</formula>
    </cfRule>
    <cfRule type="cellIs" dxfId="2732" priority="1182" operator="between">
      <formula>0.2401</formula>
      <formula>0.26</formula>
    </cfRule>
    <cfRule type="cellIs" dxfId="2731" priority="1183" stopIfTrue="1" operator="between">
      <formula>0</formula>
      <formula>0.125</formula>
    </cfRule>
  </conditionalFormatting>
  <conditionalFormatting sqref="J70">
    <cfRule type="cellIs" dxfId="2730" priority="1174" operator="between">
      <formula>0.191</formula>
      <formula>0.24</formula>
    </cfRule>
    <cfRule type="cellIs" dxfId="2729" priority="1175" operator="between">
      <formula>0.1251</formula>
      <formula>0.19</formula>
    </cfRule>
    <cfRule type="cellIs" dxfId="2728" priority="1176" operator="greaterThan">
      <formula>0.2601</formula>
    </cfRule>
    <cfRule type="cellIs" dxfId="2727" priority="1177" operator="between">
      <formula>0.2401</formula>
      <formula>0.26</formula>
    </cfRule>
    <cfRule type="cellIs" dxfId="2726" priority="1178" stopIfTrue="1" operator="between">
      <formula>0</formula>
      <formula>0.125</formula>
    </cfRule>
  </conditionalFormatting>
  <conditionalFormatting sqref="J71">
    <cfRule type="cellIs" dxfId="2725" priority="1169" operator="between">
      <formula>0.191</formula>
      <formula>0.24</formula>
    </cfRule>
    <cfRule type="cellIs" dxfId="2724" priority="1170" operator="between">
      <formula>0.1251</formula>
      <formula>0.19</formula>
    </cfRule>
    <cfRule type="cellIs" dxfId="2723" priority="1171" operator="greaterThan">
      <formula>0.2601</formula>
    </cfRule>
    <cfRule type="cellIs" dxfId="2722" priority="1172" operator="between">
      <formula>0.2401</formula>
      <formula>0.26</formula>
    </cfRule>
    <cfRule type="cellIs" dxfId="2721" priority="1173" stopIfTrue="1" operator="between">
      <formula>0</formula>
      <formula>0.125</formula>
    </cfRule>
  </conditionalFormatting>
  <conditionalFormatting sqref="J72">
    <cfRule type="cellIs" dxfId="2720" priority="1164" operator="between">
      <formula>0.191</formula>
      <formula>0.24</formula>
    </cfRule>
    <cfRule type="cellIs" dxfId="2719" priority="1165" operator="between">
      <formula>0.1251</formula>
      <formula>0.19</formula>
    </cfRule>
    <cfRule type="cellIs" dxfId="2718" priority="1166" operator="greaterThan">
      <formula>0.2601</formula>
    </cfRule>
    <cfRule type="cellIs" dxfId="2717" priority="1167" operator="between">
      <formula>0.2401</formula>
      <formula>0.26</formula>
    </cfRule>
    <cfRule type="cellIs" dxfId="2716" priority="1168" stopIfTrue="1" operator="between">
      <formula>0</formula>
      <formula>0.125</formula>
    </cfRule>
  </conditionalFormatting>
  <conditionalFormatting sqref="J73">
    <cfRule type="cellIs" dxfId="2715" priority="1159" operator="between">
      <formula>0.191</formula>
      <formula>0.24</formula>
    </cfRule>
    <cfRule type="cellIs" dxfId="2714" priority="1160" operator="between">
      <formula>0.1251</formula>
      <formula>0.19</formula>
    </cfRule>
    <cfRule type="cellIs" dxfId="2713" priority="1161" operator="greaterThan">
      <formula>0.2601</formula>
    </cfRule>
    <cfRule type="cellIs" dxfId="2712" priority="1162" operator="between">
      <formula>0.2401</formula>
      <formula>0.26</formula>
    </cfRule>
    <cfRule type="cellIs" dxfId="2711" priority="1163" stopIfTrue="1" operator="between">
      <formula>0</formula>
      <formula>0.125</formula>
    </cfRule>
  </conditionalFormatting>
  <conditionalFormatting sqref="J74">
    <cfRule type="cellIs" dxfId="2710" priority="1154" operator="between">
      <formula>0.191</formula>
      <formula>0.24</formula>
    </cfRule>
    <cfRule type="cellIs" dxfId="2709" priority="1155" operator="between">
      <formula>0.1251</formula>
      <formula>0.19</formula>
    </cfRule>
    <cfRule type="cellIs" dxfId="2708" priority="1156" operator="greaterThan">
      <formula>0.2601</formula>
    </cfRule>
    <cfRule type="cellIs" dxfId="2707" priority="1157" operator="between">
      <formula>0.2401</formula>
      <formula>0.26</formula>
    </cfRule>
    <cfRule type="cellIs" dxfId="2706" priority="1158" stopIfTrue="1" operator="between">
      <formula>0</formula>
      <formula>0.125</formula>
    </cfRule>
  </conditionalFormatting>
  <conditionalFormatting sqref="J75">
    <cfRule type="cellIs" dxfId="2705" priority="1149" operator="between">
      <formula>0.191</formula>
      <formula>0.24</formula>
    </cfRule>
    <cfRule type="cellIs" dxfId="2704" priority="1150" operator="between">
      <formula>0.1251</formula>
      <formula>0.19</formula>
    </cfRule>
    <cfRule type="cellIs" dxfId="2703" priority="1151" operator="greaterThan">
      <formula>0.2601</formula>
    </cfRule>
    <cfRule type="cellIs" dxfId="2702" priority="1152" operator="between">
      <formula>0.2401</formula>
      <formula>0.26</formula>
    </cfRule>
    <cfRule type="cellIs" dxfId="2701" priority="1153" stopIfTrue="1" operator="between">
      <formula>0</formula>
      <formula>0.125</formula>
    </cfRule>
  </conditionalFormatting>
  <conditionalFormatting sqref="J78">
    <cfRule type="cellIs" dxfId="2700" priority="1144" operator="between">
      <formula>0.191</formula>
      <formula>0.24</formula>
    </cfRule>
    <cfRule type="cellIs" dxfId="2699" priority="1145" operator="between">
      <formula>0.1251</formula>
      <formula>0.19</formula>
    </cfRule>
    <cfRule type="cellIs" dxfId="2698" priority="1146" operator="greaterThan">
      <formula>0.2601</formula>
    </cfRule>
    <cfRule type="cellIs" dxfId="2697" priority="1147" operator="between">
      <formula>0.2401</formula>
      <formula>0.26</formula>
    </cfRule>
    <cfRule type="cellIs" dxfId="2696" priority="1148" stopIfTrue="1" operator="between">
      <formula>0</formula>
      <formula>0.125</formula>
    </cfRule>
  </conditionalFormatting>
  <conditionalFormatting sqref="J79">
    <cfRule type="cellIs" dxfId="2695" priority="1139" operator="between">
      <formula>0.191</formula>
      <formula>0.24</formula>
    </cfRule>
    <cfRule type="cellIs" dxfId="2694" priority="1140" operator="between">
      <formula>0.1251</formula>
      <formula>0.19</formula>
    </cfRule>
    <cfRule type="cellIs" dxfId="2693" priority="1141" operator="greaterThan">
      <formula>0.2601</formula>
    </cfRule>
    <cfRule type="cellIs" dxfId="2692" priority="1142" operator="between">
      <formula>0.2401</formula>
      <formula>0.26</formula>
    </cfRule>
    <cfRule type="cellIs" dxfId="2691" priority="1143" stopIfTrue="1" operator="between">
      <formula>0</formula>
      <formula>0.125</formula>
    </cfRule>
  </conditionalFormatting>
  <conditionalFormatting sqref="J80">
    <cfRule type="cellIs" dxfId="2690" priority="1134" operator="between">
      <formula>0.191</formula>
      <formula>0.24</formula>
    </cfRule>
    <cfRule type="cellIs" dxfId="2689" priority="1135" operator="between">
      <formula>0.1251</formula>
      <formula>0.19</formula>
    </cfRule>
    <cfRule type="cellIs" dxfId="2688" priority="1136" operator="greaterThan">
      <formula>0.2601</formula>
    </cfRule>
    <cfRule type="cellIs" dxfId="2687" priority="1137" operator="between">
      <formula>0.2401</formula>
      <formula>0.26</formula>
    </cfRule>
    <cfRule type="cellIs" dxfId="2686" priority="1138" stopIfTrue="1" operator="between">
      <formula>0</formula>
      <formula>0.125</formula>
    </cfRule>
  </conditionalFormatting>
  <conditionalFormatting sqref="J81">
    <cfRule type="cellIs" dxfId="2685" priority="1129" operator="between">
      <formula>0.191</formula>
      <formula>0.24</formula>
    </cfRule>
    <cfRule type="cellIs" dxfId="2684" priority="1130" operator="between">
      <formula>0.1251</formula>
      <formula>0.19</formula>
    </cfRule>
    <cfRule type="cellIs" dxfId="2683" priority="1131" operator="greaterThan">
      <formula>0.2601</formula>
    </cfRule>
    <cfRule type="cellIs" dxfId="2682" priority="1132" operator="between">
      <formula>0.2401</formula>
      <formula>0.26</formula>
    </cfRule>
    <cfRule type="cellIs" dxfId="2681" priority="1133" stopIfTrue="1" operator="between">
      <formula>0</formula>
      <formula>0.125</formula>
    </cfRule>
  </conditionalFormatting>
  <conditionalFormatting sqref="J82">
    <cfRule type="cellIs" dxfId="2680" priority="1124" operator="between">
      <formula>0.191</formula>
      <formula>0.24</formula>
    </cfRule>
    <cfRule type="cellIs" dxfId="2679" priority="1125" operator="between">
      <formula>0.1251</formula>
      <formula>0.19</formula>
    </cfRule>
    <cfRule type="cellIs" dxfId="2678" priority="1126" operator="greaterThan">
      <formula>0.2601</formula>
    </cfRule>
    <cfRule type="cellIs" dxfId="2677" priority="1127" operator="between">
      <formula>0.2401</formula>
      <formula>0.26</formula>
    </cfRule>
    <cfRule type="cellIs" dxfId="2676" priority="1128" stopIfTrue="1" operator="between">
      <formula>0</formula>
      <formula>0.125</formula>
    </cfRule>
  </conditionalFormatting>
  <conditionalFormatting sqref="J83">
    <cfRule type="cellIs" dxfId="2675" priority="1119" operator="between">
      <formula>0.191</formula>
      <formula>0.24</formula>
    </cfRule>
    <cfRule type="cellIs" dxfId="2674" priority="1120" operator="between">
      <formula>0.1251</formula>
      <formula>0.19</formula>
    </cfRule>
    <cfRule type="cellIs" dxfId="2673" priority="1121" operator="greaterThan">
      <formula>0.2601</formula>
    </cfRule>
    <cfRule type="cellIs" dxfId="2672" priority="1122" operator="between">
      <formula>0.2401</formula>
      <formula>0.26</formula>
    </cfRule>
    <cfRule type="cellIs" dxfId="2671" priority="1123" stopIfTrue="1" operator="between">
      <formula>0</formula>
      <formula>0.125</formula>
    </cfRule>
  </conditionalFormatting>
  <conditionalFormatting sqref="J88">
    <cfRule type="cellIs" dxfId="2670" priority="1114" operator="between">
      <formula>0.191</formula>
      <formula>0.24</formula>
    </cfRule>
    <cfRule type="cellIs" dxfId="2669" priority="1115" operator="between">
      <formula>0.1251</formula>
      <formula>0.19</formula>
    </cfRule>
    <cfRule type="cellIs" dxfId="2668" priority="1116" operator="greaterThan">
      <formula>0.2601</formula>
    </cfRule>
    <cfRule type="cellIs" dxfId="2667" priority="1117" operator="between">
      <formula>0.2401</formula>
      <formula>0.26</formula>
    </cfRule>
    <cfRule type="cellIs" dxfId="2666" priority="1118" stopIfTrue="1" operator="between">
      <formula>0</formula>
      <formula>0.125</formula>
    </cfRule>
  </conditionalFormatting>
  <conditionalFormatting sqref="J91">
    <cfRule type="cellIs" dxfId="2665" priority="1109" operator="between">
      <formula>0.191</formula>
      <formula>0.24</formula>
    </cfRule>
    <cfRule type="cellIs" dxfId="2664" priority="1110" operator="between">
      <formula>0.1251</formula>
      <formula>0.19</formula>
    </cfRule>
    <cfRule type="cellIs" dxfId="2663" priority="1111" operator="greaterThan">
      <formula>0.2601</formula>
    </cfRule>
    <cfRule type="cellIs" dxfId="2662" priority="1112" operator="between">
      <formula>0.2401</formula>
      <formula>0.26</formula>
    </cfRule>
    <cfRule type="cellIs" dxfId="2661" priority="1113" stopIfTrue="1" operator="between">
      <formula>0</formula>
      <formula>0.125</formula>
    </cfRule>
  </conditionalFormatting>
  <conditionalFormatting sqref="J92">
    <cfRule type="cellIs" dxfId="2660" priority="1104" operator="between">
      <formula>0.191</formula>
      <formula>0.24</formula>
    </cfRule>
    <cfRule type="cellIs" dxfId="2659" priority="1105" operator="between">
      <formula>0.1251</formula>
      <formula>0.19</formula>
    </cfRule>
    <cfRule type="cellIs" dxfId="2658" priority="1106" operator="greaterThan">
      <formula>0.2601</formula>
    </cfRule>
    <cfRule type="cellIs" dxfId="2657" priority="1107" operator="between">
      <formula>0.2401</formula>
      <formula>0.26</formula>
    </cfRule>
    <cfRule type="cellIs" dxfId="2656" priority="1108" stopIfTrue="1" operator="between">
      <formula>0</formula>
      <formula>0.125</formula>
    </cfRule>
  </conditionalFormatting>
  <conditionalFormatting sqref="J93">
    <cfRule type="cellIs" dxfId="2655" priority="1099" operator="between">
      <formula>0.191</formula>
      <formula>0.24</formula>
    </cfRule>
    <cfRule type="cellIs" dxfId="2654" priority="1100" operator="between">
      <formula>0.1251</formula>
      <formula>0.19</formula>
    </cfRule>
    <cfRule type="cellIs" dxfId="2653" priority="1101" operator="greaterThan">
      <formula>0.2601</formula>
    </cfRule>
    <cfRule type="cellIs" dxfId="2652" priority="1102" operator="between">
      <formula>0.2401</formula>
      <formula>0.26</formula>
    </cfRule>
    <cfRule type="cellIs" dxfId="2651" priority="1103" stopIfTrue="1" operator="between">
      <formula>0</formula>
      <formula>0.125</formula>
    </cfRule>
  </conditionalFormatting>
  <conditionalFormatting sqref="J94">
    <cfRule type="cellIs" dxfId="2650" priority="1094" operator="between">
      <formula>0.191</formula>
      <formula>0.24</formula>
    </cfRule>
    <cfRule type="cellIs" dxfId="2649" priority="1095" operator="between">
      <formula>0.1251</formula>
      <formula>0.19</formula>
    </cfRule>
    <cfRule type="cellIs" dxfId="2648" priority="1096" operator="greaterThan">
      <formula>0.2601</formula>
    </cfRule>
    <cfRule type="cellIs" dxfId="2647" priority="1097" operator="between">
      <formula>0.2401</formula>
      <formula>0.26</formula>
    </cfRule>
    <cfRule type="cellIs" dxfId="2646" priority="1098" stopIfTrue="1" operator="between">
      <formula>0</formula>
      <formula>0.125</formula>
    </cfRule>
  </conditionalFormatting>
  <conditionalFormatting sqref="J95">
    <cfRule type="cellIs" dxfId="2645" priority="1089" operator="between">
      <formula>0.191</formula>
      <formula>0.24</formula>
    </cfRule>
    <cfRule type="cellIs" dxfId="2644" priority="1090" operator="between">
      <formula>0.1251</formula>
      <formula>0.19</formula>
    </cfRule>
    <cfRule type="cellIs" dxfId="2643" priority="1091" operator="greaterThan">
      <formula>0.2601</formula>
    </cfRule>
    <cfRule type="cellIs" dxfId="2642" priority="1092" operator="between">
      <formula>0.2401</formula>
      <formula>0.26</formula>
    </cfRule>
    <cfRule type="cellIs" dxfId="2641" priority="1093" stopIfTrue="1" operator="between">
      <formula>0</formula>
      <formula>0.125</formula>
    </cfRule>
  </conditionalFormatting>
  <conditionalFormatting sqref="J96">
    <cfRule type="cellIs" dxfId="2640" priority="1084" operator="between">
      <formula>0.191</formula>
      <formula>0.24</formula>
    </cfRule>
    <cfRule type="cellIs" dxfId="2639" priority="1085" operator="between">
      <formula>0.1251</formula>
      <formula>0.19</formula>
    </cfRule>
    <cfRule type="cellIs" dxfId="2638" priority="1086" operator="greaterThan">
      <formula>0.2601</formula>
    </cfRule>
    <cfRule type="cellIs" dxfId="2637" priority="1087" operator="between">
      <formula>0.2401</formula>
      <formula>0.26</formula>
    </cfRule>
    <cfRule type="cellIs" dxfId="2636" priority="1088" stopIfTrue="1" operator="between">
      <formula>0</formula>
      <formula>0.125</formula>
    </cfRule>
  </conditionalFormatting>
  <conditionalFormatting sqref="J98">
    <cfRule type="cellIs" dxfId="2635" priority="1079" operator="between">
      <formula>0.191</formula>
      <formula>0.24</formula>
    </cfRule>
    <cfRule type="cellIs" dxfId="2634" priority="1080" operator="between">
      <formula>0.1251</formula>
      <formula>0.19</formula>
    </cfRule>
    <cfRule type="cellIs" dxfId="2633" priority="1081" operator="greaterThan">
      <formula>0.2601</formula>
    </cfRule>
    <cfRule type="cellIs" dxfId="2632" priority="1082" operator="between">
      <formula>0.2401</formula>
      <formula>0.26</formula>
    </cfRule>
    <cfRule type="cellIs" dxfId="2631" priority="1083" stopIfTrue="1" operator="between">
      <formula>0</formula>
      <formula>0.125</formula>
    </cfRule>
  </conditionalFormatting>
  <conditionalFormatting sqref="J99">
    <cfRule type="cellIs" dxfId="2630" priority="1074" operator="between">
      <formula>0.191</formula>
      <formula>0.24</formula>
    </cfRule>
    <cfRule type="cellIs" dxfId="2629" priority="1075" operator="between">
      <formula>0.1251</formula>
      <formula>0.19</formula>
    </cfRule>
    <cfRule type="cellIs" dxfId="2628" priority="1076" operator="greaterThan">
      <formula>0.2601</formula>
    </cfRule>
    <cfRule type="cellIs" dxfId="2627" priority="1077" operator="between">
      <formula>0.2401</formula>
      <formula>0.26</formula>
    </cfRule>
    <cfRule type="cellIs" dxfId="2626" priority="1078" stopIfTrue="1" operator="between">
      <formula>0</formula>
      <formula>0.125</formula>
    </cfRule>
  </conditionalFormatting>
  <conditionalFormatting sqref="J101">
    <cfRule type="cellIs" dxfId="2625" priority="1064" operator="between">
      <formula>0.191</formula>
      <formula>0.24</formula>
    </cfRule>
    <cfRule type="cellIs" dxfId="2624" priority="1065" operator="between">
      <formula>0.1251</formula>
      <formula>0.19</formula>
    </cfRule>
    <cfRule type="cellIs" dxfId="2623" priority="1066" operator="greaterThan">
      <formula>0.2601</formula>
    </cfRule>
    <cfRule type="cellIs" dxfId="2622" priority="1067" operator="between">
      <formula>0.2401</formula>
      <formula>0.26</formula>
    </cfRule>
    <cfRule type="cellIs" dxfId="2621" priority="1068" stopIfTrue="1" operator="between">
      <formula>0</formula>
      <formula>0.125</formula>
    </cfRule>
  </conditionalFormatting>
  <conditionalFormatting sqref="J103:J104">
    <cfRule type="cellIs" dxfId="2620" priority="1044" operator="between">
      <formula>0.191</formula>
      <formula>0.24</formula>
    </cfRule>
    <cfRule type="cellIs" dxfId="2619" priority="1045" operator="between">
      <formula>0.1251</formula>
      <formula>0.19</formula>
    </cfRule>
    <cfRule type="cellIs" dxfId="2618" priority="1046" operator="greaterThan">
      <formula>0.2601</formula>
    </cfRule>
    <cfRule type="cellIs" dxfId="2617" priority="1047" operator="between">
      <formula>0.2401</formula>
      <formula>0.26</formula>
    </cfRule>
    <cfRule type="cellIs" dxfId="2616" priority="1048" stopIfTrue="1" operator="between">
      <formula>0</formula>
      <formula>0.125</formula>
    </cfRule>
  </conditionalFormatting>
  <conditionalFormatting sqref="J105">
    <cfRule type="cellIs" dxfId="2615" priority="1039" operator="between">
      <formula>0.191</formula>
      <formula>0.24</formula>
    </cfRule>
    <cfRule type="cellIs" dxfId="2614" priority="1040" operator="between">
      <formula>0.1251</formula>
      <formula>0.19</formula>
    </cfRule>
    <cfRule type="cellIs" dxfId="2613" priority="1041" operator="greaterThan">
      <formula>0.2601</formula>
    </cfRule>
    <cfRule type="cellIs" dxfId="2612" priority="1042" operator="between">
      <formula>0.2401</formula>
      <formula>0.26</formula>
    </cfRule>
    <cfRule type="cellIs" dxfId="2611" priority="1043" stopIfTrue="1" operator="between">
      <formula>0</formula>
      <formula>0.125</formula>
    </cfRule>
  </conditionalFormatting>
  <conditionalFormatting sqref="J106">
    <cfRule type="cellIs" dxfId="2610" priority="1034" operator="between">
      <formula>0.191</formula>
      <formula>0.24</formula>
    </cfRule>
    <cfRule type="cellIs" dxfId="2609" priority="1035" operator="between">
      <formula>0.1251</formula>
      <formula>0.19</formula>
    </cfRule>
    <cfRule type="cellIs" dxfId="2608" priority="1036" operator="greaterThan">
      <formula>0.2601</formula>
    </cfRule>
    <cfRule type="cellIs" dxfId="2607" priority="1037" operator="between">
      <formula>0.2401</formula>
      <formula>0.26</formula>
    </cfRule>
    <cfRule type="cellIs" dxfId="2606" priority="1038" stopIfTrue="1" operator="between">
      <formula>0</formula>
      <formula>0.125</formula>
    </cfRule>
  </conditionalFormatting>
  <conditionalFormatting sqref="J107">
    <cfRule type="cellIs" dxfId="2605" priority="1029" operator="between">
      <formula>0.191</formula>
      <formula>0.24</formula>
    </cfRule>
    <cfRule type="cellIs" dxfId="2604" priority="1030" operator="between">
      <formula>0.1251</formula>
      <formula>0.19</formula>
    </cfRule>
    <cfRule type="cellIs" dxfId="2603" priority="1031" operator="greaterThan">
      <formula>0.2601</formula>
    </cfRule>
    <cfRule type="cellIs" dxfId="2602" priority="1032" operator="between">
      <formula>0.2401</formula>
      <formula>0.26</formula>
    </cfRule>
    <cfRule type="cellIs" dxfId="2601" priority="1033" stopIfTrue="1" operator="between">
      <formula>0</formula>
      <formula>0.125</formula>
    </cfRule>
  </conditionalFormatting>
  <conditionalFormatting sqref="J108">
    <cfRule type="cellIs" dxfId="2600" priority="1024" operator="between">
      <formula>0.191</formula>
      <formula>0.24</formula>
    </cfRule>
    <cfRule type="cellIs" dxfId="2599" priority="1025" operator="between">
      <formula>0.1251</formula>
      <formula>0.19</formula>
    </cfRule>
    <cfRule type="cellIs" dxfId="2598" priority="1026" operator="greaterThan">
      <formula>0.2601</formula>
    </cfRule>
    <cfRule type="cellIs" dxfId="2597" priority="1027" operator="between">
      <formula>0.2401</formula>
      <formula>0.26</formula>
    </cfRule>
    <cfRule type="cellIs" dxfId="2596" priority="1028" stopIfTrue="1" operator="between">
      <formula>0</formula>
      <formula>0.125</formula>
    </cfRule>
  </conditionalFormatting>
  <conditionalFormatting sqref="J109">
    <cfRule type="cellIs" dxfId="2595" priority="1019" operator="between">
      <formula>0.191</formula>
      <formula>0.24</formula>
    </cfRule>
    <cfRule type="cellIs" dxfId="2594" priority="1020" operator="between">
      <formula>0.1251</formula>
      <formula>0.19</formula>
    </cfRule>
    <cfRule type="cellIs" dxfId="2593" priority="1021" operator="greaterThan">
      <formula>0.2601</formula>
    </cfRule>
    <cfRule type="cellIs" dxfId="2592" priority="1022" operator="between">
      <formula>0.2401</formula>
      <formula>0.26</formula>
    </cfRule>
    <cfRule type="cellIs" dxfId="2591" priority="1023" stopIfTrue="1" operator="between">
      <formula>0</formula>
      <formula>0.125</formula>
    </cfRule>
  </conditionalFormatting>
  <conditionalFormatting sqref="J111">
    <cfRule type="cellIs" dxfId="2590" priority="1014" operator="between">
      <formula>0.191</formula>
      <formula>0.24</formula>
    </cfRule>
    <cfRule type="cellIs" dxfId="2589" priority="1015" operator="between">
      <formula>0.1251</formula>
      <formula>0.19</formula>
    </cfRule>
    <cfRule type="cellIs" dxfId="2588" priority="1016" operator="greaterThan">
      <formula>0.2601</formula>
    </cfRule>
    <cfRule type="cellIs" dxfId="2587" priority="1017" operator="between">
      <formula>0.2401</formula>
      <formula>0.26</formula>
    </cfRule>
    <cfRule type="cellIs" dxfId="2586" priority="1018" stopIfTrue="1" operator="between">
      <formula>0</formula>
      <formula>0.125</formula>
    </cfRule>
  </conditionalFormatting>
  <conditionalFormatting sqref="J110">
    <cfRule type="cellIs" dxfId="2585" priority="1009" operator="between">
      <formula>0.191</formula>
      <formula>0.24</formula>
    </cfRule>
    <cfRule type="cellIs" dxfId="2584" priority="1010" operator="between">
      <formula>0.1251</formula>
      <formula>0.19</formula>
    </cfRule>
    <cfRule type="cellIs" dxfId="2583" priority="1011" operator="greaterThan">
      <formula>0.2601</formula>
    </cfRule>
    <cfRule type="cellIs" dxfId="2582" priority="1012" operator="between">
      <formula>0.2401</formula>
      <formula>0.26</formula>
    </cfRule>
    <cfRule type="cellIs" dxfId="2581" priority="1013" stopIfTrue="1" operator="between">
      <formula>0</formula>
      <formula>0.125</formula>
    </cfRule>
  </conditionalFormatting>
  <conditionalFormatting sqref="J112">
    <cfRule type="cellIs" dxfId="2580" priority="1004" operator="between">
      <formula>0.191</formula>
      <formula>0.24</formula>
    </cfRule>
    <cfRule type="cellIs" dxfId="2579" priority="1005" operator="between">
      <formula>0.1251</formula>
      <formula>0.19</formula>
    </cfRule>
    <cfRule type="cellIs" dxfId="2578" priority="1006" operator="greaterThan">
      <formula>0.2601</formula>
    </cfRule>
    <cfRule type="cellIs" dxfId="2577" priority="1007" operator="between">
      <formula>0.2401</formula>
      <formula>0.26</formula>
    </cfRule>
    <cfRule type="cellIs" dxfId="2576" priority="1008" stopIfTrue="1" operator="between">
      <formula>0</formula>
      <formula>0.125</formula>
    </cfRule>
  </conditionalFormatting>
  <conditionalFormatting sqref="J113">
    <cfRule type="cellIs" dxfId="2575" priority="999" operator="between">
      <formula>0.191</formula>
      <formula>0.24</formula>
    </cfRule>
    <cfRule type="cellIs" dxfId="2574" priority="1000" operator="between">
      <formula>0.1251</formula>
      <formula>0.19</formula>
    </cfRule>
    <cfRule type="cellIs" dxfId="2573" priority="1001" operator="greaterThan">
      <formula>0.2601</formula>
    </cfRule>
    <cfRule type="cellIs" dxfId="2572" priority="1002" operator="between">
      <formula>0.2401</formula>
      <formula>0.26</formula>
    </cfRule>
    <cfRule type="cellIs" dxfId="2571" priority="1003" stopIfTrue="1" operator="between">
      <formula>0</formula>
      <formula>0.125</formula>
    </cfRule>
  </conditionalFormatting>
  <conditionalFormatting sqref="J114">
    <cfRule type="cellIs" dxfId="2570" priority="994" operator="between">
      <formula>0.191</formula>
      <formula>0.24</formula>
    </cfRule>
    <cfRule type="cellIs" dxfId="2569" priority="995" operator="between">
      <formula>0.1251</formula>
      <formula>0.19</formula>
    </cfRule>
    <cfRule type="cellIs" dxfId="2568" priority="996" operator="greaterThan">
      <formula>0.2601</formula>
    </cfRule>
    <cfRule type="cellIs" dxfId="2567" priority="997" operator="between">
      <formula>0.2401</formula>
      <formula>0.26</formula>
    </cfRule>
    <cfRule type="cellIs" dxfId="2566" priority="998" stopIfTrue="1" operator="between">
      <formula>0</formula>
      <formula>0.125</formula>
    </cfRule>
  </conditionalFormatting>
  <conditionalFormatting sqref="J115">
    <cfRule type="cellIs" dxfId="2565" priority="989" operator="between">
      <formula>0.191</formula>
      <formula>0.24</formula>
    </cfRule>
    <cfRule type="cellIs" dxfId="2564" priority="990" operator="between">
      <formula>0.1251</formula>
      <formula>0.19</formula>
    </cfRule>
    <cfRule type="cellIs" dxfId="2563" priority="991" operator="greaterThan">
      <formula>0.2601</formula>
    </cfRule>
    <cfRule type="cellIs" dxfId="2562" priority="992" operator="between">
      <formula>0.2401</formula>
      <formula>0.26</formula>
    </cfRule>
    <cfRule type="cellIs" dxfId="2561" priority="993" stopIfTrue="1" operator="between">
      <formula>0</formula>
      <formula>0.125</formula>
    </cfRule>
  </conditionalFormatting>
  <conditionalFormatting sqref="J116">
    <cfRule type="cellIs" dxfId="2560" priority="984" operator="between">
      <formula>0.191</formula>
      <formula>0.24</formula>
    </cfRule>
    <cfRule type="cellIs" dxfId="2559" priority="985" operator="between">
      <formula>0.1251</formula>
      <formula>0.19</formula>
    </cfRule>
    <cfRule type="cellIs" dxfId="2558" priority="986" operator="greaterThan">
      <formula>0.2601</formula>
    </cfRule>
    <cfRule type="cellIs" dxfId="2557" priority="987" operator="between">
      <formula>0.2401</formula>
      <formula>0.26</formula>
    </cfRule>
    <cfRule type="cellIs" dxfId="2556" priority="988" stopIfTrue="1" operator="between">
      <formula>0</formula>
      <formula>0.125</formula>
    </cfRule>
  </conditionalFormatting>
  <conditionalFormatting sqref="J117">
    <cfRule type="cellIs" dxfId="2555" priority="979" operator="between">
      <formula>0.191</formula>
      <formula>0.24</formula>
    </cfRule>
    <cfRule type="cellIs" dxfId="2554" priority="980" operator="between">
      <formula>0.1251</formula>
      <formula>0.19</formula>
    </cfRule>
    <cfRule type="cellIs" dxfId="2553" priority="981" operator="greaterThan">
      <formula>0.2601</formula>
    </cfRule>
    <cfRule type="cellIs" dxfId="2552" priority="982" operator="between">
      <formula>0.2401</formula>
      <formula>0.26</formula>
    </cfRule>
    <cfRule type="cellIs" dxfId="2551" priority="983" stopIfTrue="1" operator="between">
      <formula>0</formula>
      <formula>0.125</formula>
    </cfRule>
  </conditionalFormatting>
  <conditionalFormatting sqref="J118">
    <cfRule type="cellIs" dxfId="2550" priority="974" operator="between">
      <formula>0.191</formula>
      <formula>0.24</formula>
    </cfRule>
    <cfRule type="cellIs" dxfId="2549" priority="975" operator="between">
      <formula>0.1251</formula>
      <formula>0.19</formula>
    </cfRule>
    <cfRule type="cellIs" dxfId="2548" priority="976" operator="greaterThan">
      <formula>0.2601</formula>
    </cfRule>
    <cfRule type="cellIs" dxfId="2547" priority="977" operator="between">
      <formula>0.2401</formula>
      <formula>0.26</formula>
    </cfRule>
    <cfRule type="cellIs" dxfId="2546" priority="978" stopIfTrue="1" operator="between">
      <formula>0</formula>
      <formula>0.125</formula>
    </cfRule>
  </conditionalFormatting>
  <conditionalFormatting sqref="J119">
    <cfRule type="cellIs" dxfId="2545" priority="969" operator="between">
      <formula>0.191</formula>
      <formula>0.24</formula>
    </cfRule>
    <cfRule type="cellIs" dxfId="2544" priority="970" operator="between">
      <formula>0.1251</formula>
      <formula>0.19</formula>
    </cfRule>
    <cfRule type="cellIs" dxfId="2543" priority="971" operator="greaterThan">
      <formula>0.2601</formula>
    </cfRule>
    <cfRule type="cellIs" dxfId="2542" priority="972" operator="between">
      <formula>0.2401</formula>
      <formula>0.26</formula>
    </cfRule>
    <cfRule type="cellIs" dxfId="2541" priority="973" stopIfTrue="1" operator="between">
      <formula>0</formula>
      <formula>0.125</formula>
    </cfRule>
  </conditionalFormatting>
  <conditionalFormatting sqref="J120">
    <cfRule type="cellIs" dxfId="2540" priority="964" operator="between">
      <formula>0.191</formula>
      <formula>0.24</formula>
    </cfRule>
    <cfRule type="cellIs" dxfId="2539" priority="965" operator="between">
      <formula>0.1251</formula>
      <formula>0.19</formula>
    </cfRule>
    <cfRule type="cellIs" dxfId="2538" priority="966" operator="greaterThan">
      <formula>0.2601</formula>
    </cfRule>
    <cfRule type="cellIs" dxfId="2537" priority="967" operator="between">
      <formula>0.2401</formula>
      <formula>0.26</formula>
    </cfRule>
    <cfRule type="cellIs" dxfId="2536" priority="968" stopIfTrue="1" operator="between">
      <formula>0</formula>
      <formula>0.125</formula>
    </cfRule>
  </conditionalFormatting>
  <conditionalFormatting sqref="J121">
    <cfRule type="cellIs" dxfId="2535" priority="959" operator="between">
      <formula>0.191</formula>
      <formula>0.24</formula>
    </cfRule>
    <cfRule type="cellIs" dxfId="2534" priority="960" operator="between">
      <formula>0.1251</formula>
      <formula>0.19</formula>
    </cfRule>
    <cfRule type="cellIs" dxfId="2533" priority="961" operator="greaterThan">
      <formula>0.2601</formula>
    </cfRule>
    <cfRule type="cellIs" dxfId="2532" priority="962" operator="between">
      <formula>0.2401</formula>
      <formula>0.26</formula>
    </cfRule>
    <cfRule type="cellIs" dxfId="2531" priority="963" stopIfTrue="1" operator="between">
      <formula>0</formula>
      <formula>0.125</formula>
    </cfRule>
  </conditionalFormatting>
  <conditionalFormatting sqref="J122">
    <cfRule type="cellIs" dxfId="2530" priority="954" operator="between">
      <formula>0.191</formula>
      <formula>0.24</formula>
    </cfRule>
    <cfRule type="cellIs" dxfId="2529" priority="955" operator="between">
      <formula>0.1251</formula>
      <formula>0.19</formula>
    </cfRule>
    <cfRule type="cellIs" dxfId="2528" priority="956" operator="greaterThan">
      <formula>0.2601</formula>
    </cfRule>
    <cfRule type="cellIs" dxfId="2527" priority="957" operator="between">
      <formula>0.2401</formula>
      <formula>0.26</formula>
    </cfRule>
    <cfRule type="cellIs" dxfId="2526" priority="958" stopIfTrue="1" operator="between">
      <formula>0</formula>
      <formula>0.125</formula>
    </cfRule>
  </conditionalFormatting>
  <conditionalFormatting sqref="J123">
    <cfRule type="cellIs" dxfId="2525" priority="949" operator="between">
      <formula>0.191</formula>
      <formula>0.24</formula>
    </cfRule>
    <cfRule type="cellIs" dxfId="2524" priority="950" operator="between">
      <formula>0.1251</formula>
      <formula>0.19</formula>
    </cfRule>
    <cfRule type="cellIs" dxfId="2523" priority="951" operator="greaterThan">
      <formula>0.2601</formula>
    </cfRule>
    <cfRule type="cellIs" dxfId="2522" priority="952" operator="between">
      <formula>0.2401</formula>
      <formula>0.26</formula>
    </cfRule>
    <cfRule type="cellIs" dxfId="2521" priority="953" stopIfTrue="1" operator="between">
      <formula>0</formula>
      <formula>0.125</formula>
    </cfRule>
  </conditionalFormatting>
  <conditionalFormatting sqref="J124">
    <cfRule type="cellIs" dxfId="2520" priority="944" operator="between">
      <formula>0.191</formula>
      <formula>0.24</formula>
    </cfRule>
    <cfRule type="cellIs" dxfId="2519" priority="945" operator="between">
      <formula>0.1251</formula>
      <formula>0.19</formula>
    </cfRule>
    <cfRule type="cellIs" dxfId="2518" priority="946" operator="greaterThan">
      <formula>0.2601</formula>
    </cfRule>
    <cfRule type="cellIs" dxfId="2517" priority="947" operator="between">
      <formula>0.2401</formula>
      <formula>0.26</formula>
    </cfRule>
    <cfRule type="cellIs" dxfId="2516" priority="948" stopIfTrue="1" operator="between">
      <formula>0</formula>
      <formula>0.125</formula>
    </cfRule>
  </conditionalFormatting>
  <conditionalFormatting sqref="J125">
    <cfRule type="cellIs" dxfId="2515" priority="939" operator="between">
      <formula>0.191</formula>
      <formula>0.24</formula>
    </cfRule>
    <cfRule type="cellIs" dxfId="2514" priority="940" operator="between">
      <formula>0.1251</formula>
      <formula>0.19</formula>
    </cfRule>
    <cfRule type="cellIs" dxfId="2513" priority="941" operator="greaterThan">
      <formula>0.2601</formula>
    </cfRule>
    <cfRule type="cellIs" dxfId="2512" priority="942" operator="between">
      <formula>0.2401</formula>
      <formula>0.26</formula>
    </cfRule>
    <cfRule type="cellIs" dxfId="2511" priority="943" stopIfTrue="1" operator="between">
      <formula>0</formula>
      <formula>0.125</formula>
    </cfRule>
  </conditionalFormatting>
  <conditionalFormatting sqref="J126">
    <cfRule type="cellIs" dxfId="2510" priority="934" operator="between">
      <formula>0.191</formula>
      <formula>0.24</formula>
    </cfRule>
    <cfRule type="cellIs" dxfId="2509" priority="935" operator="between">
      <formula>0.1251</formula>
      <formula>0.19</formula>
    </cfRule>
    <cfRule type="cellIs" dxfId="2508" priority="936" operator="greaterThan">
      <formula>0.2601</formula>
    </cfRule>
    <cfRule type="cellIs" dxfId="2507" priority="937" operator="between">
      <formula>0.2401</formula>
      <formula>0.26</formula>
    </cfRule>
    <cfRule type="cellIs" dxfId="2506" priority="938" stopIfTrue="1" operator="between">
      <formula>0</formula>
      <formula>0.125</formula>
    </cfRule>
  </conditionalFormatting>
  <conditionalFormatting sqref="J127">
    <cfRule type="cellIs" dxfId="2505" priority="929" operator="between">
      <formula>0.191</formula>
      <formula>0.24</formula>
    </cfRule>
    <cfRule type="cellIs" dxfId="2504" priority="930" operator="between">
      <formula>0.1251</formula>
      <formula>0.19</formula>
    </cfRule>
    <cfRule type="cellIs" dxfId="2503" priority="931" operator="greaterThan">
      <formula>0.2601</formula>
    </cfRule>
    <cfRule type="cellIs" dxfId="2502" priority="932" operator="between">
      <formula>0.2401</formula>
      <formula>0.26</formula>
    </cfRule>
    <cfRule type="cellIs" dxfId="2501" priority="933" stopIfTrue="1" operator="between">
      <formula>0</formula>
      <formula>0.125</formula>
    </cfRule>
  </conditionalFormatting>
  <conditionalFormatting sqref="J128">
    <cfRule type="cellIs" dxfId="2500" priority="924" operator="between">
      <formula>0.191</formula>
      <formula>0.24</formula>
    </cfRule>
    <cfRule type="cellIs" dxfId="2499" priority="925" operator="between">
      <formula>0.1251</formula>
      <formula>0.19</formula>
    </cfRule>
    <cfRule type="cellIs" dxfId="2498" priority="926" operator="greaterThan">
      <formula>0.2601</formula>
    </cfRule>
    <cfRule type="cellIs" dxfId="2497" priority="927" operator="between">
      <formula>0.2401</formula>
      <formula>0.26</formula>
    </cfRule>
    <cfRule type="cellIs" dxfId="2496" priority="928" stopIfTrue="1" operator="between">
      <formula>0</formula>
      <formula>0.125</formula>
    </cfRule>
  </conditionalFormatting>
  <conditionalFormatting sqref="J129">
    <cfRule type="cellIs" dxfId="2495" priority="919" operator="between">
      <formula>0.191</formula>
      <formula>0.24</formula>
    </cfRule>
    <cfRule type="cellIs" dxfId="2494" priority="920" operator="between">
      <formula>0.1251</formula>
      <formula>0.19</formula>
    </cfRule>
    <cfRule type="cellIs" dxfId="2493" priority="921" operator="greaterThan">
      <formula>0.2601</formula>
    </cfRule>
    <cfRule type="cellIs" dxfId="2492" priority="922" operator="between">
      <formula>0.2401</formula>
      <formula>0.26</formula>
    </cfRule>
    <cfRule type="cellIs" dxfId="2491" priority="923" stopIfTrue="1" operator="between">
      <formula>0</formula>
      <formula>0.125</formula>
    </cfRule>
  </conditionalFormatting>
  <conditionalFormatting sqref="J130">
    <cfRule type="cellIs" dxfId="2490" priority="914" operator="between">
      <formula>0.191</formula>
      <formula>0.24</formula>
    </cfRule>
    <cfRule type="cellIs" dxfId="2489" priority="915" operator="between">
      <formula>0.1251</formula>
      <formula>0.19</formula>
    </cfRule>
    <cfRule type="cellIs" dxfId="2488" priority="916" operator="greaterThan">
      <formula>0.2601</formula>
    </cfRule>
    <cfRule type="cellIs" dxfId="2487" priority="917" operator="between">
      <formula>0.2401</formula>
      <formula>0.26</formula>
    </cfRule>
    <cfRule type="cellIs" dxfId="2486" priority="918" stopIfTrue="1" operator="between">
      <formula>0</formula>
      <formula>0.125</formula>
    </cfRule>
  </conditionalFormatting>
  <conditionalFormatting sqref="J131">
    <cfRule type="cellIs" dxfId="2485" priority="909" operator="between">
      <formula>0.191</formula>
      <formula>0.24</formula>
    </cfRule>
    <cfRule type="cellIs" dxfId="2484" priority="910" operator="between">
      <formula>0.1251</formula>
      <formula>0.19</formula>
    </cfRule>
    <cfRule type="cellIs" dxfId="2483" priority="911" operator="greaterThan">
      <formula>0.2601</formula>
    </cfRule>
    <cfRule type="cellIs" dxfId="2482" priority="912" operator="between">
      <formula>0.2401</formula>
      <formula>0.26</formula>
    </cfRule>
    <cfRule type="cellIs" dxfId="2481" priority="913" stopIfTrue="1" operator="between">
      <formula>0</formula>
      <formula>0.125</formula>
    </cfRule>
  </conditionalFormatting>
  <conditionalFormatting sqref="J132">
    <cfRule type="cellIs" dxfId="2480" priority="904" operator="between">
      <formula>0.191</formula>
      <formula>0.24</formula>
    </cfRule>
    <cfRule type="cellIs" dxfId="2479" priority="905" operator="between">
      <formula>0.1251</formula>
      <formula>0.19</formula>
    </cfRule>
    <cfRule type="cellIs" dxfId="2478" priority="906" operator="greaterThan">
      <formula>0.2601</formula>
    </cfRule>
    <cfRule type="cellIs" dxfId="2477" priority="907" operator="between">
      <formula>0.2401</formula>
      <formula>0.26</formula>
    </cfRule>
    <cfRule type="cellIs" dxfId="2476" priority="908" stopIfTrue="1" operator="between">
      <formula>0</formula>
      <formula>0.125</formula>
    </cfRule>
  </conditionalFormatting>
  <conditionalFormatting sqref="J133">
    <cfRule type="cellIs" dxfId="2475" priority="899" operator="between">
      <formula>0.191</formula>
      <formula>0.24</formula>
    </cfRule>
    <cfRule type="cellIs" dxfId="2474" priority="900" operator="between">
      <formula>0.1251</formula>
      <formula>0.19</formula>
    </cfRule>
    <cfRule type="cellIs" dxfId="2473" priority="901" operator="greaterThan">
      <formula>0.2601</formula>
    </cfRule>
    <cfRule type="cellIs" dxfId="2472" priority="902" operator="between">
      <formula>0.2401</formula>
      <formula>0.26</formula>
    </cfRule>
    <cfRule type="cellIs" dxfId="2471" priority="903" stopIfTrue="1" operator="between">
      <formula>0</formula>
      <formula>0.125</formula>
    </cfRule>
  </conditionalFormatting>
  <conditionalFormatting sqref="J134">
    <cfRule type="cellIs" dxfId="2470" priority="894" operator="between">
      <formula>0.191</formula>
      <formula>0.24</formula>
    </cfRule>
    <cfRule type="cellIs" dxfId="2469" priority="895" operator="between">
      <formula>0.1251</formula>
      <formula>0.19</formula>
    </cfRule>
    <cfRule type="cellIs" dxfId="2468" priority="896" operator="greaterThan">
      <formula>0.2601</formula>
    </cfRule>
    <cfRule type="cellIs" dxfId="2467" priority="897" operator="between">
      <formula>0.2401</formula>
      <formula>0.26</formula>
    </cfRule>
    <cfRule type="cellIs" dxfId="2466" priority="898" stopIfTrue="1" operator="between">
      <formula>0</formula>
      <formula>0.125</formula>
    </cfRule>
  </conditionalFormatting>
  <conditionalFormatting sqref="J136">
    <cfRule type="cellIs" dxfId="2465" priority="889" operator="between">
      <formula>0.191</formula>
      <formula>0.24</formula>
    </cfRule>
    <cfRule type="cellIs" dxfId="2464" priority="890" operator="between">
      <formula>0.1251</formula>
      <formula>0.19</formula>
    </cfRule>
    <cfRule type="cellIs" dxfId="2463" priority="891" operator="greaterThan">
      <formula>0.2601</formula>
    </cfRule>
    <cfRule type="cellIs" dxfId="2462" priority="892" operator="between">
      <formula>0.2401</formula>
      <formula>0.26</formula>
    </cfRule>
    <cfRule type="cellIs" dxfId="2461" priority="893" stopIfTrue="1" operator="between">
      <formula>0</formula>
      <formula>0.125</formula>
    </cfRule>
  </conditionalFormatting>
  <conditionalFormatting sqref="J137">
    <cfRule type="cellIs" dxfId="2460" priority="884" operator="between">
      <formula>0.191</formula>
      <formula>0.24</formula>
    </cfRule>
    <cfRule type="cellIs" dxfId="2459" priority="885" operator="between">
      <formula>0.1251</formula>
      <formula>0.19</formula>
    </cfRule>
    <cfRule type="cellIs" dxfId="2458" priority="886" operator="greaterThan">
      <formula>0.2601</formula>
    </cfRule>
    <cfRule type="cellIs" dxfId="2457" priority="887" operator="between">
      <formula>0.2401</formula>
      <formula>0.26</formula>
    </cfRule>
    <cfRule type="cellIs" dxfId="2456" priority="888" stopIfTrue="1" operator="between">
      <formula>0</formula>
      <formula>0.125</formula>
    </cfRule>
  </conditionalFormatting>
  <conditionalFormatting sqref="J138">
    <cfRule type="cellIs" dxfId="2455" priority="879" operator="between">
      <formula>0.191</formula>
      <formula>0.24</formula>
    </cfRule>
    <cfRule type="cellIs" dxfId="2454" priority="880" operator="between">
      <formula>0.1251</formula>
      <formula>0.19</formula>
    </cfRule>
    <cfRule type="cellIs" dxfId="2453" priority="881" operator="greaterThan">
      <formula>0.2601</formula>
    </cfRule>
    <cfRule type="cellIs" dxfId="2452" priority="882" operator="between">
      <formula>0.2401</formula>
      <formula>0.26</formula>
    </cfRule>
    <cfRule type="cellIs" dxfId="2451" priority="883" stopIfTrue="1" operator="between">
      <formula>0</formula>
      <formula>0.125</formula>
    </cfRule>
  </conditionalFormatting>
  <conditionalFormatting sqref="J139">
    <cfRule type="cellIs" dxfId="2450" priority="874" operator="between">
      <formula>0.191</formula>
      <formula>0.24</formula>
    </cfRule>
    <cfRule type="cellIs" dxfId="2449" priority="875" operator="between">
      <formula>0.1251</formula>
      <formula>0.19</formula>
    </cfRule>
    <cfRule type="cellIs" dxfId="2448" priority="876" operator="greaterThan">
      <formula>0.2601</formula>
    </cfRule>
    <cfRule type="cellIs" dxfId="2447" priority="877" operator="between">
      <formula>0.2401</formula>
      <formula>0.26</formula>
    </cfRule>
    <cfRule type="cellIs" dxfId="2446" priority="878" stopIfTrue="1" operator="between">
      <formula>0</formula>
      <formula>0.125</formula>
    </cfRule>
  </conditionalFormatting>
  <conditionalFormatting sqref="J141">
    <cfRule type="cellIs" dxfId="2445" priority="864" operator="between">
      <formula>0.191</formula>
      <formula>0.24</formula>
    </cfRule>
    <cfRule type="cellIs" dxfId="2444" priority="865" operator="between">
      <formula>0.1251</formula>
      <formula>0.19</formula>
    </cfRule>
    <cfRule type="cellIs" dxfId="2443" priority="866" operator="greaterThan">
      <formula>0.2601</formula>
    </cfRule>
    <cfRule type="cellIs" dxfId="2442" priority="867" operator="between">
      <formula>0.2401</formula>
      <formula>0.26</formula>
    </cfRule>
    <cfRule type="cellIs" dxfId="2441" priority="868" stopIfTrue="1" operator="between">
      <formula>0</formula>
      <formula>0.125</formula>
    </cfRule>
  </conditionalFormatting>
  <conditionalFormatting sqref="J140">
    <cfRule type="cellIs" dxfId="2440" priority="859" operator="between">
      <formula>0.191</formula>
      <formula>0.24</formula>
    </cfRule>
    <cfRule type="cellIs" dxfId="2439" priority="860" operator="between">
      <formula>0.1251</formula>
      <formula>0.19</formula>
    </cfRule>
    <cfRule type="cellIs" dxfId="2438" priority="861" operator="greaterThan">
      <formula>0.2601</formula>
    </cfRule>
    <cfRule type="cellIs" dxfId="2437" priority="862" operator="between">
      <formula>0.2401</formula>
      <formula>0.26</formula>
    </cfRule>
    <cfRule type="cellIs" dxfId="2436" priority="863" stopIfTrue="1" operator="between">
      <formula>0</formula>
      <formula>0.125</formula>
    </cfRule>
  </conditionalFormatting>
  <conditionalFormatting sqref="J142">
    <cfRule type="cellIs" dxfId="2435" priority="854" operator="between">
      <formula>0.191</formula>
      <formula>0.24</formula>
    </cfRule>
    <cfRule type="cellIs" dxfId="2434" priority="855" operator="between">
      <formula>0.1251</formula>
      <formula>0.19</formula>
    </cfRule>
    <cfRule type="cellIs" dxfId="2433" priority="856" operator="greaterThan">
      <formula>0.2601</formula>
    </cfRule>
    <cfRule type="cellIs" dxfId="2432" priority="857" operator="between">
      <formula>0.2401</formula>
      <formula>0.26</formula>
    </cfRule>
    <cfRule type="cellIs" dxfId="2431" priority="858" stopIfTrue="1" operator="between">
      <formula>0</formula>
      <formula>0.125</formula>
    </cfRule>
  </conditionalFormatting>
  <conditionalFormatting sqref="J143">
    <cfRule type="cellIs" dxfId="2430" priority="849" operator="between">
      <formula>0.191</formula>
      <formula>0.24</formula>
    </cfRule>
    <cfRule type="cellIs" dxfId="2429" priority="850" operator="between">
      <formula>0.1251</formula>
      <formula>0.19</formula>
    </cfRule>
    <cfRule type="cellIs" dxfId="2428" priority="851" operator="greaterThan">
      <formula>0.2601</formula>
    </cfRule>
    <cfRule type="cellIs" dxfId="2427" priority="852" operator="between">
      <formula>0.2401</formula>
      <formula>0.26</formula>
    </cfRule>
    <cfRule type="cellIs" dxfId="2426" priority="853" stopIfTrue="1" operator="between">
      <formula>0</formula>
      <formula>0.125</formula>
    </cfRule>
  </conditionalFormatting>
  <conditionalFormatting sqref="J144">
    <cfRule type="cellIs" dxfId="2425" priority="844" operator="between">
      <formula>0.191</formula>
      <formula>0.24</formula>
    </cfRule>
    <cfRule type="cellIs" dxfId="2424" priority="845" operator="between">
      <formula>0.1251</formula>
      <formula>0.19</formula>
    </cfRule>
    <cfRule type="cellIs" dxfId="2423" priority="846" operator="greaterThan">
      <formula>0.2601</formula>
    </cfRule>
    <cfRule type="cellIs" dxfId="2422" priority="847" operator="between">
      <formula>0.2401</formula>
      <formula>0.26</formula>
    </cfRule>
    <cfRule type="cellIs" dxfId="2421" priority="848" stopIfTrue="1" operator="between">
      <formula>0</formula>
      <formula>0.125</formula>
    </cfRule>
  </conditionalFormatting>
  <conditionalFormatting sqref="J145">
    <cfRule type="cellIs" dxfId="2420" priority="839" operator="between">
      <formula>0.191</formula>
      <formula>0.24</formula>
    </cfRule>
    <cfRule type="cellIs" dxfId="2419" priority="840" operator="between">
      <formula>0.1251</formula>
      <formula>0.19</formula>
    </cfRule>
    <cfRule type="cellIs" dxfId="2418" priority="841" operator="greaterThan">
      <formula>0.2601</formula>
    </cfRule>
    <cfRule type="cellIs" dxfId="2417" priority="842" operator="between">
      <formula>0.2401</formula>
      <formula>0.26</formula>
    </cfRule>
    <cfRule type="cellIs" dxfId="2416" priority="843" stopIfTrue="1" operator="between">
      <formula>0</formula>
      <formula>0.125</formula>
    </cfRule>
  </conditionalFormatting>
  <conditionalFormatting sqref="J146">
    <cfRule type="cellIs" dxfId="2415" priority="834" operator="between">
      <formula>0.191</formula>
      <formula>0.24</formula>
    </cfRule>
    <cfRule type="cellIs" dxfId="2414" priority="835" operator="between">
      <formula>0.1251</formula>
      <formula>0.19</formula>
    </cfRule>
    <cfRule type="cellIs" dxfId="2413" priority="836" operator="greaterThan">
      <formula>0.2601</formula>
    </cfRule>
    <cfRule type="cellIs" dxfId="2412" priority="837" operator="between">
      <formula>0.2401</formula>
      <formula>0.26</formula>
    </cfRule>
    <cfRule type="cellIs" dxfId="2411" priority="838" stopIfTrue="1" operator="between">
      <formula>0</formula>
      <formula>0.125</formula>
    </cfRule>
  </conditionalFormatting>
  <conditionalFormatting sqref="J147">
    <cfRule type="cellIs" dxfId="2410" priority="829" operator="between">
      <formula>0.191</formula>
      <formula>0.24</formula>
    </cfRule>
    <cfRule type="cellIs" dxfId="2409" priority="830" operator="between">
      <formula>0.1251</formula>
      <formula>0.19</formula>
    </cfRule>
    <cfRule type="cellIs" dxfId="2408" priority="831" operator="greaterThan">
      <formula>0.2601</formula>
    </cfRule>
    <cfRule type="cellIs" dxfId="2407" priority="832" operator="between">
      <formula>0.2401</formula>
      <formula>0.26</formula>
    </cfRule>
    <cfRule type="cellIs" dxfId="2406" priority="833" stopIfTrue="1" operator="between">
      <formula>0</formula>
      <formula>0.125</formula>
    </cfRule>
  </conditionalFormatting>
  <conditionalFormatting sqref="J148">
    <cfRule type="cellIs" dxfId="2405" priority="824" operator="between">
      <formula>0.191</formula>
      <formula>0.24</formula>
    </cfRule>
    <cfRule type="cellIs" dxfId="2404" priority="825" operator="between">
      <formula>0.1251</formula>
      <formula>0.19</formula>
    </cfRule>
    <cfRule type="cellIs" dxfId="2403" priority="826" operator="greaterThan">
      <formula>0.2601</formula>
    </cfRule>
    <cfRule type="cellIs" dxfId="2402" priority="827" operator="between">
      <formula>0.2401</formula>
      <formula>0.26</formula>
    </cfRule>
    <cfRule type="cellIs" dxfId="2401" priority="828" stopIfTrue="1" operator="between">
      <formula>0</formula>
      <formula>0.125</formula>
    </cfRule>
  </conditionalFormatting>
  <conditionalFormatting sqref="J149">
    <cfRule type="cellIs" dxfId="2400" priority="819" operator="between">
      <formula>0.191</formula>
      <formula>0.24</formula>
    </cfRule>
    <cfRule type="cellIs" dxfId="2399" priority="820" operator="between">
      <formula>0.1251</formula>
      <formula>0.19</formula>
    </cfRule>
    <cfRule type="cellIs" dxfId="2398" priority="821" operator="greaterThan">
      <formula>0.2601</formula>
    </cfRule>
    <cfRule type="cellIs" dxfId="2397" priority="822" operator="between">
      <formula>0.2401</formula>
      <formula>0.26</formula>
    </cfRule>
    <cfRule type="cellIs" dxfId="2396" priority="823" stopIfTrue="1" operator="between">
      <formula>0</formula>
      <formula>0.125</formula>
    </cfRule>
  </conditionalFormatting>
  <conditionalFormatting sqref="J150">
    <cfRule type="cellIs" dxfId="2395" priority="814" operator="between">
      <formula>0.191</formula>
      <formula>0.24</formula>
    </cfRule>
    <cfRule type="cellIs" dxfId="2394" priority="815" operator="between">
      <formula>0.1251</formula>
      <formula>0.19</formula>
    </cfRule>
    <cfRule type="cellIs" dxfId="2393" priority="816" operator="greaterThan">
      <formula>0.2601</formula>
    </cfRule>
    <cfRule type="cellIs" dxfId="2392" priority="817" operator="between">
      <formula>0.2401</formula>
      <formula>0.26</formula>
    </cfRule>
    <cfRule type="cellIs" dxfId="2391" priority="818" stopIfTrue="1" operator="between">
      <formula>0</formula>
      <formula>0.125</formula>
    </cfRule>
  </conditionalFormatting>
  <conditionalFormatting sqref="J151">
    <cfRule type="cellIs" dxfId="2390" priority="809" operator="between">
      <formula>0.191</formula>
      <formula>0.24</formula>
    </cfRule>
    <cfRule type="cellIs" dxfId="2389" priority="810" operator="between">
      <formula>0.1251</formula>
      <formula>0.19</formula>
    </cfRule>
    <cfRule type="cellIs" dxfId="2388" priority="811" operator="greaterThan">
      <formula>0.2601</formula>
    </cfRule>
    <cfRule type="cellIs" dxfId="2387" priority="812" operator="between">
      <formula>0.2401</formula>
      <formula>0.26</formula>
    </cfRule>
    <cfRule type="cellIs" dxfId="2386" priority="813" stopIfTrue="1" operator="between">
      <formula>0</formula>
      <formula>0.125</formula>
    </cfRule>
  </conditionalFormatting>
  <conditionalFormatting sqref="J152">
    <cfRule type="cellIs" dxfId="2385" priority="804" operator="between">
      <formula>0.191</formula>
      <formula>0.24</formula>
    </cfRule>
    <cfRule type="cellIs" dxfId="2384" priority="805" operator="between">
      <formula>0.1251</formula>
      <formula>0.19</formula>
    </cfRule>
    <cfRule type="cellIs" dxfId="2383" priority="806" operator="greaterThan">
      <formula>0.2601</formula>
    </cfRule>
    <cfRule type="cellIs" dxfId="2382" priority="807" operator="between">
      <formula>0.2401</formula>
      <formula>0.26</formula>
    </cfRule>
    <cfRule type="cellIs" dxfId="2381" priority="808" stopIfTrue="1" operator="between">
      <formula>0</formula>
      <formula>0.125</formula>
    </cfRule>
  </conditionalFormatting>
  <conditionalFormatting sqref="J153">
    <cfRule type="cellIs" dxfId="2380" priority="799" operator="between">
      <formula>0.191</formula>
      <formula>0.24</formula>
    </cfRule>
    <cfRule type="cellIs" dxfId="2379" priority="800" operator="between">
      <formula>0.1251</formula>
      <formula>0.19</formula>
    </cfRule>
    <cfRule type="cellIs" dxfId="2378" priority="801" operator="greaterThan">
      <formula>0.2601</formula>
    </cfRule>
    <cfRule type="cellIs" dxfId="2377" priority="802" operator="between">
      <formula>0.2401</formula>
      <formula>0.26</formula>
    </cfRule>
    <cfRule type="cellIs" dxfId="2376" priority="803" stopIfTrue="1" operator="between">
      <formula>0</formula>
      <formula>0.125</formula>
    </cfRule>
  </conditionalFormatting>
  <conditionalFormatting sqref="J154">
    <cfRule type="cellIs" dxfId="2375" priority="794" operator="between">
      <formula>0.191</formula>
      <formula>0.24</formula>
    </cfRule>
    <cfRule type="cellIs" dxfId="2374" priority="795" operator="between">
      <formula>0.1251</formula>
      <formula>0.19</formula>
    </cfRule>
    <cfRule type="cellIs" dxfId="2373" priority="796" operator="greaterThan">
      <formula>0.2601</formula>
    </cfRule>
    <cfRule type="cellIs" dxfId="2372" priority="797" operator="between">
      <formula>0.2401</formula>
      <formula>0.26</formula>
    </cfRule>
    <cfRule type="cellIs" dxfId="2371" priority="798" stopIfTrue="1" operator="between">
      <formula>0</formula>
      <formula>0.125</formula>
    </cfRule>
  </conditionalFormatting>
  <conditionalFormatting sqref="J155">
    <cfRule type="cellIs" dxfId="2370" priority="789" operator="between">
      <formula>0.191</formula>
      <formula>0.24</formula>
    </cfRule>
    <cfRule type="cellIs" dxfId="2369" priority="790" operator="between">
      <formula>0.1251</formula>
      <formula>0.19</formula>
    </cfRule>
    <cfRule type="cellIs" dxfId="2368" priority="791" operator="greaterThan">
      <formula>0.2601</formula>
    </cfRule>
    <cfRule type="cellIs" dxfId="2367" priority="792" operator="between">
      <formula>0.2401</formula>
      <formula>0.26</formula>
    </cfRule>
    <cfRule type="cellIs" dxfId="2366" priority="793" stopIfTrue="1" operator="between">
      <formula>0</formula>
      <formula>0.125</formula>
    </cfRule>
  </conditionalFormatting>
  <conditionalFormatting sqref="J156">
    <cfRule type="cellIs" dxfId="2365" priority="784" operator="between">
      <formula>0.191</formula>
      <formula>0.24</formula>
    </cfRule>
    <cfRule type="cellIs" dxfId="2364" priority="785" operator="between">
      <formula>0.1251</formula>
      <formula>0.19</formula>
    </cfRule>
    <cfRule type="cellIs" dxfId="2363" priority="786" operator="greaterThan">
      <formula>0.2601</formula>
    </cfRule>
    <cfRule type="cellIs" dxfId="2362" priority="787" operator="between">
      <formula>0.2401</formula>
      <formula>0.26</formula>
    </cfRule>
    <cfRule type="cellIs" dxfId="2361" priority="788" stopIfTrue="1" operator="between">
      <formula>0</formula>
      <formula>0.125</formula>
    </cfRule>
  </conditionalFormatting>
  <conditionalFormatting sqref="J157">
    <cfRule type="cellIs" dxfId="2360" priority="779" operator="between">
      <formula>0.191</formula>
      <formula>0.24</formula>
    </cfRule>
    <cfRule type="cellIs" dxfId="2359" priority="780" operator="between">
      <formula>0.1251</formula>
      <formula>0.19</formula>
    </cfRule>
    <cfRule type="cellIs" dxfId="2358" priority="781" operator="greaterThan">
      <formula>0.2601</formula>
    </cfRule>
    <cfRule type="cellIs" dxfId="2357" priority="782" operator="between">
      <formula>0.2401</formula>
      <formula>0.26</formula>
    </cfRule>
    <cfRule type="cellIs" dxfId="2356" priority="783" stopIfTrue="1" operator="between">
      <formula>0</formula>
      <formula>0.125</formula>
    </cfRule>
  </conditionalFormatting>
  <conditionalFormatting sqref="J158">
    <cfRule type="cellIs" dxfId="2355" priority="774" operator="between">
      <formula>0.191</formula>
      <formula>0.24</formula>
    </cfRule>
    <cfRule type="cellIs" dxfId="2354" priority="775" operator="between">
      <formula>0.1251</formula>
      <formula>0.19</formula>
    </cfRule>
    <cfRule type="cellIs" dxfId="2353" priority="776" operator="greaterThan">
      <formula>0.2601</formula>
    </cfRule>
    <cfRule type="cellIs" dxfId="2352" priority="777" operator="between">
      <formula>0.2401</formula>
      <formula>0.26</formula>
    </cfRule>
    <cfRule type="cellIs" dxfId="2351" priority="778" stopIfTrue="1" operator="between">
      <formula>0</formula>
      <formula>0.125</formula>
    </cfRule>
  </conditionalFormatting>
  <conditionalFormatting sqref="J159">
    <cfRule type="cellIs" dxfId="2350" priority="769" operator="between">
      <formula>0.191</formula>
      <formula>0.24</formula>
    </cfRule>
    <cfRule type="cellIs" dxfId="2349" priority="770" operator="between">
      <formula>0.1251</formula>
      <formula>0.19</formula>
    </cfRule>
    <cfRule type="cellIs" dxfId="2348" priority="771" operator="greaterThan">
      <formula>0.2601</formula>
    </cfRule>
    <cfRule type="cellIs" dxfId="2347" priority="772" operator="between">
      <formula>0.2401</formula>
      <formula>0.26</formula>
    </cfRule>
    <cfRule type="cellIs" dxfId="2346" priority="773" stopIfTrue="1" operator="between">
      <formula>0</formula>
      <formula>0.125</formula>
    </cfRule>
  </conditionalFormatting>
  <conditionalFormatting sqref="J160">
    <cfRule type="cellIs" dxfId="2345" priority="764" operator="between">
      <formula>0.191</formula>
      <formula>0.24</formula>
    </cfRule>
    <cfRule type="cellIs" dxfId="2344" priority="765" operator="between">
      <formula>0.1251</formula>
      <formula>0.19</formula>
    </cfRule>
    <cfRule type="cellIs" dxfId="2343" priority="766" operator="greaterThan">
      <formula>0.2601</formula>
    </cfRule>
    <cfRule type="cellIs" dxfId="2342" priority="767" operator="between">
      <formula>0.2401</formula>
      <formula>0.26</formula>
    </cfRule>
    <cfRule type="cellIs" dxfId="2341" priority="768" stopIfTrue="1" operator="between">
      <formula>0</formula>
      <formula>0.125</formula>
    </cfRule>
  </conditionalFormatting>
  <conditionalFormatting sqref="J161">
    <cfRule type="cellIs" dxfId="2340" priority="759" operator="between">
      <formula>0.191</formula>
      <formula>0.24</formula>
    </cfRule>
    <cfRule type="cellIs" dxfId="2339" priority="760" operator="between">
      <formula>0.1251</formula>
      <formula>0.19</formula>
    </cfRule>
    <cfRule type="cellIs" dxfId="2338" priority="761" operator="greaterThan">
      <formula>0.2601</formula>
    </cfRule>
    <cfRule type="cellIs" dxfId="2337" priority="762" operator="between">
      <formula>0.2401</formula>
      <formula>0.26</formula>
    </cfRule>
    <cfRule type="cellIs" dxfId="2336" priority="763" stopIfTrue="1" operator="between">
      <formula>0</formula>
      <formula>0.125</formula>
    </cfRule>
  </conditionalFormatting>
  <conditionalFormatting sqref="J162">
    <cfRule type="cellIs" dxfId="2335" priority="754" operator="between">
      <formula>0.191</formula>
      <formula>0.24</formula>
    </cfRule>
    <cfRule type="cellIs" dxfId="2334" priority="755" operator="between">
      <formula>0.1251</formula>
      <formula>0.19</formula>
    </cfRule>
    <cfRule type="cellIs" dxfId="2333" priority="756" operator="greaterThan">
      <formula>0.2601</formula>
    </cfRule>
    <cfRule type="cellIs" dxfId="2332" priority="757" operator="between">
      <formula>0.2401</formula>
      <formula>0.26</formula>
    </cfRule>
    <cfRule type="cellIs" dxfId="2331" priority="758" stopIfTrue="1" operator="between">
      <formula>0</formula>
      <formula>0.125</formula>
    </cfRule>
  </conditionalFormatting>
  <conditionalFormatting sqref="J163">
    <cfRule type="cellIs" dxfId="2330" priority="749" operator="between">
      <formula>0.191</formula>
      <formula>0.24</formula>
    </cfRule>
    <cfRule type="cellIs" dxfId="2329" priority="750" operator="between">
      <formula>0.1251</formula>
      <formula>0.19</formula>
    </cfRule>
    <cfRule type="cellIs" dxfId="2328" priority="751" operator="greaterThan">
      <formula>0.2601</formula>
    </cfRule>
    <cfRule type="cellIs" dxfId="2327" priority="752" operator="between">
      <formula>0.2401</formula>
      <formula>0.26</formula>
    </cfRule>
    <cfRule type="cellIs" dxfId="2326" priority="753" stopIfTrue="1" operator="between">
      <formula>0</formula>
      <formula>0.125</formula>
    </cfRule>
  </conditionalFormatting>
  <conditionalFormatting sqref="J164">
    <cfRule type="cellIs" dxfId="2325" priority="744" operator="between">
      <formula>0.191</formula>
      <formula>0.24</formula>
    </cfRule>
    <cfRule type="cellIs" dxfId="2324" priority="745" operator="between">
      <formula>0.1251</formula>
      <formula>0.19</formula>
    </cfRule>
    <cfRule type="cellIs" dxfId="2323" priority="746" operator="greaterThan">
      <formula>0.2601</formula>
    </cfRule>
    <cfRule type="cellIs" dxfId="2322" priority="747" operator="between">
      <formula>0.2401</formula>
      <formula>0.26</formula>
    </cfRule>
    <cfRule type="cellIs" dxfId="2321" priority="748" stopIfTrue="1" operator="between">
      <formula>0</formula>
      <formula>0.125</formula>
    </cfRule>
  </conditionalFormatting>
  <conditionalFormatting sqref="J165">
    <cfRule type="cellIs" dxfId="2320" priority="739" operator="between">
      <formula>0.191</formula>
      <formula>0.24</formula>
    </cfRule>
    <cfRule type="cellIs" dxfId="2319" priority="740" operator="between">
      <formula>0.1251</formula>
      <formula>0.19</formula>
    </cfRule>
    <cfRule type="cellIs" dxfId="2318" priority="741" operator="greaterThan">
      <formula>0.2601</formula>
    </cfRule>
    <cfRule type="cellIs" dxfId="2317" priority="742" operator="between">
      <formula>0.2401</formula>
      <formula>0.26</formula>
    </cfRule>
    <cfRule type="cellIs" dxfId="2316" priority="743" stopIfTrue="1" operator="between">
      <formula>0</formula>
      <formula>0.125</formula>
    </cfRule>
  </conditionalFormatting>
  <conditionalFormatting sqref="J166">
    <cfRule type="cellIs" dxfId="2315" priority="734" operator="between">
      <formula>0.191</formula>
      <formula>0.24</formula>
    </cfRule>
    <cfRule type="cellIs" dxfId="2314" priority="735" operator="between">
      <formula>0.1251</formula>
      <formula>0.19</formula>
    </cfRule>
    <cfRule type="cellIs" dxfId="2313" priority="736" operator="greaterThan">
      <formula>0.2601</formula>
    </cfRule>
    <cfRule type="cellIs" dxfId="2312" priority="737" operator="between">
      <formula>0.2401</formula>
      <formula>0.26</formula>
    </cfRule>
    <cfRule type="cellIs" dxfId="2311" priority="738" stopIfTrue="1" operator="between">
      <formula>0</formula>
      <formula>0.125</formula>
    </cfRule>
  </conditionalFormatting>
  <conditionalFormatting sqref="J167">
    <cfRule type="cellIs" dxfId="2310" priority="729" operator="between">
      <formula>0.191</formula>
      <formula>0.24</formula>
    </cfRule>
    <cfRule type="cellIs" dxfId="2309" priority="730" operator="between">
      <formula>0.1251</formula>
      <formula>0.19</formula>
    </cfRule>
    <cfRule type="cellIs" dxfId="2308" priority="731" operator="greaterThan">
      <formula>0.2601</formula>
    </cfRule>
    <cfRule type="cellIs" dxfId="2307" priority="732" operator="between">
      <formula>0.2401</formula>
      <formula>0.26</formula>
    </cfRule>
    <cfRule type="cellIs" dxfId="2306" priority="733" stopIfTrue="1" operator="between">
      <formula>0</formula>
      <formula>0.125</formula>
    </cfRule>
  </conditionalFormatting>
  <conditionalFormatting sqref="J168">
    <cfRule type="cellIs" dxfId="2305" priority="724" operator="between">
      <formula>0.191</formula>
      <formula>0.24</formula>
    </cfRule>
    <cfRule type="cellIs" dxfId="2304" priority="725" operator="between">
      <formula>0.1251</formula>
      <formula>0.19</formula>
    </cfRule>
    <cfRule type="cellIs" dxfId="2303" priority="726" operator="greaterThan">
      <formula>0.2601</formula>
    </cfRule>
    <cfRule type="cellIs" dxfId="2302" priority="727" operator="between">
      <formula>0.2401</formula>
      <formula>0.26</formula>
    </cfRule>
    <cfRule type="cellIs" dxfId="2301" priority="728" stopIfTrue="1" operator="between">
      <formula>0</formula>
      <formula>0.125</formula>
    </cfRule>
  </conditionalFormatting>
  <conditionalFormatting sqref="J170">
    <cfRule type="cellIs" dxfId="2300" priority="714" operator="between">
      <formula>0.191</formula>
      <formula>0.24</formula>
    </cfRule>
    <cfRule type="cellIs" dxfId="2299" priority="715" operator="between">
      <formula>0.1251</formula>
      <formula>0.19</formula>
    </cfRule>
    <cfRule type="cellIs" dxfId="2298" priority="716" operator="greaterThan">
      <formula>0.2601</formula>
    </cfRule>
    <cfRule type="cellIs" dxfId="2297" priority="717" operator="between">
      <formula>0.2401</formula>
      <formula>0.26</formula>
    </cfRule>
    <cfRule type="cellIs" dxfId="2296" priority="718" stopIfTrue="1" operator="between">
      <formula>0</formula>
      <formula>0.125</formula>
    </cfRule>
  </conditionalFormatting>
  <conditionalFormatting sqref="J169">
    <cfRule type="cellIs" dxfId="2295" priority="709" operator="between">
      <formula>0.191</formula>
      <formula>0.24</formula>
    </cfRule>
    <cfRule type="cellIs" dxfId="2294" priority="710" operator="between">
      <formula>0.1251</formula>
      <formula>0.19</formula>
    </cfRule>
    <cfRule type="cellIs" dxfId="2293" priority="711" operator="greaterThan">
      <formula>0.2601</formula>
    </cfRule>
    <cfRule type="cellIs" dxfId="2292" priority="712" operator="between">
      <formula>0.2401</formula>
      <formula>0.26</formula>
    </cfRule>
    <cfRule type="cellIs" dxfId="2291" priority="713" stopIfTrue="1" operator="between">
      <formula>0</formula>
      <formula>0.125</formula>
    </cfRule>
  </conditionalFormatting>
  <conditionalFormatting sqref="J171:J172">
    <cfRule type="cellIs" dxfId="2290" priority="694" operator="between">
      <formula>0.191</formula>
      <formula>0.24</formula>
    </cfRule>
    <cfRule type="cellIs" dxfId="2289" priority="695" operator="between">
      <formula>0.1251</formula>
      <formula>0.19</formula>
    </cfRule>
    <cfRule type="cellIs" dxfId="2288" priority="696" operator="greaterThan">
      <formula>0.2601</formula>
    </cfRule>
    <cfRule type="cellIs" dxfId="2287" priority="697" operator="between">
      <formula>0.2401</formula>
      <formula>0.26</formula>
    </cfRule>
    <cfRule type="cellIs" dxfId="2286" priority="698" stopIfTrue="1" operator="between">
      <formula>0</formula>
      <formula>0.125</formula>
    </cfRule>
  </conditionalFormatting>
  <conditionalFormatting sqref="J173">
    <cfRule type="cellIs" dxfId="2285" priority="689" operator="between">
      <formula>0.191</formula>
      <formula>0.24</formula>
    </cfRule>
    <cfRule type="cellIs" dxfId="2284" priority="690" operator="between">
      <formula>0.1251</formula>
      <formula>0.19</formula>
    </cfRule>
    <cfRule type="cellIs" dxfId="2283" priority="691" operator="greaterThan">
      <formula>0.2601</formula>
    </cfRule>
    <cfRule type="cellIs" dxfId="2282" priority="692" operator="between">
      <formula>0.2401</formula>
      <formula>0.26</formula>
    </cfRule>
    <cfRule type="cellIs" dxfId="2281" priority="693" stopIfTrue="1" operator="between">
      <formula>0</formula>
      <formula>0.125</formula>
    </cfRule>
  </conditionalFormatting>
  <conditionalFormatting sqref="J174">
    <cfRule type="cellIs" dxfId="2280" priority="684" operator="between">
      <formula>0.191</formula>
      <formula>0.24</formula>
    </cfRule>
    <cfRule type="cellIs" dxfId="2279" priority="685" operator="between">
      <formula>0.1251</formula>
      <formula>0.19</formula>
    </cfRule>
    <cfRule type="cellIs" dxfId="2278" priority="686" operator="greaterThan">
      <formula>0.2601</formula>
    </cfRule>
    <cfRule type="cellIs" dxfId="2277" priority="687" operator="between">
      <formula>0.2401</formula>
      <formula>0.26</formula>
    </cfRule>
    <cfRule type="cellIs" dxfId="2276" priority="688" stopIfTrue="1" operator="between">
      <formula>0</formula>
      <formula>0.125</formula>
    </cfRule>
  </conditionalFormatting>
  <conditionalFormatting sqref="J175">
    <cfRule type="cellIs" dxfId="2275" priority="679" operator="between">
      <formula>0.191</formula>
      <formula>0.24</formula>
    </cfRule>
    <cfRule type="cellIs" dxfId="2274" priority="680" operator="between">
      <formula>0.1251</formula>
      <formula>0.19</formula>
    </cfRule>
    <cfRule type="cellIs" dxfId="2273" priority="681" operator="greaterThan">
      <formula>0.2601</formula>
    </cfRule>
    <cfRule type="cellIs" dxfId="2272" priority="682" operator="between">
      <formula>0.2401</formula>
      <formula>0.26</formula>
    </cfRule>
    <cfRule type="cellIs" dxfId="2271" priority="683" stopIfTrue="1" operator="between">
      <formula>0</formula>
      <formula>0.125</formula>
    </cfRule>
  </conditionalFormatting>
  <conditionalFormatting sqref="J176">
    <cfRule type="cellIs" dxfId="2270" priority="674" operator="between">
      <formula>0.191</formula>
      <formula>0.24</formula>
    </cfRule>
    <cfRule type="cellIs" dxfId="2269" priority="675" operator="between">
      <formula>0.1251</formula>
      <formula>0.19</formula>
    </cfRule>
    <cfRule type="cellIs" dxfId="2268" priority="676" operator="greaterThan">
      <formula>0.2601</formula>
    </cfRule>
    <cfRule type="cellIs" dxfId="2267" priority="677" operator="between">
      <formula>0.2401</formula>
      <formula>0.26</formula>
    </cfRule>
    <cfRule type="cellIs" dxfId="2266" priority="678" stopIfTrue="1" operator="between">
      <formula>0</formula>
      <formula>0.125</formula>
    </cfRule>
  </conditionalFormatting>
  <conditionalFormatting sqref="J177">
    <cfRule type="cellIs" dxfId="2265" priority="669" operator="between">
      <formula>0.191</formula>
      <formula>0.24</formula>
    </cfRule>
    <cfRule type="cellIs" dxfId="2264" priority="670" operator="between">
      <formula>0.1251</formula>
      <formula>0.19</formula>
    </cfRule>
    <cfRule type="cellIs" dxfId="2263" priority="671" operator="greaterThan">
      <formula>0.2601</formula>
    </cfRule>
    <cfRule type="cellIs" dxfId="2262" priority="672" operator="between">
      <formula>0.2401</formula>
      <formula>0.26</formula>
    </cfRule>
    <cfRule type="cellIs" dxfId="2261" priority="673" stopIfTrue="1" operator="between">
      <formula>0</formula>
      <formula>0.125</formula>
    </cfRule>
  </conditionalFormatting>
  <conditionalFormatting sqref="J178">
    <cfRule type="cellIs" dxfId="2260" priority="664" operator="between">
      <formula>0.191</formula>
      <formula>0.24</formula>
    </cfRule>
    <cfRule type="cellIs" dxfId="2259" priority="665" operator="between">
      <formula>0.1251</formula>
      <formula>0.19</formula>
    </cfRule>
    <cfRule type="cellIs" dxfId="2258" priority="666" operator="greaterThan">
      <formula>0.2601</formula>
    </cfRule>
    <cfRule type="cellIs" dxfId="2257" priority="667" operator="between">
      <formula>0.2401</formula>
      <formula>0.26</formula>
    </cfRule>
    <cfRule type="cellIs" dxfId="2256" priority="668" stopIfTrue="1" operator="between">
      <formula>0</formula>
      <formula>0.125</formula>
    </cfRule>
  </conditionalFormatting>
  <conditionalFormatting sqref="J179">
    <cfRule type="cellIs" dxfId="2255" priority="659" operator="between">
      <formula>0.191</formula>
      <formula>0.24</formula>
    </cfRule>
    <cfRule type="cellIs" dxfId="2254" priority="660" operator="between">
      <formula>0.1251</formula>
      <formula>0.19</formula>
    </cfRule>
    <cfRule type="cellIs" dxfId="2253" priority="661" operator="greaterThan">
      <formula>0.2601</formula>
    </cfRule>
    <cfRule type="cellIs" dxfId="2252" priority="662" operator="between">
      <formula>0.2401</formula>
      <formula>0.26</formula>
    </cfRule>
    <cfRule type="cellIs" dxfId="2251" priority="663" stopIfTrue="1" operator="between">
      <formula>0</formula>
      <formula>0.125</formula>
    </cfRule>
  </conditionalFormatting>
  <conditionalFormatting sqref="J180">
    <cfRule type="cellIs" dxfId="2250" priority="654" operator="between">
      <formula>0.191</formula>
      <formula>0.24</formula>
    </cfRule>
    <cfRule type="cellIs" dxfId="2249" priority="655" operator="between">
      <formula>0.1251</formula>
      <formula>0.19</formula>
    </cfRule>
    <cfRule type="cellIs" dxfId="2248" priority="656" operator="greaterThan">
      <formula>0.2601</formula>
    </cfRule>
    <cfRule type="cellIs" dxfId="2247" priority="657" operator="between">
      <formula>0.2401</formula>
      <formula>0.26</formula>
    </cfRule>
    <cfRule type="cellIs" dxfId="2246" priority="658" stopIfTrue="1" operator="between">
      <formula>0</formula>
      <formula>0.125</formula>
    </cfRule>
  </conditionalFormatting>
  <conditionalFormatting sqref="J181">
    <cfRule type="cellIs" dxfId="2245" priority="649" operator="between">
      <formula>0.191</formula>
      <formula>0.24</formula>
    </cfRule>
    <cfRule type="cellIs" dxfId="2244" priority="650" operator="between">
      <formula>0.1251</formula>
      <formula>0.19</formula>
    </cfRule>
    <cfRule type="cellIs" dxfId="2243" priority="651" operator="greaterThan">
      <formula>0.2601</formula>
    </cfRule>
    <cfRule type="cellIs" dxfId="2242" priority="652" operator="between">
      <formula>0.2401</formula>
      <formula>0.26</formula>
    </cfRule>
    <cfRule type="cellIs" dxfId="2241" priority="653" stopIfTrue="1" operator="between">
      <formula>0</formula>
      <formula>0.125</formula>
    </cfRule>
  </conditionalFormatting>
  <conditionalFormatting sqref="J182">
    <cfRule type="cellIs" dxfId="2240" priority="644" operator="between">
      <formula>0.191</formula>
      <formula>0.24</formula>
    </cfRule>
    <cfRule type="cellIs" dxfId="2239" priority="645" operator="between">
      <formula>0.1251</formula>
      <formula>0.19</formula>
    </cfRule>
    <cfRule type="cellIs" dxfId="2238" priority="646" operator="greaterThan">
      <formula>0.2601</formula>
    </cfRule>
    <cfRule type="cellIs" dxfId="2237" priority="647" operator="between">
      <formula>0.2401</formula>
      <formula>0.26</formula>
    </cfRule>
    <cfRule type="cellIs" dxfId="2236" priority="648" stopIfTrue="1" operator="between">
      <formula>0</formula>
      <formula>0.125</formula>
    </cfRule>
  </conditionalFormatting>
  <conditionalFormatting sqref="J183">
    <cfRule type="cellIs" dxfId="2235" priority="639" operator="between">
      <formula>0.191</formula>
      <formula>0.24</formula>
    </cfRule>
    <cfRule type="cellIs" dxfId="2234" priority="640" operator="between">
      <formula>0.1251</formula>
      <formula>0.19</formula>
    </cfRule>
    <cfRule type="cellIs" dxfId="2233" priority="641" operator="greaterThan">
      <formula>0.2601</formula>
    </cfRule>
    <cfRule type="cellIs" dxfId="2232" priority="642" operator="between">
      <formula>0.2401</formula>
      <formula>0.26</formula>
    </cfRule>
    <cfRule type="cellIs" dxfId="2231" priority="643" stopIfTrue="1" operator="between">
      <formula>0</formula>
      <formula>0.125</formula>
    </cfRule>
  </conditionalFormatting>
  <conditionalFormatting sqref="J184">
    <cfRule type="cellIs" dxfId="2230" priority="634" operator="between">
      <formula>0.191</formula>
      <formula>0.24</formula>
    </cfRule>
    <cfRule type="cellIs" dxfId="2229" priority="635" operator="between">
      <formula>0.1251</formula>
      <formula>0.19</formula>
    </cfRule>
    <cfRule type="cellIs" dxfId="2228" priority="636" operator="greaterThan">
      <formula>0.2601</formula>
    </cfRule>
    <cfRule type="cellIs" dxfId="2227" priority="637" operator="between">
      <formula>0.2401</formula>
      <formula>0.26</formula>
    </cfRule>
    <cfRule type="cellIs" dxfId="2226" priority="638" stopIfTrue="1" operator="between">
      <formula>0</formula>
      <formula>0.125</formula>
    </cfRule>
  </conditionalFormatting>
  <conditionalFormatting sqref="J185">
    <cfRule type="cellIs" dxfId="2225" priority="629" operator="between">
      <formula>0.191</formula>
      <formula>0.24</formula>
    </cfRule>
    <cfRule type="cellIs" dxfId="2224" priority="630" operator="between">
      <formula>0.1251</formula>
      <formula>0.19</formula>
    </cfRule>
    <cfRule type="cellIs" dxfId="2223" priority="631" operator="greaterThan">
      <formula>0.2601</formula>
    </cfRule>
    <cfRule type="cellIs" dxfId="2222" priority="632" operator="between">
      <formula>0.2401</formula>
      <formula>0.26</formula>
    </cfRule>
    <cfRule type="cellIs" dxfId="2221" priority="633" stopIfTrue="1" operator="between">
      <formula>0</formula>
      <formula>0.125</formula>
    </cfRule>
  </conditionalFormatting>
  <conditionalFormatting sqref="J186">
    <cfRule type="cellIs" dxfId="2220" priority="624" operator="between">
      <formula>0.191</formula>
      <formula>0.24</formula>
    </cfRule>
    <cfRule type="cellIs" dxfId="2219" priority="625" operator="between">
      <formula>0.1251</formula>
      <formula>0.19</formula>
    </cfRule>
    <cfRule type="cellIs" dxfId="2218" priority="626" operator="greaterThan">
      <formula>0.2601</formula>
    </cfRule>
    <cfRule type="cellIs" dxfId="2217" priority="627" operator="between">
      <formula>0.2401</formula>
      <formula>0.26</formula>
    </cfRule>
    <cfRule type="cellIs" dxfId="2216" priority="628" stopIfTrue="1" operator="between">
      <formula>0</formula>
      <formula>0.125</formula>
    </cfRule>
  </conditionalFormatting>
  <conditionalFormatting sqref="J187">
    <cfRule type="cellIs" dxfId="2215" priority="619" operator="between">
      <formula>0.191</formula>
      <formula>0.24</formula>
    </cfRule>
    <cfRule type="cellIs" dxfId="2214" priority="620" operator="between">
      <formula>0.1251</formula>
      <formula>0.19</formula>
    </cfRule>
    <cfRule type="cellIs" dxfId="2213" priority="621" operator="greaterThan">
      <formula>0.2601</formula>
    </cfRule>
    <cfRule type="cellIs" dxfId="2212" priority="622" operator="between">
      <formula>0.2401</formula>
      <formula>0.26</formula>
    </cfRule>
    <cfRule type="cellIs" dxfId="2211" priority="623" stopIfTrue="1" operator="between">
      <formula>0</formula>
      <formula>0.125</formula>
    </cfRule>
  </conditionalFormatting>
  <conditionalFormatting sqref="J188">
    <cfRule type="cellIs" dxfId="2210" priority="614" operator="between">
      <formula>0.191</formula>
      <formula>0.24</formula>
    </cfRule>
    <cfRule type="cellIs" dxfId="2209" priority="615" operator="between">
      <formula>0.1251</formula>
      <formula>0.19</formula>
    </cfRule>
    <cfRule type="cellIs" dxfId="2208" priority="616" operator="greaterThan">
      <formula>0.2601</formula>
    </cfRule>
    <cfRule type="cellIs" dxfId="2207" priority="617" operator="between">
      <formula>0.2401</formula>
      <formula>0.26</formula>
    </cfRule>
    <cfRule type="cellIs" dxfId="2206" priority="618" stopIfTrue="1" operator="between">
      <formula>0</formula>
      <formula>0.125</formula>
    </cfRule>
  </conditionalFormatting>
  <conditionalFormatting sqref="J189">
    <cfRule type="cellIs" dxfId="2205" priority="609" operator="between">
      <formula>0.191</formula>
      <formula>0.24</formula>
    </cfRule>
    <cfRule type="cellIs" dxfId="2204" priority="610" operator="between">
      <formula>0.1251</formula>
      <formula>0.19</formula>
    </cfRule>
    <cfRule type="cellIs" dxfId="2203" priority="611" operator="greaterThan">
      <formula>0.2601</formula>
    </cfRule>
    <cfRule type="cellIs" dxfId="2202" priority="612" operator="between">
      <formula>0.2401</formula>
      <formula>0.26</formula>
    </cfRule>
    <cfRule type="cellIs" dxfId="2201" priority="613" stopIfTrue="1" operator="between">
      <formula>0</formula>
      <formula>0.125</formula>
    </cfRule>
  </conditionalFormatting>
  <conditionalFormatting sqref="J190">
    <cfRule type="cellIs" dxfId="2200" priority="604" operator="between">
      <formula>0.191</formula>
      <formula>0.24</formula>
    </cfRule>
    <cfRule type="cellIs" dxfId="2199" priority="605" operator="between">
      <formula>0.1251</formula>
      <formula>0.19</formula>
    </cfRule>
    <cfRule type="cellIs" dxfId="2198" priority="606" operator="greaterThan">
      <formula>0.2601</formula>
    </cfRule>
    <cfRule type="cellIs" dxfId="2197" priority="607" operator="between">
      <formula>0.2401</formula>
      <formula>0.26</formula>
    </cfRule>
    <cfRule type="cellIs" dxfId="2196" priority="608" stopIfTrue="1" operator="between">
      <formula>0</formula>
      <formula>0.125</formula>
    </cfRule>
  </conditionalFormatting>
  <conditionalFormatting sqref="J191">
    <cfRule type="cellIs" dxfId="2195" priority="599" operator="between">
      <formula>0.191</formula>
      <formula>0.24</formula>
    </cfRule>
    <cfRule type="cellIs" dxfId="2194" priority="600" operator="between">
      <formula>0.1251</formula>
      <formula>0.19</formula>
    </cfRule>
    <cfRule type="cellIs" dxfId="2193" priority="601" operator="greaterThan">
      <formula>0.2601</formula>
    </cfRule>
    <cfRule type="cellIs" dxfId="2192" priority="602" operator="between">
      <formula>0.2401</formula>
      <formula>0.26</formula>
    </cfRule>
    <cfRule type="cellIs" dxfId="2191" priority="603" stopIfTrue="1" operator="between">
      <formula>0</formula>
      <formula>0.125</formula>
    </cfRule>
  </conditionalFormatting>
  <conditionalFormatting sqref="J192">
    <cfRule type="cellIs" dxfId="2190" priority="594" operator="between">
      <formula>0.191</formula>
      <formula>0.24</formula>
    </cfRule>
    <cfRule type="cellIs" dxfId="2189" priority="595" operator="between">
      <formula>0.1251</formula>
      <formula>0.19</formula>
    </cfRule>
    <cfRule type="cellIs" dxfId="2188" priority="596" operator="greaterThan">
      <formula>0.2601</formula>
    </cfRule>
    <cfRule type="cellIs" dxfId="2187" priority="597" operator="between">
      <formula>0.2401</formula>
      <formula>0.26</formula>
    </cfRule>
    <cfRule type="cellIs" dxfId="2186" priority="598" stopIfTrue="1" operator="between">
      <formula>0</formula>
      <formula>0.125</formula>
    </cfRule>
  </conditionalFormatting>
  <conditionalFormatting sqref="J193">
    <cfRule type="cellIs" dxfId="2185" priority="589" operator="between">
      <formula>0.191</formula>
      <formula>0.24</formula>
    </cfRule>
    <cfRule type="cellIs" dxfId="2184" priority="590" operator="between">
      <formula>0.1251</formula>
      <formula>0.19</formula>
    </cfRule>
    <cfRule type="cellIs" dxfId="2183" priority="591" operator="greaterThan">
      <formula>0.2601</formula>
    </cfRule>
    <cfRule type="cellIs" dxfId="2182" priority="592" operator="between">
      <formula>0.2401</formula>
      <formula>0.26</formula>
    </cfRule>
    <cfRule type="cellIs" dxfId="2181" priority="593" stopIfTrue="1" operator="between">
      <formula>0</formula>
      <formula>0.125</formula>
    </cfRule>
  </conditionalFormatting>
  <conditionalFormatting sqref="J194">
    <cfRule type="cellIs" dxfId="2180" priority="584" operator="between">
      <formula>0.191</formula>
      <formula>0.24</formula>
    </cfRule>
    <cfRule type="cellIs" dxfId="2179" priority="585" operator="between">
      <formula>0.1251</formula>
      <formula>0.19</formula>
    </cfRule>
    <cfRule type="cellIs" dxfId="2178" priority="586" operator="greaterThan">
      <formula>0.2601</formula>
    </cfRule>
    <cfRule type="cellIs" dxfId="2177" priority="587" operator="between">
      <formula>0.2401</formula>
      <formula>0.26</formula>
    </cfRule>
    <cfRule type="cellIs" dxfId="2176" priority="588" stopIfTrue="1" operator="between">
      <formula>0</formula>
      <formula>0.125</formula>
    </cfRule>
  </conditionalFormatting>
  <conditionalFormatting sqref="J195">
    <cfRule type="cellIs" dxfId="2175" priority="579" operator="between">
      <formula>0.191</formula>
      <formula>0.24</formula>
    </cfRule>
    <cfRule type="cellIs" dxfId="2174" priority="580" operator="between">
      <formula>0.1251</formula>
      <formula>0.19</formula>
    </cfRule>
    <cfRule type="cellIs" dxfId="2173" priority="581" operator="greaterThan">
      <formula>0.2601</formula>
    </cfRule>
    <cfRule type="cellIs" dxfId="2172" priority="582" operator="between">
      <formula>0.2401</formula>
      <formula>0.26</formula>
    </cfRule>
    <cfRule type="cellIs" dxfId="2171" priority="583" stopIfTrue="1" operator="between">
      <formula>0</formula>
      <formula>0.125</formula>
    </cfRule>
  </conditionalFormatting>
  <conditionalFormatting sqref="J196">
    <cfRule type="cellIs" dxfId="2170" priority="574" operator="between">
      <formula>0.191</formula>
      <formula>0.24</formula>
    </cfRule>
    <cfRule type="cellIs" dxfId="2169" priority="575" operator="between">
      <formula>0.1251</formula>
      <formula>0.19</formula>
    </cfRule>
    <cfRule type="cellIs" dxfId="2168" priority="576" operator="greaterThan">
      <formula>0.2601</formula>
    </cfRule>
    <cfRule type="cellIs" dxfId="2167" priority="577" operator="between">
      <formula>0.2401</formula>
      <formula>0.26</formula>
    </cfRule>
    <cfRule type="cellIs" dxfId="2166" priority="578" stopIfTrue="1" operator="between">
      <formula>0</formula>
      <formula>0.125</formula>
    </cfRule>
  </conditionalFormatting>
  <conditionalFormatting sqref="J197">
    <cfRule type="cellIs" dxfId="2165" priority="569" operator="between">
      <formula>0.191</formula>
      <formula>0.24</formula>
    </cfRule>
    <cfRule type="cellIs" dxfId="2164" priority="570" operator="between">
      <formula>0.1251</formula>
      <formula>0.19</formula>
    </cfRule>
    <cfRule type="cellIs" dxfId="2163" priority="571" operator="greaterThan">
      <formula>0.2601</formula>
    </cfRule>
    <cfRule type="cellIs" dxfId="2162" priority="572" operator="between">
      <formula>0.2401</formula>
      <formula>0.26</formula>
    </cfRule>
    <cfRule type="cellIs" dxfId="2161" priority="573" stopIfTrue="1" operator="between">
      <formula>0</formula>
      <formula>0.125</formula>
    </cfRule>
  </conditionalFormatting>
  <conditionalFormatting sqref="J198">
    <cfRule type="cellIs" dxfId="2160" priority="554" operator="between">
      <formula>0.191</formula>
      <formula>0.24</formula>
    </cfRule>
    <cfRule type="cellIs" dxfId="2159" priority="555" operator="between">
      <formula>0.1251</formula>
      <formula>0.19</formula>
    </cfRule>
    <cfRule type="cellIs" dxfId="2158" priority="556" operator="greaterThan">
      <formula>0.2601</formula>
    </cfRule>
    <cfRule type="cellIs" dxfId="2157" priority="557" operator="between">
      <formula>0.2401</formula>
      <formula>0.26</formula>
    </cfRule>
    <cfRule type="cellIs" dxfId="2156" priority="558" stopIfTrue="1" operator="between">
      <formula>0</formula>
      <formula>0.125</formula>
    </cfRule>
  </conditionalFormatting>
  <conditionalFormatting sqref="J199">
    <cfRule type="cellIs" dxfId="2155" priority="549" operator="between">
      <formula>0.191</formula>
      <formula>0.24</formula>
    </cfRule>
    <cfRule type="cellIs" dxfId="2154" priority="550" operator="between">
      <formula>0.1251</formula>
      <formula>0.19</formula>
    </cfRule>
    <cfRule type="cellIs" dxfId="2153" priority="551" operator="greaterThan">
      <formula>0.2601</formula>
    </cfRule>
    <cfRule type="cellIs" dxfId="2152" priority="552" operator="between">
      <formula>0.2401</formula>
      <formula>0.26</formula>
    </cfRule>
    <cfRule type="cellIs" dxfId="2151" priority="553" stopIfTrue="1" operator="between">
      <formula>0</formula>
      <formula>0.125</formula>
    </cfRule>
  </conditionalFormatting>
  <conditionalFormatting sqref="J200">
    <cfRule type="cellIs" dxfId="2150" priority="544" operator="between">
      <formula>0.191</formula>
      <formula>0.24</formula>
    </cfRule>
    <cfRule type="cellIs" dxfId="2149" priority="545" operator="between">
      <formula>0.1251</formula>
      <formula>0.19</formula>
    </cfRule>
    <cfRule type="cellIs" dxfId="2148" priority="546" operator="greaterThan">
      <formula>0.2601</formula>
    </cfRule>
    <cfRule type="cellIs" dxfId="2147" priority="547" operator="between">
      <formula>0.2401</formula>
      <formula>0.26</formula>
    </cfRule>
    <cfRule type="cellIs" dxfId="2146" priority="548" stopIfTrue="1" operator="between">
      <formula>0</formula>
      <formula>0.125</formula>
    </cfRule>
  </conditionalFormatting>
  <conditionalFormatting sqref="J201">
    <cfRule type="cellIs" dxfId="2145" priority="539" operator="between">
      <formula>0.191</formula>
      <formula>0.24</formula>
    </cfRule>
    <cfRule type="cellIs" dxfId="2144" priority="540" operator="between">
      <formula>0.1251</formula>
      <formula>0.19</formula>
    </cfRule>
    <cfRule type="cellIs" dxfId="2143" priority="541" operator="greaterThan">
      <formula>0.2601</formula>
    </cfRule>
    <cfRule type="cellIs" dxfId="2142" priority="542" operator="between">
      <formula>0.2401</formula>
      <formula>0.26</formula>
    </cfRule>
    <cfRule type="cellIs" dxfId="2141" priority="543" stopIfTrue="1" operator="between">
      <formula>0</formula>
      <formula>0.125</formula>
    </cfRule>
  </conditionalFormatting>
  <conditionalFormatting sqref="J202">
    <cfRule type="cellIs" dxfId="2140" priority="534" operator="between">
      <formula>0.191</formula>
      <formula>0.24</formula>
    </cfRule>
    <cfRule type="cellIs" dxfId="2139" priority="535" operator="between">
      <formula>0.1251</formula>
      <formula>0.19</formula>
    </cfRule>
    <cfRule type="cellIs" dxfId="2138" priority="536" operator="greaterThan">
      <formula>0.2601</formula>
    </cfRule>
    <cfRule type="cellIs" dxfId="2137" priority="537" operator="between">
      <formula>0.2401</formula>
      <formula>0.26</formula>
    </cfRule>
    <cfRule type="cellIs" dxfId="2136" priority="538" stopIfTrue="1" operator="between">
      <formula>0</formula>
      <formula>0.125</formula>
    </cfRule>
  </conditionalFormatting>
  <conditionalFormatting sqref="J203">
    <cfRule type="cellIs" dxfId="2135" priority="529" operator="between">
      <formula>0.191</formula>
      <formula>0.24</formula>
    </cfRule>
    <cfRule type="cellIs" dxfId="2134" priority="530" operator="between">
      <formula>0.1251</formula>
      <formula>0.19</formula>
    </cfRule>
    <cfRule type="cellIs" dxfId="2133" priority="531" operator="greaterThan">
      <formula>0.2601</formula>
    </cfRule>
    <cfRule type="cellIs" dxfId="2132" priority="532" operator="between">
      <formula>0.2401</formula>
      <formula>0.26</formula>
    </cfRule>
    <cfRule type="cellIs" dxfId="2131" priority="533" stopIfTrue="1" operator="between">
      <formula>0</formula>
      <formula>0.125</formula>
    </cfRule>
  </conditionalFormatting>
  <conditionalFormatting sqref="J204">
    <cfRule type="cellIs" dxfId="2130" priority="524" operator="between">
      <formula>0.191</formula>
      <formula>0.24</formula>
    </cfRule>
    <cfRule type="cellIs" dxfId="2129" priority="525" operator="between">
      <formula>0.1251</formula>
      <formula>0.19</formula>
    </cfRule>
    <cfRule type="cellIs" dxfId="2128" priority="526" operator="greaterThan">
      <formula>0.2601</formula>
    </cfRule>
    <cfRule type="cellIs" dxfId="2127" priority="527" operator="between">
      <formula>0.2401</formula>
      <formula>0.26</formula>
    </cfRule>
    <cfRule type="cellIs" dxfId="2126" priority="528" stopIfTrue="1" operator="between">
      <formula>0</formula>
      <formula>0.125</formula>
    </cfRule>
  </conditionalFormatting>
  <conditionalFormatting sqref="J205">
    <cfRule type="cellIs" dxfId="2125" priority="519" operator="between">
      <formula>0.191</formula>
      <formula>0.24</formula>
    </cfRule>
    <cfRule type="cellIs" dxfId="2124" priority="520" operator="between">
      <formula>0.1251</formula>
      <formula>0.19</formula>
    </cfRule>
    <cfRule type="cellIs" dxfId="2123" priority="521" operator="greaterThan">
      <formula>0.2601</formula>
    </cfRule>
    <cfRule type="cellIs" dxfId="2122" priority="522" operator="between">
      <formula>0.2401</formula>
      <formula>0.26</formula>
    </cfRule>
    <cfRule type="cellIs" dxfId="2121" priority="523" stopIfTrue="1" operator="between">
      <formula>0</formula>
      <formula>0.125</formula>
    </cfRule>
  </conditionalFormatting>
  <conditionalFormatting sqref="J207">
    <cfRule type="cellIs" dxfId="2120" priority="514" operator="between">
      <formula>0.191</formula>
      <formula>0.24</formula>
    </cfRule>
    <cfRule type="cellIs" dxfId="2119" priority="515" operator="between">
      <formula>0.1251</formula>
      <formula>0.19</formula>
    </cfRule>
    <cfRule type="cellIs" dxfId="2118" priority="516" operator="greaterThan">
      <formula>0.2601</formula>
    </cfRule>
    <cfRule type="cellIs" dxfId="2117" priority="517" operator="between">
      <formula>0.2401</formula>
      <formula>0.26</formula>
    </cfRule>
    <cfRule type="cellIs" dxfId="2116" priority="518" stopIfTrue="1" operator="between">
      <formula>0</formula>
      <formula>0.125</formula>
    </cfRule>
  </conditionalFormatting>
  <conditionalFormatting sqref="J208">
    <cfRule type="cellIs" dxfId="2115" priority="509" operator="between">
      <formula>0.191</formula>
      <formula>0.24</formula>
    </cfRule>
    <cfRule type="cellIs" dxfId="2114" priority="510" operator="between">
      <formula>0.1251</formula>
      <formula>0.19</formula>
    </cfRule>
    <cfRule type="cellIs" dxfId="2113" priority="511" operator="greaterThan">
      <formula>0.2601</formula>
    </cfRule>
    <cfRule type="cellIs" dxfId="2112" priority="512" operator="between">
      <formula>0.2401</formula>
      <formula>0.26</formula>
    </cfRule>
    <cfRule type="cellIs" dxfId="2111" priority="513" stopIfTrue="1" operator="between">
      <formula>0</formula>
      <formula>0.125</formula>
    </cfRule>
  </conditionalFormatting>
  <conditionalFormatting sqref="J209">
    <cfRule type="cellIs" dxfId="2110" priority="504" operator="between">
      <formula>0.191</formula>
      <formula>0.24</formula>
    </cfRule>
    <cfRule type="cellIs" dxfId="2109" priority="505" operator="between">
      <formula>0.1251</formula>
      <formula>0.19</formula>
    </cfRule>
    <cfRule type="cellIs" dxfId="2108" priority="506" operator="greaterThan">
      <formula>0.2601</formula>
    </cfRule>
    <cfRule type="cellIs" dxfId="2107" priority="507" operator="between">
      <formula>0.2401</formula>
      <formula>0.26</formula>
    </cfRule>
    <cfRule type="cellIs" dxfId="2106" priority="508" stopIfTrue="1" operator="between">
      <formula>0</formula>
      <formula>0.125</formula>
    </cfRule>
  </conditionalFormatting>
  <conditionalFormatting sqref="J210:J211">
    <cfRule type="cellIs" dxfId="2105" priority="489" operator="between">
      <formula>0.191</formula>
      <formula>0.24</formula>
    </cfRule>
    <cfRule type="cellIs" dxfId="2104" priority="490" operator="between">
      <formula>0.1251</formula>
      <formula>0.19</formula>
    </cfRule>
    <cfRule type="cellIs" dxfId="2103" priority="491" operator="greaterThan">
      <formula>0.2601</formula>
    </cfRule>
    <cfRule type="cellIs" dxfId="2102" priority="492" operator="between">
      <formula>0.2401</formula>
      <formula>0.26</formula>
    </cfRule>
    <cfRule type="cellIs" dxfId="2101" priority="493" stopIfTrue="1" operator="between">
      <formula>0</formula>
      <formula>0.125</formula>
    </cfRule>
  </conditionalFormatting>
  <conditionalFormatting sqref="J212">
    <cfRule type="cellIs" dxfId="2100" priority="484" operator="between">
      <formula>0.191</formula>
      <formula>0.24</formula>
    </cfRule>
    <cfRule type="cellIs" dxfId="2099" priority="485" operator="between">
      <formula>0.1251</formula>
      <formula>0.19</formula>
    </cfRule>
    <cfRule type="cellIs" dxfId="2098" priority="486" operator="greaterThan">
      <formula>0.2601</formula>
    </cfRule>
    <cfRule type="cellIs" dxfId="2097" priority="487" operator="between">
      <formula>0.2401</formula>
      <formula>0.26</formula>
    </cfRule>
    <cfRule type="cellIs" dxfId="2096" priority="488" stopIfTrue="1" operator="between">
      <formula>0</formula>
      <formula>0.125</formula>
    </cfRule>
  </conditionalFormatting>
  <conditionalFormatting sqref="J213">
    <cfRule type="cellIs" dxfId="2095" priority="479" operator="between">
      <formula>0.191</formula>
      <formula>0.24</formula>
    </cfRule>
    <cfRule type="cellIs" dxfId="2094" priority="480" operator="between">
      <formula>0.1251</formula>
      <formula>0.19</formula>
    </cfRule>
    <cfRule type="cellIs" dxfId="2093" priority="481" operator="greaterThan">
      <formula>0.2601</formula>
    </cfRule>
    <cfRule type="cellIs" dxfId="2092" priority="482" operator="between">
      <formula>0.2401</formula>
      <formula>0.26</formula>
    </cfRule>
    <cfRule type="cellIs" dxfId="2091" priority="483" stopIfTrue="1" operator="between">
      <formula>0</formula>
      <formula>0.125</formula>
    </cfRule>
  </conditionalFormatting>
  <conditionalFormatting sqref="J214">
    <cfRule type="cellIs" dxfId="2090" priority="474" operator="between">
      <formula>0.191</formula>
      <formula>0.24</formula>
    </cfRule>
    <cfRule type="cellIs" dxfId="2089" priority="475" operator="between">
      <formula>0.1251</formula>
      <formula>0.19</formula>
    </cfRule>
    <cfRule type="cellIs" dxfId="2088" priority="476" operator="greaterThan">
      <formula>0.2601</formula>
    </cfRule>
    <cfRule type="cellIs" dxfId="2087" priority="477" operator="between">
      <formula>0.2401</formula>
      <formula>0.26</formula>
    </cfRule>
    <cfRule type="cellIs" dxfId="2086" priority="478" stopIfTrue="1" operator="between">
      <formula>0</formula>
      <formula>0.125</formula>
    </cfRule>
  </conditionalFormatting>
  <conditionalFormatting sqref="J215:J217">
    <cfRule type="cellIs" dxfId="2085" priority="454" operator="between">
      <formula>0.191</formula>
      <formula>0.24</formula>
    </cfRule>
    <cfRule type="cellIs" dxfId="2084" priority="455" operator="between">
      <formula>0.1251</formula>
      <formula>0.19</formula>
    </cfRule>
    <cfRule type="cellIs" dxfId="2083" priority="456" operator="greaterThan">
      <formula>0.2601</formula>
    </cfRule>
    <cfRule type="cellIs" dxfId="2082" priority="457" operator="between">
      <formula>0.2401</formula>
      <formula>0.26</formula>
    </cfRule>
    <cfRule type="cellIs" dxfId="2081" priority="458" stopIfTrue="1" operator="between">
      <formula>0</formula>
      <formula>0.125</formula>
    </cfRule>
  </conditionalFormatting>
  <conditionalFormatting sqref="J66">
    <cfRule type="cellIs" dxfId="2080" priority="449" operator="between">
      <formula>0.76</formula>
      <formula>0.95</formula>
    </cfRule>
    <cfRule type="cellIs" dxfId="2079" priority="450" operator="between">
      <formula>0.51</formula>
      <formula>0.75</formula>
    </cfRule>
    <cfRule type="cellIs" dxfId="2078" priority="451" operator="greaterThan">
      <formula>1</formula>
    </cfRule>
    <cfRule type="cellIs" dxfId="2077" priority="452" operator="between">
      <formula>0.95</formula>
      <formula>1</formula>
    </cfRule>
    <cfRule type="cellIs" dxfId="2076" priority="453" stopIfTrue="1" operator="between">
      <formula>0</formula>
      <formula>0.5</formula>
    </cfRule>
  </conditionalFormatting>
  <conditionalFormatting sqref="I102">
    <cfRule type="cellIs" dxfId="2075" priority="441" operator="between">
      <formula>0.76</formula>
      <formula>0.95</formula>
    </cfRule>
    <cfRule type="cellIs" dxfId="2074" priority="442" operator="between">
      <formula>0.51</formula>
      <formula>0.75</formula>
    </cfRule>
    <cfRule type="cellIs" dxfId="2073" priority="443" operator="greaterThan">
      <formula>1</formula>
    </cfRule>
    <cfRule type="cellIs" dxfId="2072" priority="444" operator="between">
      <formula>0.95</formula>
      <formula>1</formula>
    </cfRule>
    <cfRule type="cellIs" dxfId="2071" priority="445" stopIfTrue="1" operator="between">
      <formula>0</formula>
      <formula>0.5</formula>
    </cfRule>
  </conditionalFormatting>
  <conditionalFormatting sqref="J102">
    <cfRule type="cellIs" dxfId="2070" priority="436" operator="between">
      <formula>0.191</formula>
      <formula>0.24</formula>
    </cfRule>
    <cfRule type="cellIs" dxfId="2069" priority="437" operator="between">
      <formula>0.1251</formula>
      <formula>0.19</formula>
    </cfRule>
    <cfRule type="cellIs" dxfId="2068" priority="438" operator="greaterThan">
      <formula>0.2601</formula>
    </cfRule>
    <cfRule type="cellIs" dxfId="2067" priority="439" operator="between">
      <formula>0.2401</formula>
      <formula>0.26</formula>
    </cfRule>
    <cfRule type="cellIs" dxfId="2066" priority="440" stopIfTrue="1" operator="between">
      <formula>0</formula>
      <formula>0.125</formula>
    </cfRule>
  </conditionalFormatting>
  <conditionalFormatting sqref="M102">
    <cfRule type="cellIs" dxfId="2065" priority="428" operator="between">
      <formula>0.76</formula>
      <formula>0.95</formula>
    </cfRule>
    <cfRule type="cellIs" dxfId="2064" priority="429" operator="between">
      <formula>0.51</formula>
      <formula>0.75</formula>
    </cfRule>
    <cfRule type="cellIs" dxfId="2063" priority="430" operator="greaterThan">
      <formula>1</formula>
    </cfRule>
    <cfRule type="cellIs" dxfId="2062" priority="431" operator="between">
      <formula>0.95</formula>
      <formula>1</formula>
    </cfRule>
    <cfRule type="cellIs" dxfId="2061" priority="432" stopIfTrue="1" operator="between">
      <formula>0</formula>
      <formula>0.5</formula>
    </cfRule>
  </conditionalFormatting>
  <conditionalFormatting sqref="N102">
    <cfRule type="cellIs" dxfId="2060" priority="423" operator="between">
      <formula>0.76</formula>
      <formula>0.95</formula>
    </cfRule>
    <cfRule type="cellIs" dxfId="2059" priority="424" operator="between">
      <formula>0.51</formula>
      <formula>0.75</formula>
    </cfRule>
    <cfRule type="cellIs" dxfId="2058" priority="425" operator="greaterThan">
      <formula>1</formula>
    </cfRule>
    <cfRule type="cellIs" dxfId="2057" priority="426" operator="between">
      <formula>0.95</formula>
      <formula>1</formula>
    </cfRule>
    <cfRule type="cellIs" dxfId="2056" priority="427" stopIfTrue="1" operator="between">
      <formula>0</formula>
      <formula>0.5</formula>
    </cfRule>
  </conditionalFormatting>
  <conditionalFormatting sqref="Q102">
    <cfRule type="cellIs" dxfId="2055" priority="415" operator="between">
      <formula>0.76</formula>
      <formula>0.95</formula>
    </cfRule>
    <cfRule type="cellIs" dxfId="2054" priority="416" operator="between">
      <formula>0.51</formula>
      <formula>0.75</formula>
    </cfRule>
    <cfRule type="cellIs" dxfId="2053" priority="417" operator="greaterThan">
      <formula>1</formula>
    </cfRule>
    <cfRule type="cellIs" dxfId="2052" priority="418" operator="between">
      <formula>0.95</formula>
      <formula>1</formula>
    </cfRule>
    <cfRule type="cellIs" dxfId="2051" priority="419" stopIfTrue="1" operator="between">
      <formula>0</formula>
      <formula>0.5</formula>
    </cfRule>
  </conditionalFormatting>
  <conditionalFormatting sqref="R102">
    <cfRule type="cellIs" dxfId="2050" priority="410" operator="between">
      <formula>0.76</formula>
      <formula>0.95</formula>
    </cfRule>
    <cfRule type="cellIs" dxfId="2049" priority="411" operator="between">
      <formula>0.51</formula>
      <formula>0.75</formula>
    </cfRule>
    <cfRule type="cellIs" dxfId="2048" priority="412" operator="greaterThan">
      <formula>1</formula>
    </cfRule>
    <cfRule type="cellIs" dxfId="2047" priority="413" operator="between">
      <formula>0.95</formula>
      <formula>1</formula>
    </cfRule>
    <cfRule type="cellIs" dxfId="2046" priority="414" stopIfTrue="1" operator="between">
      <formula>0</formula>
      <formula>0.5</formula>
    </cfRule>
  </conditionalFormatting>
  <conditionalFormatting sqref="U102">
    <cfRule type="cellIs" dxfId="2045" priority="402" operator="between">
      <formula>0.76</formula>
      <formula>0.95</formula>
    </cfRule>
    <cfRule type="cellIs" dxfId="2044" priority="403" operator="between">
      <formula>0.51</formula>
      <formula>0.75</formula>
    </cfRule>
    <cfRule type="cellIs" dxfId="2043" priority="404" operator="greaterThan">
      <formula>1</formula>
    </cfRule>
    <cfRule type="cellIs" dxfId="2042" priority="405" operator="between">
      <formula>0.95</formula>
      <formula>1</formula>
    </cfRule>
    <cfRule type="cellIs" dxfId="2041" priority="406" stopIfTrue="1" operator="between">
      <formula>0</formula>
      <formula>0.5</formula>
    </cfRule>
  </conditionalFormatting>
  <conditionalFormatting sqref="V102">
    <cfRule type="cellIs" dxfId="2040" priority="397" operator="between">
      <formula>0.76</formula>
      <formula>0.95</formula>
    </cfRule>
    <cfRule type="cellIs" dxfId="2039" priority="398" operator="between">
      <formula>0.51</formula>
      <formula>0.75</formula>
    </cfRule>
    <cfRule type="cellIs" dxfId="2038" priority="399" operator="greaterThan">
      <formula>1</formula>
    </cfRule>
    <cfRule type="cellIs" dxfId="2037" priority="400" operator="between">
      <formula>0.95</formula>
      <formula>1</formula>
    </cfRule>
    <cfRule type="cellIs" dxfId="2036" priority="401" stopIfTrue="1" operator="between">
      <formula>0</formula>
      <formula>0.5</formula>
    </cfRule>
  </conditionalFormatting>
  <conditionalFormatting sqref="I135">
    <cfRule type="cellIs" dxfId="2035" priority="389" operator="between">
      <formula>0.76</formula>
      <formula>0.95</formula>
    </cfRule>
    <cfRule type="cellIs" dxfId="2034" priority="390" operator="between">
      <formula>0.51</formula>
      <formula>0.75</formula>
    </cfRule>
    <cfRule type="cellIs" dxfId="2033" priority="391" operator="greaterThan">
      <formula>1</formula>
    </cfRule>
    <cfRule type="cellIs" dxfId="2032" priority="392" operator="between">
      <formula>0.95</formula>
      <formula>1</formula>
    </cfRule>
    <cfRule type="cellIs" dxfId="2031" priority="393" stopIfTrue="1" operator="between">
      <formula>0</formula>
      <formula>0.5</formula>
    </cfRule>
  </conditionalFormatting>
  <conditionalFormatting sqref="J135">
    <cfRule type="cellIs" dxfId="2030" priority="384" operator="between">
      <formula>0.191</formula>
      <formula>0.24</formula>
    </cfRule>
    <cfRule type="cellIs" dxfId="2029" priority="385" operator="between">
      <formula>0.1251</formula>
      <formula>0.19</formula>
    </cfRule>
    <cfRule type="cellIs" dxfId="2028" priority="386" operator="greaterThan">
      <formula>0.2601</formula>
    </cfRule>
    <cfRule type="cellIs" dxfId="2027" priority="387" operator="between">
      <formula>0.2401</formula>
      <formula>0.26</formula>
    </cfRule>
    <cfRule type="cellIs" dxfId="2026" priority="388" stopIfTrue="1" operator="between">
      <formula>0</formula>
      <formula>0.125</formula>
    </cfRule>
  </conditionalFormatting>
  <conditionalFormatting sqref="M135">
    <cfRule type="cellIs" dxfId="2025" priority="379" operator="between">
      <formula>0.76</formula>
      <formula>0.95</formula>
    </cfRule>
    <cfRule type="cellIs" dxfId="2024" priority="380" operator="between">
      <formula>0.51</formula>
      <formula>0.75</formula>
    </cfRule>
    <cfRule type="cellIs" dxfId="2023" priority="381" operator="greaterThan">
      <formula>1</formula>
    </cfRule>
    <cfRule type="cellIs" dxfId="2022" priority="382" operator="between">
      <formula>0.95</formula>
      <formula>1</formula>
    </cfRule>
    <cfRule type="cellIs" dxfId="2021" priority="383" stopIfTrue="1" operator="between">
      <formula>0</formula>
      <formula>0.5</formula>
    </cfRule>
  </conditionalFormatting>
  <conditionalFormatting sqref="N135">
    <cfRule type="cellIs" dxfId="2020" priority="374" operator="between">
      <formula>0.76</formula>
      <formula>0.95</formula>
    </cfRule>
    <cfRule type="cellIs" dxfId="2019" priority="375" operator="between">
      <formula>0.51</formula>
      <formula>0.75</formula>
    </cfRule>
    <cfRule type="cellIs" dxfId="2018" priority="376" operator="greaterThan">
      <formula>1</formula>
    </cfRule>
    <cfRule type="cellIs" dxfId="2017" priority="377" operator="between">
      <formula>0.95</formula>
      <formula>1</formula>
    </cfRule>
    <cfRule type="cellIs" dxfId="2016" priority="378" stopIfTrue="1" operator="between">
      <formula>0</formula>
      <formula>0.5</formula>
    </cfRule>
  </conditionalFormatting>
  <conditionalFormatting sqref="Q135">
    <cfRule type="cellIs" dxfId="2015" priority="366" operator="between">
      <formula>0.76</formula>
      <formula>0.95</formula>
    </cfRule>
    <cfRule type="cellIs" dxfId="2014" priority="367" operator="between">
      <formula>0.51</formula>
      <formula>0.75</formula>
    </cfRule>
    <cfRule type="cellIs" dxfId="2013" priority="368" operator="greaterThan">
      <formula>1</formula>
    </cfRule>
    <cfRule type="cellIs" dxfId="2012" priority="369" operator="between">
      <formula>0.95</formula>
      <formula>1</formula>
    </cfRule>
    <cfRule type="cellIs" dxfId="2011" priority="370" stopIfTrue="1" operator="between">
      <formula>0</formula>
      <formula>0.5</formula>
    </cfRule>
  </conditionalFormatting>
  <conditionalFormatting sqref="R135">
    <cfRule type="cellIs" dxfId="2010" priority="361" operator="between">
      <formula>0.76</formula>
      <formula>0.95</formula>
    </cfRule>
    <cfRule type="cellIs" dxfId="2009" priority="362" operator="between">
      <formula>0.51</formula>
      <formula>0.75</formula>
    </cfRule>
    <cfRule type="cellIs" dxfId="2008" priority="363" operator="greaterThan">
      <formula>1</formula>
    </cfRule>
    <cfRule type="cellIs" dxfId="2007" priority="364" operator="between">
      <formula>0.95</formula>
      <formula>1</formula>
    </cfRule>
    <cfRule type="cellIs" dxfId="2006" priority="365" stopIfTrue="1" operator="between">
      <formula>0</formula>
      <formula>0.5</formula>
    </cfRule>
  </conditionalFormatting>
  <conditionalFormatting sqref="U135">
    <cfRule type="cellIs" dxfId="2005" priority="353" operator="between">
      <formula>0.76</formula>
      <formula>0.95</formula>
    </cfRule>
    <cfRule type="cellIs" dxfId="2004" priority="354" operator="between">
      <formula>0.51</formula>
      <formula>0.75</formula>
    </cfRule>
    <cfRule type="cellIs" dxfId="2003" priority="355" operator="greaterThan">
      <formula>1</formula>
    </cfRule>
    <cfRule type="cellIs" dxfId="2002" priority="356" operator="between">
      <formula>0.95</formula>
      <formula>1</formula>
    </cfRule>
    <cfRule type="cellIs" dxfId="2001" priority="357" stopIfTrue="1" operator="between">
      <formula>0</formula>
      <formula>0.5</formula>
    </cfRule>
  </conditionalFormatting>
  <conditionalFormatting sqref="V135">
    <cfRule type="cellIs" dxfId="2000" priority="348" operator="between">
      <formula>0.76</formula>
      <formula>0.95</formula>
    </cfRule>
    <cfRule type="cellIs" dxfId="1999" priority="349" operator="between">
      <formula>0.51</formula>
      <formula>0.75</formula>
    </cfRule>
    <cfRule type="cellIs" dxfId="1998" priority="350" operator="greaterThan">
      <formula>1</formula>
    </cfRule>
    <cfRule type="cellIs" dxfId="1997" priority="351" operator="between">
      <formula>0.95</formula>
      <formula>1</formula>
    </cfRule>
    <cfRule type="cellIs" dxfId="1996" priority="352" stopIfTrue="1" operator="between">
      <formula>0</formula>
      <formula>0.5</formula>
    </cfRule>
  </conditionalFormatting>
  <conditionalFormatting sqref="I97">
    <cfRule type="cellIs" dxfId="1995" priority="337" operator="between">
      <formula>0.76</formula>
      <formula>0.95</formula>
    </cfRule>
    <cfRule type="cellIs" dxfId="1994" priority="338" operator="between">
      <formula>0.51</formula>
      <formula>0.75</formula>
    </cfRule>
    <cfRule type="cellIs" dxfId="1993" priority="339" operator="greaterThan">
      <formula>1</formula>
    </cfRule>
    <cfRule type="cellIs" dxfId="1992" priority="340" operator="between">
      <formula>0.95</formula>
      <formula>1</formula>
    </cfRule>
    <cfRule type="cellIs" dxfId="1991" priority="341" stopIfTrue="1" operator="between">
      <formula>0</formula>
      <formula>0.5</formula>
    </cfRule>
  </conditionalFormatting>
  <conditionalFormatting sqref="J97">
    <cfRule type="cellIs" dxfId="1990" priority="332" operator="between">
      <formula>0.191</formula>
      <formula>0.24</formula>
    </cfRule>
    <cfRule type="cellIs" dxfId="1989" priority="333" operator="between">
      <formula>0.1251</formula>
      <formula>0.19</formula>
    </cfRule>
    <cfRule type="cellIs" dxfId="1988" priority="334" operator="greaterThan">
      <formula>0.2601</formula>
    </cfRule>
    <cfRule type="cellIs" dxfId="1987" priority="335" operator="between">
      <formula>0.2401</formula>
      <formula>0.26</formula>
    </cfRule>
    <cfRule type="cellIs" dxfId="1986" priority="336" stopIfTrue="1" operator="between">
      <formula>0</formula>
      <formula>0.125</formula>
    </cfRule>
  </conditionalFormatting>
  <conditionalFormatting sqref="M97">
    <cfRule type="cellIs" dxfId="1985" priority="324" operator="between">
      <formula>0.76</formula>
      <formula>0.95</formula>
    </cfRule>
    <cfRule type="cellIs" dxfId="1984" priority="325" operator="between">
      <formula>0.51</formula>
      <formula>0.75</formula>
    </cfRule>
    <cfRule type="cellIs" dxfId="1983" priority="326" operator="greaterThan">
      <formula>1</formula>
    </cfRule>
    <cfRule type="cellIs" dxfId="1982" priority="327" operator="between">
      <formula>0.95</formula>
      <formula>1</formula>
    </cfRule>
    <cfRule type="cellIs" dxfId="1981" priority="328" stopIfTrue="1" operator="between">
      <formula>0</formula>
      <formula>0.5</formula>
    </cfRule>
  </conditionalFormatting>
  <conditionalFormatting sqref="N97">
    <cfRule type="cellIs" dxfId="1980" priority="319" operator="between">
      <formula>0.76</formula>
      <formula>0.95</formula>
    </cfRule>
    <cfRule type="cellIs" dxfId="1979" priority="320" operator="between">
      <formula>0.51</formula>
      <formula>0.75</formula>
    </cfRule>
    <cfRule type="cellIs" dxfId="1978" priority="321" operator="greaterThan">
      <formula>1</formula>
    </cfRule>
    <cfRule type="cellIs" dxfId="1977" priority="322" operator="between">
      <formula>0.95</formula>
      <formula>1</formula>
    </cfRule>
    <cfRule type="cellIs" dxfId="1976" priority="323" stopIfTrue="1" operator="between">
      <formula>0</formula>
      <formula>0.5</formula>
    </cfRule>
  </conditionalFormatting>
  <conditionalFormatting sqref="Q97">
    <cfRule type="cellIs" dxfId="1975" priority="311" operator="between">
      <formula>0.76</formula>
      <formula>0.95</formula>
    </cfRule>
    <cfRule type="cellIs" dxfId="1974" priority="312" operator="between">
      <formula>0.51</formula>
      <formula>0.75</formula>
    </cfRule>
    <cfRule type="cellIs" dxfId="1973" priority="313" operator="greaterThan">
      <formula>1</formula>
    </cfRule>
    <cfRule type="cellIs" dxfId="1972" priority="314" operator="between">
      <formula>0.95</formula>
      <formula>1</formula>
    </cfRule>
    <cfRule type="cellIs" dxfId="1971" priority="315" stopIfTrue="1" operator="between">
      <formula>0</formula>
      <formula>0.5</formula>
    </cfRule>
  </conditionalFormatting>
  <conditionalFormatting sqref="R97">
    <cfRule type="cellIs" dxfId="1970" priority="306" operator="between">
      <formula>0.76</formula>
      <formula>0.95</formula>
    </cfRule>
    <cfRule type="cellIs" dxfId="1969" priority="307" operator="between">
      <formula>0.51</formula>
      <formula>0.75</formula>
    </cfRule>
    <cfRule type="cellIs" dxfId="1968" priority="308" operator="greaterThan">
      <formula>1</formula>
    </cfRule>
    <cfRule type="cellIs" dxfId="1967" priority="309" operator="between">
      <formula>0.95</formula>
      <formula>1</formula>
    </cfRule>
    <cfRule type="cellIs" dxfId="1966" priority="310" stopIfTrue="1" operator="between">
      <formula>0</formula>
      <formula>0.5</formula>
    </cfRule>
  </conditionalFormatting>
  <conditionalFormatting sqref="U97">
    <cfRule type="cellIs" dxfId="1965" priority="298" operator="between">
      <formula>0.76</formula>
      <formula>0.95</formula>
    </cfRule>
    <cfRule type="cellIs" dxfId="1964" priority="299" operator="between">
      <formula>0.51</formula>
      <formula>0.75</formula>
    </cfRule>
    <cfRule type="cellIs" dxfId="1963" priority="300" operator="greaterThan">
      <formula>1</formula>
    </cfRule>
    <cfRule type="cellIs" dxfId="1962" priority="301" operator="between">
      <formula>0.95</formula>
      <formula>1</formula>
    </cfRule>
    <cfRule type="cellIs" dxfId="1961" priority="302" stopIfTrue="1" operator="between">
      <formula>0</formula>
      <formula>0.5</formula>
    </cfRule>
  </conditionalFormatting>
  <conditionalFormatting sqref="V97">
    <cfRule type="cellIs" dxfId="1960" priority="293" operator="between">
      <formula>0.76</formula>
      <formula>0.95</formula>
    </cfRule>
    <cfRule type="cellIs" dxfId="1959" priority="294" operator="between">
      <formula>0.51</formula>
      <formula>0.75</formula>
    </cfRule>
    <cfRule type="cellIs" dxfId="1958" priority="295" operator="greaterThan">
      <formula>1</formula>
    </cfRule>
    <cfRule type="cellIs" dxfId="1957" priority="296" operator="between">
      <formula>0.95</formula>
      <formula>1</formula>
    </cfRule>
    <cfRule type="cellIs" dxfId="1956" priority="297" stopIfTrue="1" operator="between">
      <formula>0</formula>
      <formula>0.5</formula>
    </cfRule>
  </conditionalFormatting>
  <conditionalFormatting sqref="I76">
    <cfRule type="cellIs" dxfId="1955" priority="285" operator="between">
      <formula>0.76</formula>
      <formula>0.95</formula>
    </cfRule>
    <cfRule type="cellIs" dxfId="1954" priority="286" operator="between">
      <formula>0.51</formula>
      <formula>0.75</formula>
    </cfRule>
    <cfRule type="cellIs" dxfId="1953" priority="287" operator="greaterThan">
      <formula>1</formula>
    </cfRule>
    <cfRule type="cellIs" dxfId="1952" priority="288" operator="between">
      <formula>0.95</formula>
      <formula>1</formula>
    </cfRule>
    <cfRule type="cellIs" dxfId="1951" priority="289" stopIfTrue="1" operator="between">
      <formula>0</formula>
      <formula>0.5</formula>
    </cfRule>
  </conditionalFormatting>
  <conditionalFormatting sqref="J76">
    <cfRule type="cellIs" dxfId="1950" priority="280" operator="between">
      <formula>0.191</formula>
      <formula>0.24</formula>
    </cfRule>
    <cfRule type="cellIs" dxfId="1949" priority="281" operator="between">
      <formula>0.1251</formula>
      <formula>0.19</formula>
    </cfRule>
    <cfRule type="cellIs" dxfId="1948" priority="282" operator="greaterThan">
      <formula>0.2601</formula>
    </cfRule>
    <cfRule type="cellIs" dxfId="1947" priority="283" operator="between">
      <formula>0.2401</formula>
      <formula>0.26</formula>
    </cfRule>
    <cfRule type="cellIs" dxfId="1946" priority="284" stopIfTrue="1" operator="between">
      <formula>0</formula>
      <formula>0.125</formula>
    </cfRule>
  </conditionalFormatting>
  <conditionalFormatting sqref="I77">
    <cfRule type="cellIs" dxfId="1945" priority="272" operator="between">
      <formula>0.76</formula>
      <formula>0.95</formula>
    </cfRule>
    <cfRule type="cellIs" dxfId="1944" priority="273" operator="between">
      <formula>0.51</formula>
      <formula>0.75</formula>
    </cfRule>
    <cfRule type="cellIs" dxfId="1943" priority="274" operator="greaterThan">
      <formula>1</formula>
    </cfRule>
    <cfRule type="cellIs" dxfId="1942" priority="275" operator="between">
      <formula>0.95</formula>
      <formula>1</formula>
    </cfRule>
    <cfRule type="cellIs" dxfId="1941" priority="276" stopIfTrue="1" operator="between">
      <formula>0</formula>
      <formula>0.5</formula>
    </cfRule>
  </conditionalFormatting>
  <conditionalFormatting sqref="J77">
    <cfRule type="cellIs" dxfId="1940" priority="267" operator="between">
      <formula>0.191</formula>
      <formula>0.24</formula>
    </cfRule>
    <cfRule type="cellIs" dxfId="1939" priority="268" operator="between">
      <formula>0.1251</formula>
      <formula>0.19</formula>
    </cfRule>
    <cfRule type="cellIs" dxfId="1938" priority="269" operator="greaterThan">
      <formula>0.2601</formula>
    </cfRule>
    <cfRule type="cellIs" dxfId="1937" priority="270" operator="between">
      <formula>0.2401</formula>
      <formula>0.26</formula>
    </cfRule>
    <cfRule type="cellIs" dxfId="1936" priority="271" stopIfTrue="1" operator="between">
      <formula>0</formula>
      <formula>0.125</formula>
    </cfRule>
  </conditionalFormatting>
  <conditionalFormatting sqref="M76:M77">
    <cfRule type="cellIs" dxfId="1935" priority="256" operator="between">
      <formula>0.76</formula>
      <formula>0.95</formula>
    </cfRule>
    <cfRule type="cellIs" dxfId="1934" priority="257" operator="between">
      <formula>0.51</formula>
      <formula>0.75</formula>
    </cfRule>
    <cfRule type="cellIs" dxfId="1933" priority="258" operator="greaterThan">
      <formula>1</formula>
    </cfRule>
    <cfRule type="cellIs" dxfId="1932" priority="259" operator="between">
      <formula>0.95</formula>
      <formula>1</formula>
    </cfRule>
    <cfRule type="cellIs" dxfId="1931" priority="260" stopIfTrue="1" operator="between">
      <formula>0</formula>
      <formula>0.5</formula>
    </cfRule>
  </conditionalFormatting>
  <conditionalFormatting sqref="N76:N77">
    <cfRule type="cellIs" dxfId="1930" priority="251" operator="between">
      <formula>0.76</formula>
      <formula>0.95</formula>
    </cfRule>
    <cfRule type="cellIs" dxfId="1929" priority="252" operator="between">
      <formula>0.51</formula>
      <formula>0.75</formula>
    </cfRule>
    <cfRule type="cellIs" dxfId="1928" priority="253" operator="greaterThan">
      <formula>1</formula>
    </cfRule>
    <cfRule type="cellIs" dxfId="1927" priority="254" operator="between">
      <formula>0.95</formula>
      <formula>1</formula>
    </cfRule>
    <cfRule type="cellIs" dxfId="1926" priority="255" stopIfTrue="1" operator="between">
      <formula>0</formula>
      <formula>0.5</formula>
    </cfRule>
  </conditionalFormatting>
  <conditionalFormatting sqref="Q76:Q77">
    <cfRule type="cellIs" dxfId="1925" priority="246" operator="between">
      <formula>0.76</formula>
      <formula>0.95</formula>
    </cfRule>
    <cfRule type="cellIs" dxfId="1924" priority="247" operator="between">
      <formula>0.51</formula>
      <formula>0.75</formula>
    </cfRule>
    <cfRule type="cellIs" dxfId="1923" priority="248" operator="greaterThan">
      <formula>1</formula>
    </cfRule>
    <cfRule type="cellIs" dxfId="1922" priority="249" operator="between">
      <formula>0.95</formula>
      <formula>1</formula>
    </cfRule>
    <cfRule type="cellIs" dxfId="1921" priority="250" stopIfTrue="1" operator="between">
      <formula>0</formula>
      <formula>0.5</formula>
    </cfRule>
  </conditionalFormatting>
  <conditionalFormatting sqref="R76:R77">
    <cfRule type="cellIs" dxfId="1920" priority="241" operator="between">
      <formula>0.76</formula>
      <formula>0.95</formula>
    </cfRule>
    <cfRule type="cellIs" dxfId="1919" priority="242" operator="between">
      <formula>0.51</formula>
      <formula>0.75</formula>
    </cfRule>
    <cfRule type="cellIs" dxfId="1918" priority="243" operator="greaterThan">
      <formula>1</formula>
    </cfRule>
    <cfRule type="cellIs" dxfId="1917" priority="244" operator="between">
      <formula>0.95</formula>
      <formula>1</formula>
    </cfRule>
    <cfRule type="cellIs" dxfId="1916" priority="245" stopIfTrue="1" operator="between">
      <formula>0</formula>
      <formula>0.5</formula>
    </cfRule>
  </conditionalFormatting>
  <conditionalFormatting sqref="U76:U77">
    <cfRule type="cellIs" dxfId="1915" priority="233" operator="between">
      <formula>0.76</formula>
      <formula>0.95</formula>
    </cfRule>
    <cfRule type="cellIs" dxfId="1914" priority="234" operator="between">
      <formula>0.51</formula>
      <formula>0.75</formula>
    </cfRule>
    <cfRule type="cellIs" dxfId="1913" priority="235" operator="greaterThan">
      <formula>1</formula>
    </cfRule>
    <cfRule type="cellIs" dxfId="1912" priority="236" operator="between">
      <formula>0.95</formula>
      <formula>1</formula>
    </cfRule>
    <cfRule type="cellIs" dxfId="1911" priority="237" stopIfTrue="1" operator="between">
      <formula>0</formula>
      <formula>0.5</formula>
    </cfRule>
  </conditionalFormatting>
  <conditionalFormatting sqref="V76:V77">
    <cfRule type="cellIs" dxfId="1910" priority="228" operator="between">
      <formula>0.76</formula>
      <formula>0.95</formula>
    </cfRule>
    <cfRule type="cellIs" dxfId="1909" priority="229" operator="between">
      <formula>0.51</formula>
      <formula>0.75</formula>
    </cfRule>
    <cfRule type="cellIs" dxfId="1908" priority="230" operator="greaterThan">
      <formula>1</formula>
    </cfRule>
    <cfRule type="cellIs" dxfId="1907" priority="231" operator="between">
      <formula>0.95</formula>
      <formula>1</formula>
    </cfRule>
    <cfRule type="cellIs" dxfId="1906" priority="232" stopIfTrue="1" operator="between">
      <formula>0</formula>
      <formula>0.5</formula>
    </cfRule>
  </conditionalFormatting>
  <conditionalFormatting sqref="I26">
    <cfRule type="cellIs" dxfId="1905" priority="217" operator="between">
      <formula>0.76</formula>
      <formula>0.95</formula>
    </cfRule>
    <cfRule type="cellIs" dxfId="1904" priority="218" operator="between">
      <formula>0.51</formula>
      <formula>0.75</formula>
    </cfRule>
    <cfRule type="cellIs" dxfId="1903" priority="219" operator="greaterThan">
      <formula>1</formula>
    </cfRule>
    <cfRule type="cellIs" dxfId="1902" priority="220" operator="between">
      <formula>0.95</formula>
      <formula>1</formula>
    </cfRule>
    <cfRule type="cellIs" dxfId="1901" priority="221" stopIfTrue="1" operator="between">
      <formula>0</formula>
      <formula>0.5</formula>
    </cfRule>
  </conditionalFormatting>
  <conditionalFormatting sqref="J26">
    <cfRule type="cellIs" dxfId="1900" priority="212" operator="between">
      <formula>0.191</formula>
      <formula>0.24</formula>
    </cfRule>
    <cfRule type="cellIs" dxfId="1899" priority="213" operator="between">
      <formula>0.1251</formula>
      <formula>0.19</formula>
    </cfRule>
    <cfRule type="cellIs" dxfId="1898" priority="214" operator="greaterThan">
      <formula>0.2601</formula>
    </cfRule>
    <cfRule type="cellIs" dxfId="1897" priority="215" operator="between">
      <formula>0.2401</formula>
      <formula>0.26</formula>
    </cfRule>
    <cfRule type="cellIs" dxfId="1896" priority="216" stopIfTrue="1" operator="between">
      <formula>0</formula>
      <formula>0.125</formula>
    </cfRule>
  </conditionalFormatting>
  <conditionalFormatting sqref="M26">
    <cfRule type="cellIs" dxfId="1895" priority="204" operator="between">
      <formula>0.76</formula>
      <formula>0.95</formula>
    </cfRule>
    <cfRule type="cellIs" dxfId="1894" priority="205" operator="between">
      <formula>0.51</formula>
      <formula>0.75</formula>
    </cfRule>
    <cfRule type="cellIs" dxfId="1893" priority="206" operator="greaterThan">
      <formula>1</formula>
    </cfRule>
    <cfRule type="cellIs" dxfId="1892" priority="207" operator="between">
      <formula>0.95</formula>
      <formula>1</formula>
    </cfRule>
    <cfRule type="cellIs" dxfId="1891" priority="208" stopIfTrue="1" operator="between">
      <formula>0</formula>
      <formula>0.5</formula>
    </cfRule>
  </conditionalFormatting>
  <conditionalFormatting sqref="N26">
    <cfRule type="cellIs" dxfId="1890" priority="199" operator="between">
      <formula>0.76</formula>
      <formula>0.95</formula>
    </cfRule>
    <cfRule type="cellIs" dxfId="1889" priority="200" operator="between">
      <formula>0.51</formula>
      <formula>0.75</formula>
    </cfRule>
    <cfRule type="cellIs" dxfId="1888" priority="201" operator="greaterThan">
      <formula>1</formula>
    </cfRule>
    <cfRule type="cellIs" dxfId="1887" priority="202" operator="between">
      <formula>0.95</formula>
      <formula>1</formula>
    </cfRule>
    <cfRule type="cellIs" dxfId="1886" priority="203" stopIfTrue="1" operator="between">
      <formula>0</formula>
      <formula>0.5</formula>
    </cfRule>
  </conditionalFormatting>
  <conditionalFormatting sqref="Q26">
    <cfRule type="cellIs" dxfId="1885" priority="191" operator="between">
      <formula>0.76</formula>
      <formula>0.95</formula>
    </cfRule>
    <cfRule type="cellIs" dxfId="1884" priority="192" operator="between">
      <formula>0.51</formula>
      <formula>0.75</formula>
    </cfRule>
    <cfRule type="cellIs" dxfId="1883" priority="193" operator="greaterThan">
      <formula>1</formula>
    </cfRule>
    <cfRule type="cellIs" dxfId="1882" priority="194" operator="between">
      <formula>0.95</formula>
      <formula>1</formula>
    </cfRule>
    <cfRule type="cellIs" dxfId="1881" priority="195" stopIfTrue="1" operator="between">
      <formula>0</formula>
      <formula>0.5</formula>
    </cfRule>
  </conditionalFormatting>
  <conditionalFormatting sqref="R26">
    <cfRule type="cellIs" dxfId="1880" priority="186" operator="between">
      <formula>0.76</formula>
      <formula>0.95</formula>
    </cfRule>
    <cfRule type="cellIs" dxfId="1879" priority="187" operator="between">
      <formula>0.51</formula>
      <formula>0.75</formula>
    </cfRule>
    <cfRule type="cellIs" dxfId="1878" priority="188" operator="greaterThan">
      <formula>1</formula>
    </cfRule>
    <cfRule type="cellIs" dxfId="1877" priority="189" operator="between">
      <formula>0.95</formula>
      <formula>1</formula>
    </cfRule>
    <cfRule type="cellIs" dxfId="1876" priority="190" stopIfTrue="1" operator="between">
      <formula>0</formula>
      <formula>0.5</formula>
    </cfRule>
  </conditionalFormatting>
  <conditionalFormatting sqref="U26">
    <cfRule type="cellIs" dxfId="1875" priority="178" operator="between">
      <formula>0.76</formula>
      <formula>0.95</formula>
    </cfRule>
    <cfRule type="cellIs" dxfId="1874" priority="179" operator="between">
      <formula>0.51</formula>
      <formula>0.75</formula>
    </cfRule>
    <cfRule type="cellIs" dxfId="1873" priority="180" operator="greaterThan">
      <formula>1</formula>
    </cfRule>
    <cfRule type="cellIs" dxfId="1872" priority="181" operator="between">
      <formula>0.95</formula>
      <formula>1</formula>
    </cfRule>
    <cfRule type="cellIs" dxfId="1871" priority="182" stopIfTrue="1" operator="between">
      <formula>0</formula>
      <formula>0.5</formula>
    </cfRule>
  </conditionalFormatting>
  <conditionalFormatting sqref="V26">
    <cfRule type="cellIs" dxfId="1870" priority="173" operator="between">
      <formula>0.76</formula>
      <formula>0.95</formula>
    </cfRule>
    <cfRule type="cellIs" dxfId="1869" priority="174" operator="between">
      <formula>0.51</formula>
      <formula>0.75</formula>
    </cfRule>
    <cfRule type="cellIs" dxfId="1868" priority="175" operator="greaterThan">
      <formula>1</formula>
    </cfRule>
    <cfRule type="cellIs" dxfId="1867" priority="176" operator="between">
      <formula>0.95</formula>
      <formula>1</formula>
    </cfRule>
    <cfRule type="cellIs" dxfId="1866" priority="177" stopIfTrue="1" operator="between">
      <formula>0</formula>
      <formula>0.5</formula>
    </cfRule>
  </conditionalFormatting>
  <conditionalFormatting sqref="I100">
    <cfRule type="cellIs" dxfId="1865" priority="165" operator="between">
      <formula>0.76</formula>
      <formula>0.95</formula>
    </cfRule>
    <cfRule type="cellIs" dxfId="1864" priority="166" operator="between">
      <formula>0.51</formula>
      <formula>0.75</formula>
    </cfRule>
    <cfRule type="cellIs" dxfId="1863" priority="167" operator="greaterThan">
      <formula>1</formula>
    </cfRule>
    <cfRule type="cellIs" dxfId="1862" priority="168" operator="between">
      <formula>0.95</formula>
      <formula>1</formula>
    </cfRule>
    <cfRule type="cellIs" dxfId="1861" priority="169" stopIfTrue="1" operator="between">
      <formula>0</formula>
      <formula>0.5</formula>
    </cfRule>
  </conditionalFormatting>
  <conditionalFormatting sqref="J100">
    <cfRule type="cellIs" dxfId="1860" priority="160" operator="between">
      <formula>0.191</formula>
      <formula>0.24</formula>
    </cfRule>
    <cfRule type="cellIs" dxfId="1859" priority="161" operator="between">
      <formula>0.1251</formula>
      <formula>0.19</formula>
    </cfRule>
    <cfRule type="cellIs" dxfId="1858" priority="162" operator="greaterThan">
      <formula>0.2601</formula>
    </cfRule>
    <cfRule type="cellIs" dxfId="1857" priority="163" operator="between">
      <formula>0.2401</formula>
      <formula>0.26</formula>
    </cfRule>
    <cfRule type="cellIs" dxfId="1856" priority="164" stopIfTrue="1" operator="between">
      <formula>0</formula>
      <formula>0.125</formula>
    </cfRule>
  </conditionalFormatting>
  <conditionalFormatting sqref="M100">
    <cfRule type="cellIs" dxfId="1855" priority="155" operator="between">
      <formula>0.76</formula>
      <formula>0.95</formula>
    </cfRule>
    <cfRule type="cellIs" dxfId="1854" priority="156" operator="between">
      <formula>0.51</formula>
      <formula>0.75</formula>
    </cfRule>
    <cfRule type="cellIs" dxfId="1853" priority="157" operator="greaterThan">
      <formula>1</formula>
    </cfRule>
    <cfRule type="cellIs" dxfId="1852" priority="158" operator="between">
      <formula>0.95</formula>
      <formula>1</formula>
    </cfRule>
    <cfRule type="cellIs" dxfId="1851" priority="159" stopIfTrue="1" operator="between">
      <formula>0</formula>
      <formula>0.5</formula>
    </cfRule>
  </conditionalFormatting>
  <conditionalFormatting sqref="N100">
    <cfRule type="cellIs" dxfId="1850" priority="150" operator="between">
      <formula>0.76</formula>
      <formula>0.95</formula>
    </cfRule>
    <cfRule type="cellIs" dxfId="1849" priority="151" operator="between">
      <formula>0.51</formula>
      <formula>0.75</formula>
    </cfRule>
    <cfRule type="cellIs" dxfId="1848" priority="152" operator="greaterThan">
      <formula>1</formula>
    </cfRule>
    <cfRule type="cellIs" dxfId="1847" priority="153" operator="between">
      <formula>0.95</formula>
      <formula>1</formula>
    </cfRule>
    <cfRule type="cellIs" dxfId="1846" priority="154" stopIfTrue="1" operator="between">
      <formula>0</formula>
      <formula>0.5</formula>
    </cfRule>
  </conditionalFormatting>
  <conditionalFormatting sqref="Q100">
    <cfRule type="cellIs" dxfId="1845" priority="142" operator="between">
      <formula>0.76</formula>
      <formula>0.95</formula>
    </cfRule>
    <cfRule type="cellIs" dxfId="1844" priority="143" operator="between">
      <formula>0.51</formula>
      <formula>0.75</formula>
    </cfRule>
    <cfRule type="cellIs" dxfId="1843" priority="144" operator="greaterThan">
      <formula>1</formula>
    </cfRule>
    <cfRule type="cellIs" dxfId="1842" priority="145" operator="between">
      <formula>0.95</formula>
      <formula>1</formula>
    </cfRule>
    <cfRule type="cellIs" dxfId="1841" priority="146" stopIfTrue="1" operator="between">
      <formula>0</formula>
      <formula>0.5</formula>
    </cfRule>
  </conditionalFormatting>
  <conditionalFormatting sqref="R100">
    <cfRule type="cellIs" dxfId="1840" priority="137" operator="between">
      <formula>0.76</formula>
      <formula>0.95</formula>
    </cfRule>
    <cfRule type="cellIs" dxfId="1839" priority="138" operator="between">
      <formula>0.51</formula>
      <formula>0.75</formula>
    </cfRule>
    <cfRule type="cellIs" dxfId="1838" priority="139" operator="greaterThan">
      <formula>1</formula>
    </cfRule>
    <cfRule type="cellIs" dxfId="1837" priority="140" operator="between">
      <formula>0.95</formula>
      <formula>1</formula>
    </cfRule>
    <cfRule type="cellIs" dxfId="1836" priority="141" stopIfTrue="1" operator="between">
      <formula>0</formula>
      <formula>0.5</formula>
    </cfRule>
  </conditionalFormatting>
  <conditionalFormatting sqref="U100">
    <cfRule type="cellIs" dxfId="1835" priority="129" operator="between">
      <formula>0.76</formula>
      <formula>0.95</formula>
    </cfRule>
    <cfRule type="cellIs" dxfId="1834" priority="130" operator="between">
      <formula>0.51</formula>
      <formula>0.75</formula>
    </cfRule>
    <cfRule type="cellIs" dxfId="1833" priority="131" operator="greaterThan">
      <formula>1</formula>
    </cfRule>
    <cfRule type="cellIs" dxfId="1832" priority="132" operator="between">
      <formula>0.95</formula>
      <formula>1</formula>
    </cfRule>
    <cfRule type="cellIs" dxfId="1831" priority="133" stopIfTrue="1" operator="between">
      <formula>0</formula>
      <formula>0.5</formula>
    </cfRule>
  </conditionalFormatting>
  <conditionalFormatting sqref="V100">
    <cfRule type="cellIs" dxfId="1830" priority="124" operator="between">
      <formula>0.76</formula>
      <formula>0.95</formula>
    </cfRule>
    <cfRule type="cellIs" dxfId="1829" priority="125" operator="between">
      <formula>0.51</formula>
      <formula>0.75</formula>
    </cfRule>
    <cfRule type="cellIs" dxfId="1828" priority="126" operator="greaterThan">
      <formula>1</formula>
    </cfRule>
    <cfRule type="cellIs" dxfId="1827" priority="127" operator="between">
      <formula>0.95</formula>
      <formula>1</formula>
    </cfRule>
    <cfRule type="cellIs" dxfId="1826" priority="128" stopIfTrue="1" operator="between">
      <formula>0</formula>
      <formula>0.5</formula>
    </cfRule>
  </conditionalFormatting>
  <conditionalFormatting sqref="I87">
    <cfRule type="cellIs" dxfId="1825" priority="113" operator="between">
      <formula>0.76</formula>
      <formula>0.95</formula>
    </cfRule>
    <cfRule type="cellIs" dxfId="1824" priority="114" operator="between">
      <formula>0.51</formula>
      <formula>0.75</formula>
    </cfRule>
    <cfRule type="cellIs" dxfId="1823" priority="115" operator="greaterThan">
      <formula>1</formula>
    </cfRule>
    <cfRule type="cellIs" dxfId="1822" priority="116" operator="between">
      <formula>0.95</formula>
      <formula>1</formula>
    </cfRule>
    <cfRule type="cellIs" dxfId="1821" priority="117" stopIfTrue="1" operator="between">
      <formula>0</formula>
      <formula>0.5</formula>
    </cfRule>
  </conditionalFormatting>
  <conditionalFormatting sqref="J87">
    <cfRule type="cellIs" dxfId="1820" priority="108" operator="between">
      <formula>0.191</formula>
      <formula>0.24</formula>
    </cfRule>
    <cfRule type="cellIs" dxfId="1819" priority="109" operator="between">
      <formula>0.1251</formula>
      <formula>0.19</formula>
    </cfRule>
    <cfRule type="cellIs" dxfId="1818" priority="110" operator="greaterThan">
      <formula>0.2601</formula>
    </cfRule>
    <cfRule type="cellIs" dxfId="1817" priority="111" operator="between">
      <formula>0.2401</formula>
      <formula>0.26</formula>
    </cfRule>
    <cfRule type="cellIs" dxfId="1816" priority="112" stopIfTrue="1" operator="between">
      <formula>0</formula>
      <formula>0.125</formula>
    </cfRule>
  </conditionalFormatting>
  <conditionalFormatting sqref="M87">
    <cfRule type="cellIs" dxfId="1815" priority="103" operator="between">
      <formula>0.76</formula>
      <formula>0.95</formula>
    </cfRule>
    <cfRule type="cellIs" dxfId="1814" priority="104" operator="between">
      <formula>0.51</formula>
      <formula>0.75</formula>
    </cfRule>
    <cfRule type="cellIs" dxfId="1813" priority="105" operator="greaterThan">
      <formula>1</formula>
    </cfRule>
    <cfRule type="cellIs" dxfId="1812" priority="106" operator="between">
      <formula>0.95</formula>
      <formula>1</formula>
    </cfRule>
    <cfRule type="cellIs" dxfId="1811" priority="107" stopIfTrue="1" operator="between">
      <formula>0</formula>
      <formula>0.5</formula>
    </cfRule>
  </conditionalFormatting>
  <conditionalFormatting sqref="N87">
    <cfRule type="cellIs" dxfId="1810" priority="98" operator="between">
      <formula>0.76</formula>
      <formula>0.95</formula>
    </cfRule>
    <cfRule type="cellIs" dxfId="1809" priority="99" operator="between">
      <formula>0.51</formula>
      <formula>0.75</formula>
    </cfRule>
    <cfRule type="cellIs" dxfId="1808" priority="100" operator="greaterThan">
      <formula>1</formula>
    </cfRule>
    <cfRule type="cellIs" dxfId="1807" priority="101" operator="between">
      <formula>0.95</formula>
      <formula>1</formula>
    </cfRule>
    <cfRule type="cellIs" dxfId="1806" priority="102" stopIfTrue="1" operator="between">
      <formula>0</formula>
      <formula>0.5</formula>
    </cfRule>
  </conditionalFormatting>
  <conditionalFormatting sqref="Q87">
    <cfRule type="cellIs" dxfId="1805" priority="87" operator="between">
      <formula>0.76</formula>
      <formula>0.95</formula>
    </cfRule>
    <cfRule type="cellIs" dxfId="1804" priority="88" operator="between">
      <formula>0.51</formula>
      <formula>0.75</formula>
    </cfRule>
    <cfRule type="cellIs" dxfId="1803" priority="89" operator="greaterThan">
      <formula>1</formula>
    </cfRule>
    <cfRule type="cellIs" dxfId="1802" priority="90" operator="between">
      <formula>0.95</formula>
      <formula>1</formula>
    </cfRule>
    <cfRule type="cellIs" dxfId="1801" priority="91" stopIfTrue="1" operator="between">
      <formula>0</formula>
      <formula>0.5</formula>
    </cfRule>
  </conditionalFormatting>
  <conditionalFormatting sqref="R87">
    <cfRule type="cellIs" dxfId="1800" priority="82" operator="between">
      <formula>0.76</formula>
      <formula>0.95</formula>
    </cfRule>
    <cfRule type="cellIs" dxfId="1799" priority="83" operator="between">
      <formula>0.51</formula>
      <formula>0.75</formula>
    </cfRule>
    <cfRule type="cellIs" dxfId="1798" priority="84" operator="greaterThan">
      <formula>1</formula>
    </cfRule>
    <cfRule type="cellIs" dxfId="1797" priority="85" operator="between">
      <formula>0.95</formula>
      <formula>1</formula>
    </cfRule>
    <cfRule type="cellIs" dxfId="1796" priority="86" stopIfTrue="1" operator="between">
      <formula>0</formula>
      <formula>0.5</formula>
    </cfRule>
  </conditionalFormatting>
  <conditionalFormatting sqref="U87">
    <cfRule type="cellIs" dxfId="1795" priority="77" operator="between">
      <formula>0.76</formula>
      <formula>0.95</formula>
    </cfRule>
    <cfRule type="cellIs" dxfId="1794" priority="78" operator="between">
      <formula>0.51</formula>
      <formula>0.75</formula>
    </cfRule>
    <cfRule type="cellIs" dxfId="1793" priority="79" operator="greaterThan">
      <formula>1</formula>
    </cfRule>
    <cfRule type="cellIs" dxfId="1792" priority="80" operator="between">
      <formula>0.95</formula>
      <formula>1</formula>
    </cfRule>
    <cfRule type="cellIs" dxfId="1791" priority="81" stopIfTrue="1" operator="between">
      <formula>0</formula>
      <formula>0.5</formula>
    </cfRule>
  </conditionalFormatting>
  <conditionalFormatting sqref="V87">
    <cfRule type="cellIs" dxfId="1790" priority="72" operator="between">
      <formula>0.76</formula>
      <formula>0.95</formula>
    </cfRule>
    <cfRule type="cellIs" dxfId="1789" priority="73" operator="between">
      <formula>0.51</formula>
      <formula>0.75</formula>
    </cfRule>
    <cfRule type="cellIs" dxfId="1788" priority="74" operator="greaterThan">
      <formula>1</formula>
    </cfRule>
    <cfRule type="cellIs" dxfId="1787" priority="75" operator="between">
      <formula>0.95</formula>
      <formula>1</formula>
    </cfRule>
    <cfRule type="cellIs" dxfId="1786" priority="76" stopIfTrue="1" operator="between">
      <formula>0</formula>
      <formula>0.5</formula>
    </cfRule>
  </conditionalFormatting>
  <conditionalFormatting sqref="I206">
    <cfRule type="cellIs" dxfId="1785" priority="58" operator="between">
      <formula>0.76</formula>
      <formula>0.95</formula>
    </cfRule>
    <cfRule type="cellIs" dxfId="1784" priority="59" operator="between">
      <formula>0.51</formula>
      <formula>0.75</formula>
    </cfRule>
    <cfRule type="cellIs" dxfId="1783" priority="60" operator="greaterThan">
      <formula>1</formula>
    </cfRule>
    <cfRule type="cellIs" dxfId="1782" priority="61" operator="between">
      <formula>0.95</formula>
      <formula>1</formula>
    </cfRule>
    <cfRule type="cellIs" dxfId="1781" priority="62" stopIfTrue="1" operator="between">
      <formula>0</formula>
      <formula>0.5</formula>
    </cfRule>
  </conditionalFormatting>
  <conditionalFormatting sqref="J206">
    <cfRule type="cellIs" dxfId="1780" priority="53" operator="between">
      <formula>0.191</formula>
      <formula>0.24</formula>
    </cfRule>
    <cfRule type="cellIs" dxfId="1779" priority="54" operator="between">
      <formula>0.1251</formula>
      <formula>0.19</formula>
    </cfRule>
    <cfRule type="cellIs" dxfId="1778" priority="55" operator="greaterThan">
      <formula>0.2601</formula>
    </cfRule>
    <cfRule type="cellIs" dxfId="1777" priority="56" operator="between">
      <formula>0.2401</formula>
      <formula>0.26</formula>
    </cfRule>
    <cfRule type="cellIs" dxfId="1776" priority="57" stopIfTrue="1" operator="between">
      <formula>0</formula>
      <formula>0.125</formula>
    </cfRule>
  </conditionalFormatting>
  <conditionalFormatting sqref="I62">
    <cfRule type="cellIs" dxfId="1775" priority="45" operator="between">
      <formula>0.76</formula>
      <formula>0.95</formula>
    </cfRule>
    <cfRule type="cellIs" dxfId="1774" priority="46" operator="between">
      <formula>0.51</formula>
      <formula>0.75</formula>
    </cfRule>
    <cfRule type="cellIs" dxfId="1773" priority="47" operator="greaterThan">
      <formula>1</formula>
    </cfRule>
    <cfRule type="cellIs" dxfId="1772" priority="48" operator="between">
      <formula>0.95</formula>
      <formula>1</formula>
    </cfRule>
    <cfRule type="cellIs" dxfId="1771" priority="49" stopIfTrue="1" operator="between">
      <formula>0</formula>
      <formula>0.5</formula>
    </cfRule>
  </conditionalFormatting>
  <conditionalFormatting sqref="J62">
    <cfRule type="cellIs" dxfId="1770" priority="40" operator="between">
      <formula>0.191</formula>
      <formula>0.24</formula>
    </cfRule>
    <cfRule type="cellIs" dxfId="1769" priority="41" operator="between">
      <formula>0.1251</formula>
      <formula>0.19</formula>
    </cfRule>
    <cfRule type="cellIs" dxfId="1768" priority="42" operator="greaterThan">
      <formula>0.2601</formula>
    </cfRule>
    <cfRule type="cellIs" dxfId="1767" priority="43" operator="between">
      <formula>0.2401</formula>
      <formula>0.26</formula>
    </cfRule>
    <cfRule type="cellIs" dxfId="1766" priority="44" stopIfTrue="1" operator="between">
      <formula>0</formula>
      <formula>0.125</formula>
    </cfRule>
  </conditionalFormatting>
  <conditionalFormatting sqref="M62">
    <cfRule type="cellIs" dxfId="1765" priority="35" operator="between">
      <formula>0.76</formula>
      <formula>0.95</formula>
    </cfRule>
    <cfRule type="cellIs" dxfId="1764" priority="36" operator="between">
      <formula>0.51</formula>
      <formula>0.75</formula>
    </cfRule>
    <cfRule type="cellIs" dxfId="1763" priority="37" operator="greaterThan">
      <formula>1</formula>
    </cfRule>
    <cfRule type="cellIs" dxfId="1762" priority="38" operator="between">
      <formula>0.95</formula>
      <formula>1</formula>
    </cfRule>
    <cfRule type="cellIs" dxfId="1761" priority="39" stopIfTrue="1" operator="between">
      <formula>0</formula>
      <formula>0.5</formula>
    </cfRule>
  </conditionalFormatting>
  <conditionalFormatting sqref="N62">
    <cfRule type="cellIs" dxfId="1760" priority="30" operator="between">
      <formula>0.76</formula>
      <formula>0.95</formula>
    </cfRule>
    <cfRule type="cellIs" dxfId="1759" priority="31" operator="between">
      <formula>0.51</formula>
      <formula>0.75</formula>
    </cfRule>
    <cfRule type="cellIs" dxfId="1758" priority="32" operator="greaterThan">
      <formula>1</formula>
    </cfRule>
    <cfRule type="cellIs" dxfId="1757" priority="33" operator="between">
      <formula>0.95</formula>
      <formula>1</formula>
    </cfRule>
    <cfRule type="cellIs" dxfId="1756" priority="34" stopIfTrue="1" operator="between">
      <formula>0</formula>
      <formula>0.5</formula>
    </cfRule>
  </conditionalFormatting>
  <conditionalFormatting sqref="Q62">
    <cfRule type="cellIs" dxfId="1755" priority="22" operator="between">
      <formula>0.76</formula>
      <formula>0.95</formula>
    </cfRule>
    <cfRule type="cellIs" dxfId="1754" priority="23" operator="between">
      <formula>0.51</formula>
      <formula>0.75</formula>
    </cfRule>
    <cfRule type="cellIs" dxfId="1753" priority="24" operator="greaterThan">
      <formula>1</formula>
    </cfRule>
    <cfRule type="cellIs" dxfId="1752" priority="25" operator="between">
      <formula>0.95</formula>
      <formula>1</formula>
    </cfRule>
    <cfRule type="cellIs" dxfId="1751" priority="26" stopIfTrue="1" operator="between">
      <formula>0</formula>
      <formula>0.5</formula>
    </cfRule>
  </conditionalFormatting>
  <conditionalFormatting sqref="R62">
    <cfRule type="cellIs" dxfId="1750" priority="17" operator="between">
      <formula>0.76</formula>
      <formula>0.95</formula>
    </cfRule>
    <cfRule type="cellIs" dxfId="1749" priority="18" operator="between">
      <formula>0.51</formula>
      <formula>0.75</formula>
    </cfRule>
    <cfRule type="cellIs" dxfId="1748" priority="19" operator="greaterThan">
      <formula>1</formula>
    </cfRule>
    <cfRule type="cellIs" dxfId="1747" priority="20" operator="between">
      <formula>0.95</formula>
      <formula>1</formula>
    </cfRule>
    <cfRule type="cellIs" dxfId="1746" priority="21" stopIfTrue="1" operator="between">
      <formula>0</formula>
      <formula>0.5</formula>
    </cfRule>
  </conditionalFormatting>
  <conditionalFormatting sqref="U62">
    <cfRule type="cellIs" dxfId="1745" priority="9" operator="between">
      <formula>0.76</formula>
      <formula>0.95</formula>
    </cfRule>
    <cfRule type="cellIs" dxfId="1744" priority="10" operator="between">
      <formula>0.51</formula>
      <formula>0.75</formula>
    </cfRule>
    <cfRule type="cellIs" dxfId="1743" priority="11" operator="greaterThan">
      <formula>1</formula>
    </cfRule>
    <cfRule type="cellIs" dxfId="1742" priority="12" operator="between">
      <formula>0.95</formula>
      <formula>1</formula>
    </cfRule>
    <cfRule type="cellIs" dxfId="1741" priority="13" stopIfTrue="1" operator="between">
      <formula>0</formula>
      <formula>0.5</formula>
    </cfRule>
  </conditionalFormatting>
  <conditionalFormatting sqref="V62">
    <cfRule type="cellIs" dxfId="1740" priority="4" operator="between">
      <formula>0.76</formula>
      <formula>0.95</formula>
    </cfRule>
    <cfRule type="cellIs" dxfId="1739" priority="5" operator="between">
      <formula>0.51</formula>
      <formula>0.75</formula>
    </cfRule>
    <cfRule type="cellIs" dxfId="1738" priority="6" operator="greaterThan">
      <formula>1</formula>
    </cfRule>
    <cfRule type="cellIs" dxfId="1737" priority="7" operator="between">
      <formula>0.95</formula>
      <formula>1</formula>
    </cfRule>
    <cfRule type="cellIs" dxfId="1736" priority="8" stopIfTrue="1" operator="between">
      <formula>0</formula>
      <formula>0.5</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317" id="{7D7DE63B-5E55-4D88-AB07-4FB52BF8C37A}">
            <xm:f>AND(IF(H29&gt;'Plan de Accion 2018'!Y138,H29&lt;&gt;¨N/A¨))</xm:f>
            <x14:dxf>
              <fill>
                <patternFill>
                  <bgColor theme="1" tint="0.499984740745262"/>
                </patternFill>
              </fill>
            </x14:dxf>
          </x14:cfRule>
          <x14:cfRule type="expression" priority="18104" stopIfTrue="1" id="{00000000-000E-0000-0300-0000FA060000}">
            <xm:f>AND(IF(H29='Plan de Accion 2018'!Y138,H29&lt;&gt;"N/A"))</xm:f>
            <x14:dxf>
              <fill>
                <patternFill>
                  <bgColor rgb="FF00B050"/>
                </patternFill>
              </fill>
            </x14:dxf>
          </x14:cfRule>
          <x14:cfRule type="expression" priority="18106" stopIfTrue="1" id="{00000000-000E-0000-0300-0000FC060000}">
            <xm:f>AND(IF(H29&lt;'Plan de Accion 2018'!Y138,H29&lt;&gt;"N/A"))</xm:f>
            <x14:dxf>
              <fill>
                <patternFill>
                  <bgColor indexed="10"/>
                </patternFill>
              </fill>
            </x14:dxf>
          </x14:cfRule>
          <xm:sqref>H75:H78 H29 H32</xm:sqref>
        </x14:conditionalFormatting>
        <x14:conditionalFormatting xmlns:xm="http://schemas.microsoft.com/office/excel/2006/main">
          <x14:cfRule type="expression" priority="16139" id="{751113B3-A118-49D7-A926-906D8B7BF725}">
            <xm:f>AND(IF(H24&gt;'Plan de Accion 2018'!Y147,H24&lt;&gt;¨N/A¨))</xm:f>
            <x14:dxf>
              <fill>
                <patternFill>
                  <bgColor theme="1" tint="0.499984740745262"/>
                </patternFill>
              </fill>
            </x14:dxf>
          </x14:cfRule>
          <x14:cfRule type="expression" priority="16140" stopIfTrue="1" id="{FC43687E-0AD3-4F43-853D-5D1A5C642724}">
            <xm:f>AND(IF(H24='Plan de Accion 2018'!Y147,H24&lt;&gt;"N/A"))</xm:f>
            <x14:dxf>
              <fill>
                <patternFill>
                  <bgColor rgb="FF00B050"/>
                </patternFill>
              </fill>
            </x14:dxf>
          </x14:cfRule>
          <x14:cfRule type="expression" priority="16141" stopIfTrue="1" id="{512AF407-38DD-49B1-8666-A512203FF9D9}">
            <xm:f>AND(IF(H24&lt;'Plan de Accion 2018'!Y147,H24&lt;&gt;"N/A"))</xm:f>
            <x14:dxf>
              <fill>
                <patternFill>
                  <bgColor indexed="10"/>
                </patternFill>
              </fill>
            </x14:dxf>
          </x14:cfRule>
          <xm:sqref>H24</xm:sqref>
        </x14:conditionalFormatting>
        <x14:conditionalFormatting xmlns:xm="http://schemas.microsoft.com/office/excel/2006/main">
          <x14:cfRule type="expression" priority="16124" id="{8DEC2FA9-53B6-4E78-8CA5-F6A1137DF238}">
            <xm:f>AND(IF(H33&gt;'Plan de Accion 2018'!Y148,H33&lt;&gt;¨N/A¨))</xm:f>
            <x14:dxf>
              <fill>
                <patternFill>
                  <bgColor theme="1" tint="0.499984740745262"/>
                </patternFill>
              </fill>
            </x14:dxf>
          </x14:cfRule>
          <x14:cfRule type="expression" priority="16125" stopIfTrue="1" id="{550E151F-9B2B-4F24-A132-6F5740E42958}">
            <xm:f>AND(IF(H33='Plan de Accion 2018'!Y148,H33&lt;&gt;"N/A"))</xm:f>
            <x14:dxf>
              <fill>
                <patternFill>
                  <bgColor rgb="FF00B050"/>
                </patternFill>
              </fill>
            </x14:dxf>
          </x14:cfRule>
          <x14:cfRule type="expression" priority="16126" stopIfTrue="1" id="{09B100A5-B7ED-4C6C-8314-5FA5AE769CCE}">
            <xm:f>AND(IF(H33&lt;'Plan de Accion 2018'!Y148,H33&lt;&gt;"N/A"))</xm:f>
            <x14:dxf>
              <fill>
                <patternFill>
                  <bgColor indexed="10"/>
                </patternFill>
              </fill>
            </x14:dxf>
          </x14:cfRule>
          <xm:sqref>H33</xm:sqref>
        </x14:conditionalFormatting>
        <x14:conditionalFormatting xmlns:xm="http://schemas.microsoft.com/office/excel/2006/main">
          <x14:cfRule type="expression" priority="16112" id="{374B9984-C349-4B39-BEE8-8E62463B9BB8}">
            <xm:f>AND(IF(H150&gt;'Plan de Accion 2018'!Y160,H150&lt;&gt;¨N/A¨))</xm:f>
            <x14:dxf>
              <fill>
                <patternFill>
                  <bgColor theme="1" tint="0.499984740745262"/>
                </patternFill>
              </fill>
            </x14:dxf>
          </x14:cfRule>
          <x14:cfRule type="expression" priority="16113" stopIfTrue="1" id="{FCA5533B-7C93-4E6E-BD83-04B517DCF5BB}">
            <xm:f>AND(IF(H150='Plan de Accion 2018'!Y160,H150&lt;&gt;"N/A"))</xm:f>
            <x14:dxf>
              <fill>
                <patternFill>
                  <bgColor rgb="FF00B050"/>
                </patternFill>
              </fill>
            </x14:dxf>
          </x14:cfRule>
          <x14:cfRule type="expression" priority="16114" stopIfTrue="1" id="{3917D00B-4063-4310-8EF2-9336F8BAE893}">
            <xm:f>AND(IF(H150&lt;'Plan de Accion 2018'!Y160,H150&lt;&gt;"N/A"))</xm:f>
            <x14:dxf>
              <fill>
                <patternFill>
                  <bgColor indexed="10"/>
                </patternFill>
              </fill>
            </x14:dxf>
          </x14:cfRule>
          <xm:sqref>H150:H153</xm:sqref>
        </x14:conditionalFormatting>
        <x14:conditionalFormatting xmlns:xm="http://schemas.microsoft.com/office/excel/2006/main">
          <x14:cfRule type="expression" priority="16106" id="{15910998-0129-4DFE-A9D7-2A5995B422E7}">
            <xm:f>AND(IF(H35&gt;'Plan de Accion 2018'!Y177,H35&lt;&gt;¨N/A¨))</xm:f>
            <x14:dxf>
              <fill>
                <patternFill>
                  <bgColor theme="1" tint="0.499984740745262"/>
                </patternFill>
              </fill>
            </x14:dxf>
          </x14:cfRule>
          <x14:cfRule type="expression" priority="16107" stopIfTrue="1" id="{4AEC7DDB-9BA9-4EEA-AD17-2A8C5185CF9E}">
            <xm:f>AND(IF(H35='Plan de Accion 2018'!Y177,H35&lt;&gt;"N/A"))</xm:f>
            <x14:dxf>
              <fill>
                <patternFill>
                  <bgColor rgb="FF00B050"/>
                </patternFill>
              </fill>
            </x14:dxf>
          </x14:cfRule>
          <x14:cfRule type="expression" priority="16108" stopIfTrue="1" id="{CC1D1C7A-F5A4-4539-92E8-F46742F4A70A}">
            <xm:f>AND(IF(H35&lt;'Plan de Accion 2018'!Y177,H35&lt;&gt;"N/A"))</xm:f>
            <x14:dxf>
              <fill>
                <patternFill>
                  <bgColor indexed="10"/>
                </patternFill>
              </fill>
            </x14:dxf>
          </x14:cfRule>
          <xm:sqref>H35</xm:sqref>
        </x14:conditionalFormatting>
        <x14:conditionalFormatting xmlns:xm="http://schemas.microsoft.com/office/excel/2006/main">
          <x14:cfRule type="expression" priority="16031" id="{052C392E-AA47-4103-B6F0-E95620724C66}">
            <xm:f>AND(IF(H154&gt;'Plan de Accion 2018'!Y167,H154&lt;&gt;¨N/A¨))</xm:f>
            <x14:dxf>
              <fill>
                <patternFill>
                  <bgColor theme="1" tint="0.499984740745262"/>
                </patternFill>
              </fill>
            </x14:dxf>
          </x14:cfRule>
          <x14:cfRule type="expression" priority="16032" stopIfTrue="1" id="{B72CA923-DECC-40D9-AC7C-4D3A8D6BB28E}">
            <xm:f>AND(IF(H154='Plan de Accion 2018'!Y167,H154&lt;&gt;"N/A"))</xm:f>
            <x14:dxf>
              <fill>
                <patternFill>
                  <bgColor rgb="FF00B050"/>
                </patternFill>
              </fill>
            </x14:dxf>
          </x14:cfRule>
          <x14:cfRule type="expression" priority="16033" stopIfTrue="1" id="{CA3316FF-A988-4480-8E74-B7ABC51372FD}">
            <xm:f>AND(IF(H154&lt;'Plan de Accion 2018'!Y167,H154&lt;&gt;"N/A"))</xm:f>
            <x14:dxf>
              <fill>
                <patternFill>
                  <bgColor indexed="10"/>
                </patternFill>
              </fill>
            </x14:dxf>
          </x14:cfRule>
          <xm:sqref>H154:H156</xm:sqref>
        </x14:conditionalFormatting>
        <x14:conditionalFormatting xmlns:xm="http://schemas.microsoft.com/office/excel/2006/main">
          <x14:cfRule type="expression" priority="16022" id="{C6AADA74-C14F-4565-9C53-5A11C1734B89}">
            <xm:f>AND(IF(H159&gt;'Plan de Accion 2018'!Y180,H159&lt;&gt;¨N/A¨))</xm:f>
            <x14:dxf>
              <fill>
                <patternFill>
                  <bgColor theme="1" tint="0.499984740745262"/>
                </patternFill>
              </fill>
            </x14:dxf>
          </x14:cfRule>
          <x14:cfRule type="expression" priority="16023" stopIfTrue="1" id="{31AC552F-C835-4304-B7F0-F966972CDD16}">
            <xm:f>AND(IF(H159='Plan de Accion 2018'!Y180,H159&lt;&gt;"N/A"))</xm:f>
            <x14:dxf>
              <fill>
                <patternFill>
                  <bgColor rgb="FF00B050"/>
                </patternFill>
              </fill>
            </x14:dxf>
          </x14:cfRule>
          <x14:cfRule type="expression" priority="16024" stopIfTrue="1" id="{1100336D-8668-4BD2-9ED2-A9752E38164B}">
            <xm:f>AND(IF(H159&lt;'Plan de Accion 2018'!Y180,H159&lt;&gt;"N/A"))</xm:f>
            <x14:dxf>
              <fill>
                <patternFill>
                  <bgColor indexed="10"/>
                </patternFill>
              </fill>
            </x14:dxf>
          </x14:cfRule>
          <xm:sqref>H159</xm:sqref>
        </x14:conditionalFormatting>
        <x14:conditionalFormatting xmlns:xm="http://schemas.microsoft.com/office/excel/2006/main">
          <x14:cfRule type="expression" priority="16013" id="{5BAE065E-2080-450D-875A-7BD8F0DE3CA5}">
            <xm:f>AND(IF(H68&gt;'Plan de Accion 2018'!Y96,H68&lt;&gt;¨N/A¨))</xm:f>
            <x14:dxf>
              <fill>
                <patternFill>
                  <bgColor theme="1" tint="0.499984740745262"/>
                </patternFill>
              </fill>
            </x14:dxf>
          </x14:cfRule>
          <x14:cfRule type="expression" priority="16014" stopIfTrue="1" id="{57E61F58-88D1-4069-8E15-9C1C39FADE4E}">
            <xm:f>AND(IF(H68='Plan de Accion 2018'!Y96,H68&lt;&gt;"N/A"))</xm:f>
            <x14:dxf>
              <fill>
                <patternFill>
                  <bgColor rgb="FF00B050"/>
                </patternFill>
              </fill>
            </x14:dxf>
          </x14:cfRule>
          <x14:cfRule type="expression" priority="16015" stopIfTrue="1" id="{04370C36-0089-4BA0-A60D-5670C2FDF569}">
            <xm:f>AND(IF(H68&lt;'Plan de Accion 2018'!Y96,H68&lt;&gt;"N/A"))</xm:f>
            <x14:dxf>
              <fill>
                <patternFill>
                  <bgColor indexed="10"/>
                </patternFill>
              </fill>
            </x14:dxf>
          </x14:cfRule>
          <xm:sqref>H68:H71</xm:sqref>
        </x14:conditionalFormatting>
        <x14:conditionalFormatting xmlns:xm="http://schemas.microsoft.com/office/excel/2006/main">
          <x14:cfRule type="expression" priority="15989" id="{F4425813-8481-4FEC-91DF-1C41C861205B}">
            <xm:f>AND(IF(H79&gt;'Plan de Accion 2018'!Y173,H79&lt;&gt;¨N/A¨))</xm:f>
            <x14:dxf>
              <fill>
                <patternFill>
                  <bgColor theme="1" tint="0.499984740745262"/>
                </patternFill>
              </fill>
            </x14:dxf>
          </x14:cfRule>
          <x14:cfRule type="expression" priority="15990" stopIfTrue="1" id="{EE6300BC-3367-4F05-AD5D-B2C0821F2916}">
            <xm:f>AND(IF(H79='Plan de Accion 2018'!Y173,H79&lt;&gt;"N/A"))</xm:f>
            <x14:dxf>
              <fill>
                <patternFill>
                  <bgColor rgb="FF00B050"/>
                </patternFill>
              </fill>
            </x14:dxf>
          </x14:cfRule>
          <x14:cfRule type="expression" priority="15991" stopIfTrue="1" id="{B3E6CC0D-D1AF-4E95-8599-D41B69FACC17}">
            <xm:f>AND(IF(H79&lt;'Plan de Accion 2018'!Y173,H79&lt;&gt;"N/A"))</xm:f>
            <x14:dxf>
              <fill>
                <patternFill>
                  <bgColor indexed="10"/>
                </patternFill>
              </fill>
            </x14:dxf>
          </x14:cfRule>
          <xm:sqref>H79</xm:sqref>
        </x14:conditionalFormatting>
        <x14:conditionalFormatting xmlns:xm="http://schemas.microsoft.com/office/excel/2006/main">
          <x14:cfRule type="expression" priority="15986" id="{AC264CAD-F79B-4650-BEDB-33B13F33182D}">
            <xm:f>AND(IF(H80&gt;'Plan de Accion 2018'!Y181,H80&lt;&gt;¨N/A¨))</xm:f>
            <x14:dxf>
              <fill>
                <patternFill>
                  <bgColor theme="1" tint="0.499984740745262"/>
                </patternFill>
              </fill>
            </x14:dxf>
          </x14:cfRule>
          <x14:cfRule type="expression" priority="15987" stopIfTrue="1" id="{BA43120B-2AF7-4DB2-A25F-3478EC585EFB}">
            <xm:f>AND(IF(H80='Plan de Accion 2018'!Y181,H80&lt;&gt;"N/A"))</xm:f>
            <x14:dxf>
              <fill>
                <patternFill>
                  <bgColor rgb="FF00B050"/>
                </patternFill>
              </fill>
            </x14:dxf>
          </x14:cfRule>
          <x14:cfRule type="expression" priority="15988" stopIfTrue="1" id="{5CCCCB4A-B844-4D5F-A3B5-19214844C1A0}">
            <xm:f>AND(IF(H80&lt;'Plan de Accion 2018'!Y181,H80&lt;&gt;"N/A"))</xm:f>
            <x14:dxf>
              <fill>
                <patternFill>
                  <bgColor indexed="10"/>
                </patternFill>
              </fill>
            </x14:dxf>
          </x14:cfRule>
          <xm:sqref>H80</xm:sqref>
        </x14:conditionalFormatting>
        <x14:conditionalFormatting xmlns:xm="http://schemas.microsoft.com/office/excel/2006/main">
          <x14:cfRule type="expression" priority="15983" id="{A7C81FF8-A132-4BFF-878E-90A32B81EBF7}">
            <xm:f>AND(IF(H81&gt;'Plan de Accion 2018'!Y183,H81&lt;&gt;¨N/A¨))</xm:f>
            <x14:dxf>
              <fill>
                <patternFill>
                  <bgColor theme="1" tint="0.499984740745262"/>
                </patternFill>
              </fill>
            </x14:dxf>
          </x14:cfRule>
          <x14:cfRule type="expression" priority="15984" stopIfTrue="1" id="{717E1B75-2A87-4663-92C8-E16F567F01FE}">
            <xm:f>AND(IF(H81='Plan de Accion 2018'!Y183,H81&lt;&gt;"N/A"))</xm:f>
            <x14:dxf>
              <fill>
                <patternFill>
                  <bgColor rgb="FF00B050"/>
                </patternFill>
              </fill>
            </x14:dxf>
          </x14:cfRule>
          <x14:cfRule type="expression" priority="15985" stopIfTrue="1" id="{47F82822-7888-490A-837C-E954EBC9AA35}">
            <xm:f>AND(IF(H81&lt;'Plan de Accion 2018'!Y183,H81&lt;&gt;"N/A"))</xm:f>
            <x14:dxf>
              <fill>
                <patternFill>
                  <bgColor indexed="10"/>
                </patternFill>
              </fill>
            </x14:dxf>
          </x14:cfRule>
          <xm:sqref>H81</xm:sqref>
        </x14:conditionalFormatting>
        <x14:conditionalFormatting xmlns:xm="http://schemas.microsoft.com/office/excel/2006/main">
          <x14:cfRule type="expression" priority="15980" id="{21F31CE3-215C-4E38-B450-140B239447C0}">
            <xm:f>AND(IF(H82&gt;'Plan de Accion 2018'!Y160,H82&lt;&gt;¨N/A¨))</xm:f>
            <x14:dxf>
              <fill>
                <patternFill>
                  <bgColor theme="1" tint="0.499984740745262"/>
                </patternFill>
              </fill>
            </x14:dxf>
          </x14:cfRule>
          <x14:cfRule type="expression" priority="15981" stopIfTrue="1" id="{07E68019-DB8E-4DC8-B508-FD04BF990408}">
            <xm:f>AND(IF(H82='Plan de Accion 2018'!Y160,H82&lt;&gt;"N/A"))</xm:f>
            <x14:dxf>
              <fill>
                <patternFill>
                  <bgColor rgb="FF00B050"/>
                </patternFill>
              </fill>
            </x14:dxf>
          </x14:cfRule>
          <x14:cfRule type="expression" priority="15982" stopIfTrue="1" id="{DCC7A6F0-0D68-4A63-9AAF-6C1DD5D4D040}">
            <xm:f>AND(IF(H82&lt;'Plan de Accion 2018'!Y160,H82&lt;&gt;"N/A"))</xm:f>
            <x14:dxf>
              <fill>
                <patternFill>
                  <bgColor indexed="10"/>
                </patternFill>
              </fill>
            </x14:dxf>
          </x14:cfRule>
          <xm:sqref>H82:H83 H87</xm:sqref>
        </x14:conditionalFormatting>
        <x14:conditionalFormatting xmlns:xm="http://schemas.microsoft.com/office/excel/2006/main">
          <x14:cfRule type="expression" priority="15974" id="{00EF5851-0F15-4375-9114-B9723C7720BE}">
            <xm:f>AND(IF(H88&gt;'Plan de Accion 2018'!Y167,H88&lt;&gt;¨N/A¨))</xm:f>
            <x14:dxf>
              <fill>
                <patternFill>
                  <bgColor theme="1" tint="0.499984740745262"/>
                </patternFill>
              </fill>
            </x14:dxf>
          </x14:cfRule>
          <x14:cfRule type="expression" priority="15975" stopIfTrue="1" id="{0BF81C28-2FE1-441C-83A7-E7AA41900C95}">
            <xm:f>AND(IF(H88='Plan de Accion 2018'!Y167,H88&lt;&gt;"N/A"))</xm:f>
            <x14:dxf>
              <fill>
                <patternFill>
                  <bgColor rgb="FF00B050"/>
                </patternFill>
              </fill>
            </x14:dxf>
          </x14:cfRule>
          <x14:cfRule type="expression" priority="15976" stopIfTrue="1" id="{8FD98739-80B4-4CC7-874C-B40225B82C6A}">
            <xm:f>AND(IF(H88&lt;'Plan de Accion 2018'!Y167,H88&lt;&gt;"N/A"))</xm:f>
            <x14:dxf>
              <fill>
                <patternFill>
                  <bgColor indexed="10"/>
                </patternFill>
              </fill>
            </x14:dxf>
          </x14:cfRule>
          <xm:sqref>H91 H88</xm:sqref>
        </x14:conditionalFormatting>
        <x14:conditionalFormatting xmlns:xm="http://schemas.microsoft.com/office/excel/2006/main">
          <x14:cfRule type="expression" priority="15968" id="{0E3DE2B6-62E7-4210-A3B8-58B420B5CAC2}">
            <xm:f>AND(IF(H92&gt;'Plan de Accion 2018'!Y174,H92&lt;&gt;¨N/A¨))</xm:f>
            <x14:dxf>
              <fill>
                <patternFill>
                  <bgColor theme="1" tint="0.499984740745262"/>
                </patternFill>
              </fill>
            </x14:dxf>
          </x14:cfRule>
          <x14:cfRule type="expression" priority="15969" stopIfTrue="1" id="{2DD90422-6F43-475B-9E0C-BF9D0DB7D5F6}">
            <xm:f>AND(IF(H92='Plan de Accion 2018'!Y174,H92&lt;&gt;"N/A"))</xm:f>
            <x14:dxf>
              <fill>
                <patternFill>
                  <bgColor rgb="FF00B050"/>
                </patternFill>
              </fill>
            </x14:dxf>
          </x14:cfRule>
          <x14:cfRule type="expression" priority="15970" stopIfTrue="1" id="{043AAF05-0FA7-485D-A836-D329BF1A7CDD}">
            <xm:f>AND(IF(H92&lt;'Plan de Accion 2018'!Y174,H92&lt;&gt;"N/A"))</xm:f>
            <x14:dxf>
              <fill>
                <patternFill>
                  <bgColor indexed="10"/>
                </patternFill>
              </fill>
            </x14:dxf>
          </x14:cfRule>
          <xm:sqref>H92</xm:sqref>
        </x14:conditionalFormatting>
        <x14:conditionalFormatting xmlns:xm="http://schemas.microsoft.com/office/excel/2006/main">
          <x14:cfRule type="expression" priority="15965" id="{12C2E3D7-C6FA-4210-81BC-19D216CF026F}">
            <xm:f>AND(IF(H28&gt;'Plan de Accion 2018'!Y123,H28&lt;&gt;¨N/A¨))</xm:f>
            <x14:dxf>
              <fill>
                <patternFill>
                  <bgColor theme="1" tint="0.499984740745262"/>
                </patternFill>
              </fill>
            </x14:dxf>
          </x14:cfRule>
          <x14:cfRule type="expression" priority="15966" stopIfTrue="1" id="{2948012B-8141-4037-AD13-B1E36B6D1A83}">
            <xm:f>AND(IF(H28='Plan de Accion 2018'!Y123,H28&lt;&gt;"N/A"))</xm:f>
            <x14:dxf>
              <fill>
                <patternFill>
                  <bgColor rgb="FF00B050"/>
                </patternFill>
              </fill>
            </x14:dxf>
          </x14:cfRule>
          <x14:cfRule type="expression" priority="15967" stopIfTrue="1" id="{71594613-5C31-40DB-AE1C-6746266C05EC}">
            <xm:f>AND(IF(H28&lt;'Plan de Accion 2018'!Y123,H28&lt;&gt;"N/A"))</xm:f>
            <x14:dxf>
              <fill>
                <patternFill>
                  <bgColor indexed="10"/>
                </patternFill>
              </fill>
            </x14:dxf>
          </x14:cfRule>
          <xm:sqref>H93 H28</xm:sqref>
        </x14:conditionalFormatting>
        <x14:conditionalFormatting xmlns:xm="http://schemas.microsoft.com/office/excel/2006/main">
          <x14:cfRule type="expression" priority="15962" id="{A32D7933-0464-4EC4-9099-C17E1F1495B2}">
            <xm:f>AND(IF(H157&gt;'Plan de Accion 2018'!Y172,H157&lt;&gt;¨N/A¨))</xm:f>
            <x14:dxf>
              <fill>
                <patternFill>
                  <bgColor theme="1" tint="0.499984740745262"/>
                </patternFill>
              </fill>
            </x14:dxf>
          </x14:cfRule>
          <x14:cfRule type="expression" priority="15963" stopIfTrue="1" id="{03B12C24-5A63-4D21-AEF2-1CA8E641C58E}">
            <xm:f>AND(IF(H157='Plan de Accion 2018'!Y172,H157&lt;&gt;"N/A"))</xm:f>
            <x14:dxf>
              <fill>
                <patternFill>
                  <bgColor rgb="FF00B050"/>
                </patternFill>
              </fill>
            </x14:dxf>
          </x14:cfRule>
          <x14:cfRule type="expression" priority="15964" stopIfTrue="1" id="{77EDED19-638B-4823-9F72-D0B66336C4B0}">
            <xm:f>AND(IF(H157&lt;'Plan de Accion 2018'!Y172,H157&lt;&gt;"N/A"))</xm:f>
            <x14:dxf>
              <fill>
                <patternFill>
                  <bgColor indexed="10"/>
                </patternFill>
              </fill>
            </x14:dxf>
          </x14:cfRule>
          <xm:sqref>H157</xm:sqref>
        </x14:conditionalFormatting>
        <x14:conditionalFormatting xmlns:xm="http://schemas.microsoft.com/office/excel/2006/main">
          <x14:cfRule type="expression" priority="15959" id="{454929CB-B2BE-4B82-8D51-7FFADC28FE7B}">
            <xm:f>AND(IF(H169&gt;'Plan de Accion 2018'!Y157,H169&lt;&gt;¨N/A¨))</xm:f>
            <x14:dxf>
              <fill>
                <patternFill>
                  <bgColor theme="1" tint="0.499984740745262"/>
                </patternFill>
              </fill>
            </x14:dxf>
          </x14:cfRule>
          <x14:cfRule type="expression" priority="15960" stopIfTrue="1" id="{BF072DE8-3409-4472-9505-577D90055B9D}">
            <xm:f>AND(IF(H169='Plan de Accion 2018'!Y157,H169&lt;&gt;"N/A"))</xm:f>
            <x14:dxf>
              <fill>
                <patternFill>
                  <bgColor rgb="FF00B050"/>
                </patternFill>
              </fill>
            </x14:dxf>
          </x14:cfRule>
          <x14:cfRule type="expression" priority="15961" stopIfTrue="1" id="{95D317B6-7C36-4C81-8309-8AC8F818E60E}">
            <xm:f>AND(IF(H169&lt;'Plan de Accion 2018'!Y157,H169&lt;&gt;"N/A"))</xm:f>
            <x14:dxf>
              <fill>
                <patternFill>
                  <bgColor indexed="10"/>
                </patternFill>
              </fill>
            </x14:dxf>
          </x14:cfRule>
          <xm:sqref>H169</xm:sqref>
        </x14:conditionalFormatting>
        <x14:conditionalFormatting xmlns:xm="http://schemas.microsoft.com/office/excel/2006/main">
          <x14:cfRule type="expression" priority="15956" id="{1A5E750C-22FD-4E18-848F-E03322CB1825}">
            <xm:f>AND(IF(H98&gt;'Plan de Accion 2018'!Y53,H98&lt;&gt;¨N/A¨))</xm:f>
            <x14:dxf>
              <fill>
                <patternFill>
                  <bgColor theme="1" tint="0.499984740745262"/>
                </patternFill>
              </fill>
            </x14:dxf>
          </x14:cfRule>
          <x14:cfRule type="expression" priority="15957" stopIfTrue="1" id="{74E6BF35-B43C-478D-BFF7-674776C8FCB0}">
            <xm:f>AND(IF(H98='Plan de Accion 2018'!Y53,H98&lt;&gt;"N/A"))</xm:f>
            <x14:dxf>
              <fill>
                <patternFill>
                  <bgColor rgb="FF00B050"/>
                </patternFill>
              </fill>
            </x14:dxf>
          </x14:cfRule>
          <x14:cfRule type="expression" priority="15958" stopIfTrue="1" id="{FAF7DCED-A3CC-4468-8FD3-D00F5581BA68}">
            <xm:f>AND(IF(H98&lt;'Plan de Accion 2018'!Y53,H98&lt;&gt;"N/A"))</xm:f>
            <x14:dxf>
              <fill>
                <patternFill>
                  <bgColor indexed="10"/>
                </patternFill>
              </fill>
            </x14:dxf>
          </x14:cfRule>
          <xm:sqref>H98</xm:sqref>
        </x14:conditionalFormatting>
        <x14:conditionalFormatting xmlns:xm="http://schemas.microsoft.com/office/excel/2006/main">
          <x14:cfRule type="expression" priority="15947" id="{AA6B8B71-6CA3-4624-8BE8-0ABCD8C6BAFC}">
            <xm:f>AND(IF(H170&gt;'Plan de Accion 2018'!Y175,H170&lt;&gt;¨N/A¨))</xm:f>
            <x14:dxf>
              <fill>
                <patternFill>
                  <bgColor theme="1" tint="0.499984740745262"/>
                </patternFill>
              </fill>
            </x14:dxf>
          </x14:cfRule>
          <x14:cfRule type="expression" priority="15948" stopIfTrue="1" id="{58A02C06-8FED-409A-B81D-C1A8C830FAD6}">
            <xm:f>AND(IF(H170='Plan de Accion 2018'!Y175,H170&lt;&gt;"N/A"))</xm:f>
            <x14:dxf>
              <fill>
                <patternFill>
                  <bgColor rgb="FF00B050"/>
                </patternFill>
              </fill>
            </x14:dxf>
          </x14:cfRule>
          <x14:cfRule type="expression" priority="15949" stopIfTrue="1" id="{8549CAFC-6D9A-4DA6-84B1-AD2D1DEF1DC2}">
            <xm:f>AND(IF(H170&lt;'Plan de Accion 2018'!Y175,H170&lt;&gt;"N/A"))</xm:f>
            <x14:dxf>
              <fill>
                <patternFill>
                  <bgColor indexed="10"/>
                </patternFill>
              </fill>
            </x14:dxf>
          </x14:cfRule>
          <xm:sqref>H170</xm:sqref>
        </x14:conditionalFormatting>
        <x14:conditionalFormatting xmlns:xm="http://schemas.microsoft.com/office/excel/2006/main">
          <x14:cfRule type="expression" priority="15926" id="{3677E030-971B-4EB5-9249-DD78ECB0C2C9}">
            <xm:f>AND(IF(H110&gt;'Plan de Accion 2018'!Y141,H110&lt;&gt;¨N/A¨))</xm:f>
            <x14:dxf>
              <fill>
                <patternFill>
                  <bgColor theme="1" tint="0.499984740745262"/>
                </patternFill>
              </fill>
            </x14:dxf>
          </x14:cfRule>
          <x14:cfRule type="expression" priority="15927" stopIfTrue="1" id="{23294E12-C57C-4EF7-BA1C-9721281A7C37}">
            <xm:f>AND(IF(H110='Plan de Accion 2018'!Y141,H110&lt;&gt;"N/A"))</xm:f>
            <x14:dxf>
              <fill>
                <patternFill>
                  <bgColor rgb="FF00B050"/>
                </patternFill>
              </fill>
            </x14:dxf>
          </x14:cfRule>
          <x14:cfRule type="expression" priority="15928" stopIfTrue="1" id="{95985CD9-9707-4D6D-A718-A455A16E9E36}">
            <xm:f>AND(IF(H110&lt;'Plan de Accion 2018'!Y141,H110&lt;&gt;"N/A"))</xm:f>
            <x14:dxf>
              <fill>
                <patternFill>
                  <bgColor indexed="10"/>
                </patternFill>
              </fill>
            </x14:dxf>
          </x14:cfRule>
          <xm:sqref>H110</xm:sqref>
        </x14:conditionalFormatting>
        <x14:conditionalFormatting xmlns:xm="http://schemas.microsoft.com/office/excel/2006/main">
          <x14:cfRule type="expression" priority="15923" id="{236C8B8B-8E6A-474F-B7F0-FA9B518B9341}">
            <xm:f>AND(IF(H111&gt;'Plan de Accion 2018'!Y145,H111&lt;&gt;¨N/A¨))</xm:f>
            <x14:dxf>
              <fill>
                <patternFill>
                  <bgColor theme="1" tint="0.499984740745262"/>
                </patternFill>
              </fill>
            </x14:dxf>
          </x14:cfRule>
          <x14:cfRule type="expression" priority="15924" stopIfTrue="1" id="{7882AB5F-7785-4B5E-A78D-C771ACED6820}">
            <xm:f>AND(IF(H111='Plan de Accion 2018'!Y145,H111&lt;&gt;"N/A"))</xm:f>
            <x14:dxf>
              <fill>
                <patternFill>
                  <bgColor rgb="FF00B050"/>
                </patternFill>
              </fill>
            </x14:dxf>
          </x14:cfRule>
          <x14:cfRule type="expression" priority="15925" stopIfTrue="1" id="{EE0E8F10-F90D-463E-BA98-04E2883F0C22}">
            <xm:f>AND(IF(H111&lt;'Plan de Accion 2018'!Y145,H111&lt;&gt;"N/A"))</xm:f>
            <x14:dxf>
              <fill>
                <patternFill>
                  <bgColor indexed="10"/>
                </patternFill>
              </fill>
            </x14:dxf>
          </x14:cfRule>
          <xm:sqref>H111</xm:sqref>
        </x14:conditionalFormatting>
        <x14:conditionalFormatting xmlns:xm="http://schemas.microsoft.com/office/excel/2006/main">
          <x14:cfRule type="expression" priority="15911" id="{B38DEB0D-32B3-47DF-AB7E-507770066A93}">
            <xm:f>AND(IF(H114&gt;'Plan de Accion 2018'!Y154,H114&lt;&gt;¨N/A¨))</xm:f>
            <x14:dxf>
              <fill>
                <patternFill>
                  <bgColor theme="1" tint="0.499984740745262"/>
                </patternFill>
              </fill>
            </x14:dxf>
          </x14:cfRule>
          <x14:cfRule type="expression" priority="15912" stopIfTrue="1" id="{6959E61F-63EA-40F2-B24D-60F2DCBD0ABB}">
            <xm:f>AND(IF(H114='Plan de Accion 2018'!Y154,H114&lt;&gt;"N/A"))</xm:f>
            <x14:dxf>
              <fill>
                <patternFill>
                  <bgColor rgb="FF00B050"/>
                </patternFill>
              </fill>
            </x14:dxf>
          </x14:cfRule>
          <x14:cfRule type="expression" priority="15913" stopIfTrue="1" id="{33610E02-7E6A-4B48-8812-943F54E97476}">
            <xm:f>AND(IF(H114&lt;'Plan de Accion 2018'!Y154,H114&lt;&gt;"N/A"))</xm:f>
            <x14:dxf>
              <fill>
                <patternFill>
                  <bgColor indexed="10"/>
                </patternFill>
              </fill>
            </x14:dxf>
          </x14:cfRule>
          <xm:sqref>H114</xm:sqref>
        </x14:conditionalFormatting>
        <x14:conditionalFormatting xmlns:xm="http://schemas.microsoft.com/office/excel/2006/main">
          <x14:cfRule type="expression" priority="15908" id="{73AD3A19-2F5E-4D90-BF83-25A455BE3826}">
            <xm:f>AND(IF(H115&gt;'Plan de Accion 2018'!Y176,H115&lt;&gt;¨N/A¨))</xm:f>
            <x14:dxf>
              <fill>
                <patternFill>
                  <bgColor theme="1" tint="0.499984740745262"/>
                </patternFill>
              </fill>
            </x14:dxf>
          </x14:cfRule>
          <x14:cfRule type="expression" priority="15909" stopIfTrue="1" id="{120079CE-B71E-43F3-B249-7831C404E096}">
            <xm:f>AND(IF(H115='Plan de Accion 2018'!Y176,H115&lt;&gt;"N/A"))</xm:f>
            <x14:dxf>
              <fill>
                <patternFill>
                  <bgColor rgb="FF00B050"/>
                </patternFill>
              </fill>
            </x14:dxf>
          </x14:cfRule>
          <x14:cfRule type="expression" priority="15910" stopIfTrue="1" id="{15B833EE-8136-4193-B43E-A299A6990AE5}">
            <xm:f>AND(IF(H115&lt;'Plan de Accion 2018'!Y176,H115&lt;&gt;"N/A"))</xm:f>
            <x14:dxf>
              <fill>
                <patternFill>
                  <bgColor indexed="10"/>
                </patternFill>
              </fill>
            </x14:dxf>
          </x14:cfRule>
          <xm:sqref>H115</xm:sqref>
        </x14:conditionalFormatting>
        <x14:conditionalFormatting xmlns:xm="http://schemas.microsoft.com/office/excel/2006/main">
          <x14:cfRule type="expression" priority="15905" id="{3C70F423-D9CF-4FC8-B4FC-F6800DF866ED}">
            <xm:f>AND(IF(H116&gt;'Plan de Accion 2018'!Y178,H116&lt;&gt;¨N/A¨))</xm:f>
            <x14:dxf>
              <fill>
                <patternFill>
                  <bgColor theme="1" tint="0.499984740745262"/>
                </patternFill>
              </fill>
            </x14:dxf>
          </x14:cfRule>
          <x14:cfRule type="expression" priority="15906" stopIfTrue="1" id="{46DE1846-4301-49E0-9FD0-3E45119E5A5A}">
            <xm:f>AND(IF(H116='Plan de Accion 2018'!Y178,H116&lt;&gt;"N/A"))</xm:f>
            <x14:dxf>
              <fill>
                <patternFill>
                  <bgColor rgb="FF00B050"/>
                </patternFill>
              </fill>
            </x14:dxf>
          </x14:cfRule>
          <x14:cfRule type="expression" priority="15907" stopIfTrue="1" id="{1AA29CD8-6A7D-4C01-A020-9A1E4E1701E1}">
            <xm:f>AND(IF(H116&lt;'Plan de Accion 2018'!Y178,H116&lt;&gt;"N/A"))</xm:f>
            <x14:dxf>
              <fill>
                <patternFill>
                  <bgColor indexed="10"/>
                </patternFill>
              </fill>
            </x14:dxf>
          </x14:cfRule>
          <xm:sqref>H116</xm:sqref>
        </x14:conditionalFormatting>
        <x14:conditionalFormatting xmlns:xm="http://schemas.microsoft.com/office/excel/2006/main">
          <x14:cfRule type="expression" priority="15902" id="{3F097174-46F5-49A9-9A2F-56D977F79B80}">
            <xm:f>AND(IF(H192&gt;'Plan de Accion 2018'!Y155,H192&lt;&gt;¨N/A¨))</xm:f>
            <x14:dxf>
              <fill>
                <patternFill>
                  <bgColor theme="1" tint="0.499984740745262"/>
                </patternFill>
              </fill>
            </x14:dxf>
          </x14:cfRule>
          <x14:cfRule type="expression" priority="15903" stopIfTrue="1" id="{6AB1EBAD-47AB-46EF-BFC9-023E4C249536}">
            <xm:f>AND(IF(H192='Plan de Accion 2018'!Y155,H192&lt;&gt;"N/A"))</xm:f>
            <x14:dxf>
              <fill>
                <patternFill>
                  <bgColor rgb="FF00B050"/>
                </patternFill>
              </fill>
            </x14:dxf>
          </x14:cfRule>
          <x14:cfRule type="expression" priority="15904" stopIfTrue="1" id="{7537C9B6-6D2B-493F-A2DA-15B8B27AEF45}">
            <xm:f>AND(IF(H192&lt;'Plan de Accion 2018'!Y155,H192&lt;&gt;"N/A"))</xm:f>
            <x14:dxf>
              <fill>
                <patternFill>
                  <bgColor indexed="10"/>
                </patternFill>
              </fill>
            </x14:dxf>
          </x14:cfRule>
          <xm:sqref>H207:H208 H192</xm:sqref>
        </x14:conditionalFormatting>
        <x14:conditionalFormatting xmlns:xm="http://schemas.microsoft.com/office/excel/2006/main">
          <x14:cfRule type="expression" priority="15848" id="{A47C21AC-0A78-4B79-B1F2-2F82C289B401}">
            <xm:f>AND(IF(H137&gt;'Plan de Accion 2018'!Y72,H137&lt;&gt;¨N/A¨))</xm:f>
            <x14:dxf>
              <fill>
                <patternFill>
                  <bgColor theme="1" tint="0.499984740745262"/>
                </patternFill>
              </fill>
            </x14:dxf>
          </x14:cfRule>
          <x14:cfRule type="expression" priority="15849" stopIfTrue="1" id="{4E405A1B-8190-4B03-99A0-3FF87157296E}">
            <xm:f>AND(IF(H137='Plan de Accion 2018'!Y72,H137&lt;&gt;"N/A"))</xm:f>
            <x14:dxf>
              <fill>
                <patternFill>
                  <bgColor rgb="FF00B050"/>
                </patternFill>
              </fill>
            </x14:dxf>
          </x14:cfRule>
          <x14:cfRule type="expression" priority="15850" stopIfTrue="1" id="{A3C20451-2FAA-47AB-B823-74EA3422874D}">
            <xm:f>AND(IF(H137&lt;'Plan de Accion 2018'!Y72,H137&lt;&gt;"N/A"))</xm:f>
            <x14:dxf>
              <fill>
                <patternFill>
                  <bgColor indexed="10"/>
                </patternFill>
              </fill>
            </x14:dxf>
          </x14:cfRule>
          <xm:sqref>H137</xm:sqref>
        </x14:conditionalFormatting>
        <x14:conditionalFormatting xmlns:xm="http://schemas.microsoft.com/office/excel/2006/main">
          <x14:cfRule type="expression" priority="15845" id="{30CBA7BA-C3A4-4791-8F74-86392163C544}">
            <xm:f>AND(IF(H138&gt;'Plan de Accion 2018'!Y74,H138&lt;&gt;¨N/A¨))</xm:f>
            <x14:dxf>
              <fill>
                <patternFill>
                  <bgColor theme="1" tint="0.499984740745262"/>
                </patternFill>
              </fill>
            </x14:dxf>
          </x14:cfRule>
          <x14:cfRule type="expression" priority="15846" stopIfTrue="1" id="{C1D07DDF-37CB-43DE-AB27-9FE6D35F4511}">
            <xm:f>AND(IF(H138='Plan de Accion 2018'!Y74,H138&lt;&gt;"N/A"))</xm:f>
            <x14:dxf>
              <fill>
                <patternFill>
                  <bgColor rgb="FF00B050"/>
                </patternFill>
              </fill>
            </x14:dxf>
          </x14:cfRule>
          <x14:cfRule type="expression" priority="15847" stopIfTrue="1" id="{1F9EF473-A91D-4A67-BDC3-D58BAFECCA43}">
            <xm:f>AND(IF(H138&lt;'Plan de Accion 2018'!Y74,H138&lt;&gt;"N/A"))</xm:f>
            <x14:dxf>
              <fill>
                <patternFill>
                  <bgColor indexed="10"/>
                </patternFill>
              </fill>
            </x14:dxf>
          </x14:cfRule>
          <xm:sqref>H138:H139</xm:sqref>
        </x14:conditionalFormatting>
        <x14:conditionalFormatting xmlns:xm="http://schemas.microsoft.com/office/excel/2006/main">
          <x14:cfRule type="expression" priority="15839" id="{7112DD04-9DCF-4700-9657-8535BBD94AA4}">
            <xm:f>AND(IF(H200&gt;'Plan de Accion 2018'!Y94,H200&lt;&gt;¨N/A¨))</xm:f>
            <x14:dxf>
              <fill>
                <patternFill>
                  <bgColor theme="1" tint="0.499984740745262"/>
                </patternFill>
              </fill>
            </x14:dxf>
          </x14:cfRule>
          <x14:cfRule type="expression" priority="15840" stopIfTrue="1" id="{2AC3BB29-73C9-43C8-B58C-FDE1DB7F2CBF}">
            <xm:f>AND(IF(H200='Plan de Accion 2018'!Y94,H200&lt;&gt;"N/A"))</xm:f>
            <x14:dxf>
              <fill>
                <patternFill>
                  <bgColor rgb="FF00B050"/>
                </patternFill>
              </fill>
            </x14:dxf>
          </x14:cfRule>
          <x14:cfRule type="expression" priority="15841" stopIfTrue="1" id="{17E998D6-26B5-48B0-9BD3-4654C7FE7CA5}">
            <xm:f>AND(IF(H200&lt;'Plan de Accion 2018'!Y94,H200&lt;&gt;"N/A"))</xm:f>
            <x14:dxf>
              <fill>
                <patternFill>
                  <bgColor indexed="10"/>
                </patternFill>
              </fill>
            </x14:dxf>
          </x14:cfRule>
          <xm:sqref>H200:H201</xm:sqref>
        </x14:conditionalFormatting>
        <x14:conditionalFormatting xmlns:xm="http://schemas.microsoft.com/office/excel/2006/main">
          <x14:cfRule type="expression" priority="15791" id="{B029685C-622F-435A-B586-41E1BC6EF941}">
            <xm:f>AND(IF(H158&gt;'Plan de Accion 2018'!Y174,H158&lt;&gt;¨N/A¨))</xm:f>
            <x14:dxf>
              <fill>
                <patternFill>
                  <bgColor theme="1" tint="0.499984740745262"/>
                </patternFill>
              </fill>
            </x14:dxf>
          </x14:cfRule>
          <x14:cfRule type="expression" priority="15792" stopIfTrue="1" id="{1A57AFC5-3E6B-466B-AA3F-E5104E18FF84}">
            <xm:f>AND(IF(H158='Plan de Accion 2018'!Y174,H158&lt;&gt;"N/A"))</xm:f>
            <x14:dxf>
              <fill>
                <patternFill>
                  <bgColor rgb="FF00B050"/>
                </patternFill>
              </fill>
            </x14:dxf>
          </x14:cfRule>
          <x14:cfRule type="expression" priority="15793" stopIfTrue="1" id="{68C851E9-1731-4498-996C-272A7D22BFAB}">
            <xm:f>AND(IF(H158&lt;'Plan de Accion 2018'!Y174,H158&lt;&gt;"N/A"))</xm:f>
            <x14:dxf>
              <fill>
                <patternFill>
                  <bgColor indexed="10"/>
                </patternFill>
              </fill>
            </x14:dxf>
          </x14:cfRule>
          <xm:sqref>H158</xm:sqref>
        </x14:conditionalFormatting>
        <x14:conditionalFormatting xmlns:xm="http://schemas.microsoft.com/office/excel/2006/main">
          <x14:cfRule type="expression" priority="15785" id="{1D929EC8-F9DF-49AF-9C13-9A5E16DFD238}">
            <xm:f>AND(IF(H72&gt;'Plan de Accion 2018'!Y94,H72&lt;&gt;¨N/A¨))</xm:f>
            <x14:dxf>
              <fill>
                <patternFill>
                  <bgColor theme="1" tint="0.499984740745262"/>
                </patternFill>
              </fill>
            </x14:dxf>
          </x14:cfRule>
          <x14:cfRule type="expression" priority="15786" stopIfTrue="1" id="{182BC988-84B7-455E-B687-E26B6540210A}">
            <xm:f>AND(IF(H72='Plan de Accion 2018'!Y94,H72&lt;&gt;"N/A"))</xm:f>
            <x14:dxf>
              <fill>
                <patternFill>
                  <bgColor rgb="FF00B050"/>
                </patternFill>
              </fill>
            </x14:dxf>
          </x14:cfRule>
          <x14:cfRule type="expression" priority="15787" stopIfTrue="1" id="{FFE27CDF-D07F-48C5-A518-51586D4CFE6B}">
            <xm:f>AND(IF(H72&lt;'Plan de Accion 2018'!Y94,H72&lt;&gt;"N/A"))</xm:f>
            <x14:dxf>
              <fill>
                <patternFill>
                  <bgColor indexed="10"/>
                </patternFill>
              </fill>
            </x14:dxf>
          </x14:cfRule>
          <xm:sqref>H160 H72:H73</xm:sqref>
        </x14:conditionalFormatting>
        <x14:conditionalFormatting xmlns:xm="http://schemas.microsoft.com/office/excel/2006/main">
          <x14:cfRule type="expression" priority="15782" id="{7A463BFC-EAD1-4356-A630-6375A654D3C2}">
            <xm:f>AND(IF(H162&gt;'Plan de Accion 2018'!Y8,H162&lt;&gt;¨N/A¨))</xm:f>
            <x14:dxf>
              <fill>
                <patternFill>
                  <bgColor theme="1" tint="0.499984740745262"/>
                </patternFill>
              </fill>
            </x14:dxf>
          </x14:cfRule>
          <x14:cfRule type="expression" priority="15783" stopIfTrue="1" id="{0642DF62-FA69-4129-AACA-FB565F841B36}">
            <xm:f>AND(IF(H162='Plan de Accion 2018'!Y8,H162&lt;&gt;"N/A"))</xm:f>
            <x14:dxf>
              <fill>
                <patternFill>
                  <bgColor rgb="FF00B050"/>
                </patternFill>
              </fill>
            </x14:dxf>
          </x14:cfRule>
          <x14:cfRule type="expression" priority="15784" stopIfTrue="1" id="{1126386E-685D-4659-A9D8-242AAB13D0C3}">
            <xm:f>AND(IF(H162&lt;'Plan de Accion 2018'!Y8,H162&lt;&gt;"N/A"))</xm:f>
            <x14:dxf>
              <fill>
                <patternFill>
                  <bgColor indexed="10"/>
                </patternFill>
              </fill>
            </x14:dxf>
          </x14:cfRule>
          <xm:sqref>H162</xm:sqref>
        </x14:conditionalFormatting>
        <x14:conditionalFormatting xmlns:xm="http://schemas.microsoft.com/office/excel/2006/main">
          <x14:cfRule type="expression" priority="15779" id="{A280658F-F114-4A26-AB95-F6BFACC92386}">
            <xm:f>AND(IF(H163&gt;'Plan de Accion 2018'!Y12,H163&lt;&gt;¨N/A¨))</xm:f>
            <x14:dxf>
              <fill>
                <patternFill>
                  <bgColor theme="1" tint="0.499984740745262"/>
                </patternFill>
              </fill>
            </x14:dxf>
          </x14:cfRule>
          <x14:cfRule type="expression" priority="15780" stopIfTrue="1" id="{4BC7C8AD-F128-42C7-9CA2-244047812D66}">
            <xm:f>AND(IF(H163='Plan de Accion 2018'!Y12,H163&lt;&gt;"N/A"))</xm:f>
            <x14:dxf>
              <fill>
                <patternFill>
                  <bgColor rgb="FF00B050"/>
                </patternFill>
              </fill>
            </x14:dxf>
          </x14:cfRule>
          <x14:cfRule type="expression" priority="15781" stopIfTrue="1" id="{1C256845-CACA-4D46-B992-69485733D6EB}">
            <xm:f>AND(IF(H163&lt;'Plan de Accion 2018'!Y12,H163&lt;&gt;"N/A"))</xm:f>
            <x14:dxf>
              <fill>
                <patternFill>
                  <bgColor indexed="10"/>
                </patternFill>
              </fill>
            </x14:dxf>
          </x14:cfRule>
          <xm:sqref>H163</xm:sqref>
        </x14:conditionalFormatting>
        <x14:conditionalFormatting xmlns:xm="http://schemas.microsoft.com/office/excel/2006/main">
          <x14:cfRule type="expression" priority="15776" id="{4934C3D5-C484-4DE7-9A01-9306A8F2B71F}">
            <xm:f>AND(IF(H164&gt;'Plan de Accion 2018'!Y45,H164&lt;&gt;¨N/A¨))</xm:f>
            <x14:dxf>
              <fill>
                <patternFill>
                  <bgColor theme="1" tint="0.499984740745262"/>
                </patternFill>
              </fill>
            </x14:dxf>
          </x14:cfRule>
          <x14:cfRule type="expression" priority="15777" stopIfTrue="1" id="{7CAC8ABC-7131-4AC2-A39A-773EBE645EE7}">
            <xm:f>AND(IF(H164='Plan de Accion 2018'!Y45,H164&lt;&gt;"N/A"))</xm:f>
            <x14:dxf>
              <fill>
                <patternFill>
                  <bgColor rgb="FF00B050"/>
                </patternFill>
              </fill>
            </x14:dxf>
          </x14:cfRule>
          <x14:cfRule type="expression" priority="15778" stopIfTrue="1" id="{846CD198-E04F-4FE7-968A-90233F88EC9E}">
            <xm:f>AND(IF(H164&lt;'Plan de Accion 2018'!Y45,H164&lt;&gt;"N/A"))</xm:f>
            <x14:dxf>
              <fill>
                <patternFill>
                  <bgColor indexed="10"/>
                </patternFill>
              </fill>
            </x14:dxf>
          </x14:cfRule>
          <xm:sqref>H164</xm:sqref>
        </x14:conditionalFormatting>
        <x14:conditionalFormatting xmlns:xm="http://schemas.microsoft.com/office/excel/2006/main">
          <x14:cfRule type="expression" priority="15773" id="{89C6EAC4-CF03-499D-9B3A-06491B65196B}">
            <xm:f>AND(IF(H166&gt;'Plan de Accion 2018'!Y76,H166&lt;&gt;¨N/A¨))</xm:f>
            <x14:dxf>
              <fill>
                <patternFill>
                  <bgColor theme="1" tint="0.499984740745262"/>
                </patternFill>
              </fill>
            </x14:dxf>
          </x14:cfRule>
          <x14:cfRule type="expression" priority="15774" stopIfTrue="1" id="{53296D92-3942-4674-AD25-8764EB63CDE7}">
            <xm:f>AND(IF(H166='Plan de Accion 2018'!Y76,H166&lt;&gt;"N/A"))</xm:f>
            <x14:dxf>
              <fill>
                <patternFill>
                  <bgColor rgb="FF00B050"/>
                </patternFill>
              </fill>
            </x14:dxf>
          </x14:cfRule>
          <x14:cfRule type="expression" priority="15775" stopIfTrue="1" id="{514C06CF-66E1-4705-8C2A-F5C6FE8B88B8}">
            <xm:f>AND(IF(H166&lt;'Plan de Accion 2018'!Y76,H166&lt;&gt;"N/A"))</xm:f>
            <x14:dxf>
              <fill>
                <patternFill>
                  <bgColor indexed="10"/>
                </patternFill>
              </fill>
            </x14:dxf>
          </x14:cfRule>
          <xm:sqref>H213 H166</xm:sqref>
        </x14:conditionalFormatting>
        <x14:conditionalFormatting xmlns:xm="http://schemas.microsoft.com/office/excel/2006/main">
          <x14:cfRule type="expression" priority="15767" id="{FC4341C7-A7D1-4DF4-BF80-A89D08FBA1E6}">
            <xm:f>AND(IF(H167&gt;'Plan de Accion 2018'!Y100,H167&lt;&gt;¨N/A¨))</xm:f>
            <x14:dxf>
              <fill>
                <patternFill>
                  <bgColor theme="1" tint="0.499984740745262"/>
                </patternFill>
              </fill>
            </x14:dxf>
          </x14:cfRule>
          <x14:cfRule type="expression" priority="15768" stopIfTrue="1" id="{B7763D8E-B892-4BB3-A013-4A447BCEEC0F}">
            <xm:f>AND(IF(H167='Plan de Accion 2018'!Y100,H167&lt;&gt;"N/A"))</xm:f>
            <x14:dxf>
              <fill>
                <patternFill>
                  <bgColor rgb="FF00B050"/>
                </patternFill>
              </fill>
            </x14:dxf>
          </x14:cfRule>
          <x14:cfRule type="expression" priority="15769" stopIfTrue="1" id="{95FC6BA5-3B0E-46BF-ACA4-1E22F0FE516A}">
            <xm:f>AND(IF(H167&lt;'Plan de Accion 2018'!Y100,H167&lt;&gt;"N/A"))</xm:f>
            <x14:dxf>
              <fill>
                <patternFill>
                  <bgColor indexed="10"/>
                </patternFill>
              </fill>
            </x14:dxf>
          </x14:cfRule>
          <xm:sqref>H167</xm:sqref>
        </x14:conditionalFormatting>
        <x14:conditionalFormatting xmlns:xm="http://schemas.microsoft.com/office/excel/2006/main">
          <x14:cfRule type="expression" priority="15764" id="{A48A741E-2335-4636-8D08-7B27C3E4956C}">
            <xm:f>AND(IF(H63&gt;'Plan de Accion 2018'!Y42,H63&lt;&gt;¨N/A¨))</xm:f>
            <x14:dxf>
              <fill>
                <patternFill>
                  <bgColor theme="1" tint="0.499984740745262"/>
                </patternFill>
              </fill>
            </x14:dxf>
          </x14:cfRule>
          <x14:cfRule type="expression" priority="15765" stopIfTrue="1" id="{00EE595D-D89E-431F-BE3A-5343A63E1EDB}">
            <xm:f>AND(IF(H63='Plan de Accion 2018'!Y42,H63&lt;&gt;"N/A"))</xm:f>
            <x14:dxf>
              <fill>
                <patternFill>
                  <bgColor rgb="FF00B050"/>
                </patternFill>
              </fill>
            </x14:dxf>
          </x14:cfRule>
          <x14:cfRule type="expression" priority="15766" stopIfTrue="1" id="{52C94201-6FC1-4E11-B07B-06A0F9B26529}">
            <xm:f>AND(IF(H63&lt;'Plan de Accion 2018'!Y42,H63&lt;&gt;"N/A"))</xm:f>
            <x14:dxf>
              <fill>
                <patternFill>
                  <bgColor indexed="10"/>
                </patternFill>
              </fill>
            </x14:dxf>
          </x14:cfRule>
          <xm:sqref>H209 H94 H63</xm:sqref>
        </x14:conditionalFormatting>
        <x14:conditionalFormatting xmlns:xm="http://schemas.microsoft.com/office/excel/2006/main">
          <x14:cfRule type="expression" priority="15755" id="{1523E02A-3925-41A3-BF96-39A403EB014B}">
            <xm:f>AND(IF(H173&gt;'Plan de Accion 2018'!Y13,H173&lt;&gt;¨N/A¨))</xm:f>
            <x14:dxf>
              <fill>
                <patternFill>
                  <bgColor theme="1" tint="0.499984740745262"/>
                </patternFill>
              </fill>
            </x14:dxf>
          </x14:cfRule>
          <x14:cfRule type="expression" priority="15756" stopIfTrue="1" id="{7B1800F9-DF49-4379-A2FC-B91DB3005E14}">
            <xm:f>AND(IF(H173='Plan de Accion 2018'!Y13,H173&lt;&gt;"N/A"))</xm:f>
            <x14:dxf>
              <fill>
                <patternFill>
                  <bgColor rgb="FF00B050"/>
                </patternFill>
              </fill>
            </x14:dxf>
          </x14:cfRule>
          <x14:cfRule type="expression" priority="15757" stopIfTrue="1" id="{471274C0-72AA-4AA8-9629-F75AC9BB3108}">
            <xm:f>AND(IF(H173&lt;'Plan de Accion 2018'!Y13,H173&lt;&gt;"N/A"))</xm:f>
            <x14:dxf>
              <fill>
                <patternFill>
                  <bgColor indexed="10"/>
                </patternFill>
              </fill>
            </x14:dxf>
          </x14:cfRule>
          <xm:sqref>H173:H174</xm:sqref>
        </x14:conditionalFormatting>
        <x14:conditionalFormatting xmlns:xm="http://schemas.microsoft.com/office/excel/2006/main">
          <x14:cfRule type="expression" priority="15749" id="{857D2DFE-5120-4DA2-BFBD-F094B9746C61}">
            <xm:f>AND(IF(H175&gt;'Plan de Accion 2018'!Y46,H175&lt;&gt;¨N/A¨))</xm:f>
            <x14:dxf>
              <fill>
                <patternFill>
                  <bgColor theme="1" tint="0.499984740745262"/>
                </patternFill>
              </fill>
            </x14:dxf>
          </x14:cfRule>
          <x14:cfRule type="expression" priority="15750" stopIfTrue="1" id="{D1215E61-DCE0-41A8-B2C2-63E9F380E1B9}">
            <xm:f>AND(IF(H175='Plan de Accion 2018'!Y46,H175&lt;&gt;"N/A"))</xm:f>
            <x14:dxf>
              <fill>
                <patternFill>
                  <bgColor rgb="FF00B050"/>
                </patternFill>
              </fill>
            </x14:dxf>
          </x14:cfRule>
          <x14:cfRule type="expression" priority="15751" stopIfTrue="1" id="{539F6F78-0917-4A71-B585-8A3C938771FA}">
            <xm:f>AND(IF(H175&lt;'Plan de Accion 2018'!Y46,H175&lt;&gt;"N/A"))</xm:f>
            <x14:dxf>
              <fill>
                <patternFill>
                  <bgColor indexed="10"/>
                </patternFill>
              </fill>
            </x14:dxf>
          </x14:cfRule>
          <xm:sqref>H175:H176</xm:sqref>
        </x14:conditionalFormatting>
        <x14:conditionalFormatting xmlns:xm="http://schemas.microsoft.com/office/excel/2006/main">
          <x14:cfRule type="expression" priority="15743" id="{0069D929-6632-4C0E-8162-795C48046B7A}">
            <xm:f>AND(IF(H177&gt;'Plan de Accion 2018'!Y65,H177&lt;&gt;¨N/A¨))</xm:f>
            <x14:dxf>
              <fill>
                <patternFill>
                  <bgColor theme="1" tint="0.499984740745262"/>
                </patternFill>
              </fill>
            </x14:dxf>
          </x14:cfRule>
          <x14:cfRule type="expression" priority="15744" stopIfTrue="1" id="{CD7B24CE-2B0E-421E-B345-729E2C962CF9}">
            <xm:f>AND(IF(H177='Plan de Accion 2018'!Y65,H177&lt;&gt;"N/A"))</xm:f>
            <x14:dxf>
              <fill>
                <patternFill>
                  <bgColor rgb="FF00B050"/>
                </patternFill>
              </fill>
            </x14:dxf>
          </x14:cfRule>
          <x14:cfRule type="expression" priority="15745" stopIfTrue="1" id="{1882F5F0-E435-4220-B4B2-BE8AABB4BFF8}">
            <xm:f>AND(IF(H177&lt;'Plan de Accion 2018'!Y65,H177&lt;&gt;"N/A"))</xm:f>
            <x14:dxf>
              <fill>
                <patternFill>
                  <bgColor indexed="10"/>
                </patternFill>
              </fill>
            </x14:dxf>
          </x14:cfRule>
          <xm:sqref>H177:H178</xm:sqref>
        </x14:conditionalFormatting>
        <x14:conditionalFormatting xmlns:xm="http://schemas.microsoft.com/office/excel/2006/main">
          <x14:cfRule type="expression" priority="15737" id="{9023D58E-D9E9-48BC-96CC-9CA824AD6CBE}">
            <xm:f>AND(IF(H212&gt;'Plan de Accion 2018'!Y112,H212&lt;&gt;¨N/A¨))</xm:f>
            <x14:dxf>
              <fill>
                <patternFill>
                  <bgColor theme="1" tint="0.499984740745262"/>
                </patternFill>
              </fill>
            </x14:dxf>
          </x14:cfRule>
          <x14:cfRule type="expression" priority="15738" stopIfTrue="1" id="{A02CA597-C0BA-477D-B125-1F776BF6FF03}">
            <xm:f>AND(IF(H212='Plan de Accion 2018'!Y112,H212&lt;&gt;"N/A"))</xm:f>
            <x14:dxf>
              <fill>
                <patternFill>
                  <bgColor rgb="FF00B050"/>
                </patternFill>
              </fill>
            </x14:dxf>
          </x14:cfRule>
          <x14:cfRule type="expression" priority="15739" stopIfTrue="1" id="{1549CAF8-AE1D-450A-B6FF-38AE00390A9E}">
            <xm:f>AND(IF(H212&lt;'Plan de Accion 2018'!Y112,H212&lt;&gt;"N/A"))</xm:f>
            <x14:dxf>
              <fill>
                <patternFill>
                  <bgColor indexed="10"/>
                </patternFill>
              </fill>
            </x14:dxf>
          </x14:cfRule>
          <xm:sqref>H212</xm:sqref>
        </x14:conditionalFormatting>
        <x14:conditionalFormatting xmlns:xm="http://schemas.microsoft.com/office/excel/2006/main">
          <x14:cfRule type="expression" priority="15731" id="{3466D8F8-582B-4326-84CF-7975E79E6317}">
            <xm:f>AND(IF(H181&gt;'Plan de Accion 2018'!Y101,H181&lt;&gt;¨N/A¨))</xm:f>
            <x14:dxf>
              <fill>
                <patternFill>
                  <bgColor theme="1" tint="0.499984740745262"/>
                </patternFill>
              </fill>
            </x14:dxf>
          </x14:cfRule>
          <x14:cfRule type="expression" priority="15732" stopIfTrue="1" id="{3EE2D88A-F1B0-409E-8FCA-4AAA3AF6B837}">
            <xm:f>AND(IF(H181='Plan de Accion 2018'!Y101,H181&lt;&gt;"N/A"))</xm:f>
            <x14:dxf>
              <fill>
                <patternFill>
                  <bgColor rgb="FF00B050"/>
                </patternFill>
              </fill>
            </x14:dxf>
          </x14:cfRule>
          <x14:cfRule type="expression" priority="15733" stopIfTrue="1" id="{111DE0D0-3939-4B09-AC41-AAEAABC77CCC}">
            <xm:f>AND(IF(H181&lt;'Plan de Accion 2018'!Y101,H181&lt;&gt;"N/A"))</xm:f>
            <x14:dxf>
              <fill>
                <patternFill>
                  <bgColor indexed="10"/>
                </patternFill>
              </fill>
            </x14:dxf>
          </x14:cfRule>
          <xm:sqref>H181:H182</xm:sqref>
        </x14:conditionalFormatting>
        <x14:conditionalFormatting xmlns:xm="http://schemas.microsoft.com/office/excel/2006/main">
          <x14:cfRule type="expression" priority="15725" id="{EFF6030F-C379-4D84-A32E-18B7CB608827}">
            <xm:f>AND(IF(H183&gt;'Plan de Accion 2018'!Y110,H183&lt;&gt;¨N/A¨))</xm:f>
            <x14:dxf>
              <fill>
                <patternFill>
                  <bgColor theme="1" tint="0.499984740745262"/>
                </patternFill>
              </fill>
            </x14:dxf>
          </x14:cfRule>
          <x14:cfRule type="expression" priority="15726" stopIfTrue="1" id="{EE2C1EB9-8BC5-4B71-B10B-4849F6385F01}">
            <xm:f>AND(IF(H183='Plan de Accion 2018'!Y110,H183&lt;&gt;"N/A"))</xm:f>
            <x14:dxf>
              <fill>
                <patternFill>
                  <bgColor rgb="FF00B050"/>
                </patternFill>
              </fill>
            </x14:dxf>
          </x14:cfRule>
          <x14:cfRule type="expression" priority="15727" stopIfTrue="1" id="{5B2EBBAB-97F0-4837-A2C1-7A05240E41CB}">
            <xm:f>AND(IF(H183&lt;'Plan de Accion 2018'!Y110,H183&lt;&gt;"N/A"))</xm:f>
            <x14:dxf>
              <fill>
                <patternFill>
                  <bgColor indexed="10"/>
                </patternFill>
              </fill>
            </x14:dxf>
          </x14:cfRule>
          <xm:sqref>H183:H184</xm:sqref>
        </x14:conditionalFormatting>
        <x14:conditionalFormatting xmlns:xm="http://schemas.microsoft.com/office/excel/2006/main">
          <x14:cfRule type="expression" priority="15719" id="{CADB7F3C-5FD8-46CC-984A-70B39F967A58}">
            <xm:f>AND(IF(H185&gt;'Plan de Accion 2018'!Y138,H185&lt;&gt;¨N/A¨))</xm:f>
            <x14:dxf>
              <fill>
                <patternFill>
                  <bgColor theme="1" tint="0.499984740745262"/>
                </patternFill>
              </fill>
            </x14:dxf>
          </x14:cfRule>
          <x14:cfRule type="expression" priority="15720" stopIfTrue="1" id="{F7B03922-E71A-4D5A-B768-BC6CA0C48FA4}">
            <xm:f>AND(IF(H185='Plan de Accion 2018'!Y138,H185&lt;&gt;"N/A"))</xm:f>
            <x14:dxf>
              <fill>
                <patternFill>
                  <bgColor rgb="FF00B050"/>
                </patternFill>
              </fill>
            </x14:dxf>
          </x14:cfRule>
          <x14:cfRule type="expression" priority="15721" stopIfTrue="1" id="{8C1C5965-54B7-4691-9575-FA7ACCDC854C}">
            <xm:f>AND(IF(H185&lt;'Plan de Accion 2018'!Y138,H185&lt;&gt;"N/A"))</xm:f>
            <x14:dxf>
              <fill>
                <patternFill>
                  <bgColor indexed="10"/>
                </patternFill>
              </fill>
            </x14:dxf>
          </x14:cfRule>
          <xm:sqref>H185</xm:sqref>
        </x14:conditionalFormatting>
        <x14:conditionalFormatting xmlns:xm="http://schemas.microsoft.com/office/excel/2006/main">
          <x14:cfRule type="expression" priority="15716" id="{7E4461A3-2611-4AA9-A66F-B13DE2D47BA5}">
            <xm:f>AND(IF(H186&gt;'Plan de Accion 2018'!Y144,H186&lt;&gt;¨N/A¨))</xm:f>
            <x14:dxf>
              <fill>
                <patternFill>
                  <bgColor theme="1" tint="0.499984740745262"/>
                </patternFill>
              </fill>
            </x14:dxf>
          </x14:cfRule>
          <x14:cfRule type="expression" priority="15717" stopIfTrue="1" id="{A3FCA3BA-2D16-4EB6-BCA3-A75AB1060648}">
            <xm:f>AND(IF(H186='Plan de Accion 2018'!Y144,H186&lt;&gt;"N/A"))</xm:f>
            <x14:dxf>
              <fill>
                <patternFill>
                  <bgColor rgb="FF00B050"/>
                </patternFill>
              </fill>
            </x14:dxf>
          </x14:cfRule>
          <x14:cfRule type="expression" priority="15718" stopIfTrue="1" id="{48C30B03-FC48-4704-96C7-4419515D9472}">
            <xm:f>AND(IF(H186&lt;'Plan de Accion 2018'!Y144,H186&lt;&gt;"N/A"))</xm:f>
            <x14:dxf>
              <fill>
                <patternFill>
                  <bgColor indexed="10"/>
                </patternFill>
              </fill>
            </x14:dxf>
          </x14:cfRule>
          <xm:sqref>H186</xm:sqref>
        </x14:conditionalFormatting>
        <x14:conditionalFormatting xmlns:xm="http://schemas.microsoft.com/office/excel/2006/main">
          <x14:cfRule type="expression" priority="15713" id="{F10D625D-EAFA-4E0E-A34F-37C73D161080}">
            <xm:f>AND(IF(H187&gt;'Plan de Accion 2018'!Y148,H187&lt;&gt;¨N/A¨))</xm:f>
            <x14:dxf>
              <fill>
                <patternFill>
                  <bgColor theme="1" tint="0.499984740745262"/>
                </patternFill>
              </fill>
            </x14:dxf>
          </x14:cfRule>
          <x14:cfRule type="expression" priority="15714" stopIfTrue="1" id="{F3180275-7D80-443F-8246-8699A1F71B61}">
            <xm:f>AND(IF(H187='Plan de Accion 2018'!Y148,H187&lt;&gt;"N/A"))</xm:f>
            <x14:dxf>
              <fill>
                <patternFill>
                  <bgColor rgb="FF00B050"/>
                </patternFill>
              </fill>
            </x14:dxf>
          </x14:cfRule>
          <x14:cfRule type="expression" priority="15715" stopIfTrue="1" id="{FED6FDF5-EBE6-4D36-A899-45F27F513985}">
            <xm:f>AND(IF(H187&lt;'Plan de Accion 2018'!Y148,H187&lt;&gt;"N/A"))</xm:f>
            <x14:dxf>
              <fill>
                <patternFill>
                  <bgColor indexed="10"/>
                </patternFill>
              </fill>
            </x14:dxf>
          </x14:cfRule>
          <xm:sqref>H187</xm:sqref>
        </x14:conditionalFormatting>
        <x14:conditionalFormatting xmlns:xm="http://schemas.microsoft.com/office/excel/2006/main">
          <x14:cfRule type="expression" priority="15710" id="{5FA449BC-EE6F-40D2-9144-36B927DA06E1}">
            <xm:f>AND(IF(H188&gt;'Plan de Accion 2018'!Y150,H188&lt;&gt;¨N/A¨))</xm:f>
            <x14:dxf>
              <fill>
                <patternFill>
                  <bgColor theme="1" tint="0.499984740745262"/>
                </patternFill>
              </fill>
            </x14:dxf>
          </x14:cfRule>
          <x14:cfRule type="expression" priority="15711" stopIfTrue="1" id="{91DC5159-9D8B-4D20-9D1F-2A9EFAA0B302}">
            <xm:f>AND(IF(H188='Plan de Accion 2018'!Y150,H188&lt;&gt;"N/A"))</xm:f>
            <x14:dxf>
              <fill>
                <patternFill>
                  <bgColor rgb="FF00B050"/>
                </patternFill>
              </fill>
            </x14:dxf>
          </x14:cfRule>
          <x14:cfRule type="expression" priority="15712" stopIfTrue="1" id="{7B0C2ABA-7D7D-413F-BF92-614259B8F00F}">
            <xm:f>AND(IF(H188&lt;'Plan de Accion 2018'!Y150,H188&lt;&gt;"N/A"))</xm:f>
            <x14:dxf>
              <fill>
                <patternFill>
                  <bgColor indexed="10"/>
                </patternFill>
              </fill>
            </x14:dxf>
          </x14:cfRule>
          <xm:sqref>H188:H191</xm:sqref>
        </x14:conditionalFormatting>
        <x14:conditionalFormatting xmlns:xm="http://schemas.microsoft.com/office/excel/2006/main">
          <x14:cfRule type="expression" priority="15689" id="{FCC5F5C9-0F99-41E5-AD69-B1974889B1A6}">
            <xm:f>AND(IF(H196&gt;'Plan de Accion 2018'!Y63,H196&lt;&gt;¨N/A¨))</xm:f>
            <x14:dxf>
              <fill>
                <patternFill>
                  <bgColor theme="1" tint="0.499984740745262"/>
                </patternFill>
              </fill>
            </x14:dxf>
          </x14:cfRule>
          <x14:cfRule type="expression" priority="15690" stopIfTrue="1" id="{C6BB74E2-453A-4136-BA3A-A287D4E7D4AC}">
            <xm:f>AND(IF(H196='Plan de Accion 2018'!Y63,H196&lt;&gt;"N/A"))</xm:f>
            <x14:dxf>
              <fill>
                <patternFill>
                  <bgColor rgb="FF00B050"/>
                </patternFill>
              </fill>
            </x14:dxf>
          </x14:cfRule>
          <x14:cfRule type="expression" priority="15691" stopIfTrue="1" id="{9BB417B0-6A47-4056-A209-EEA9D54D2D7A}">
            <xm:f>AND(IF(H196&lt;'Plan de Accion 2018'!Y63,H196&lt;&gt;"N/A"))</xm:f>
            <x14:dxf>
              <fill>
                <patternFill>
                  <bgColor indexed="10"/>
                </patternFill>
              </fill>
            </x14:dxf>
          </x14:cfRule>
          <xm:sqref>H196</xm:sqref>
        </x14:conditionalFormatting>
        <x14:conditionalFormatting xmlns:xm="http://schemas.microsoft.com/office/excel/2006/main">
          <x14:cfRule type="expression" priority="15686" id="{78E35D6F-1D68-4015-93A6-EC633D2F48FC}">
            <xm:f>AND(IF(H197&gt;'Plan de Accion 2018'!Y71,H197&lt;&gt;¨N/A¨))</xm:f>
            <x14:dxf>
              <fill>
                <patternFill>
                  <bgColor theme="1" tint="0.499984740745262"/>
                </patternFill>
              </fill>
            </x14:dxf>
          </x14:cfRule>
          <x14:cfRule type="expression" priority="15687" stopIfTrue="1" id="{282AD478-160B-4A6A-8782-116DB5C571E5}">
            <xm:f>AND(IF(H197='Plan de Accion 2018'!Y71,H197&lt;&gt;"N/A"))</xm:f>
            <x14:dxf>
              <fill>
                <patternFill>
                  <bgColor rgb="FF00B050"/>
                </patternFill>
              </fill>
            </x14:dxf>
          </x14:cfRule>
          <x14:cfRule type="expression" priority="15688" stopIfTrue="1" id="{47FD856B-F27C-4649-BCE1-64978A31C5C6}">
            <xm:f>AND(IF(H197&lt;'Plan de Accion 2018'!Y71,H197&lt;&gt;"N/A"))</xm:f>
            <x14:dxf>
              <fill>
                <patternFill>
                  <bgColor indexed="10"/>
                </patternFill>
              </fill>
            </x14:dxf>
          </x14:cfRule>
          <xm:sqref>H197</xm:sqref>
        </x14:conditionalFormatting>
        <x14:conditionalFormatting xmlns:xm="http://schemas.microsoft.com/office/excel/2006/main">
          <x14:cfRule type="expression" priority="15683" id="{055B1447-593F-4605-B776-EE96019A85D2}">
            <xm:f>AND(IF(H199&gt;'Plan de Accion 2018'!Y79,H199&lt;&gt;¨N/A¨))</xm:f>
            <x14:dxf>
              <fill>
                <patternFill>
                  <bgColor theme="1" tint="0.499984740745262"/>
                </patternFill>
              </fill>
            </x14:dxf>
          </x14:cfRule>
          <x14:cfRule type="expression" priority="15684" stopIfTrue="1" id="{499F616C-0424-47D3-8894-714B4E3A8FEA}">
            <xm:f>AND(IF(H199='Plan de Accion 2018'!Y79,H199&lt;&gt;"N/A"))</xm:f>
            <x14:dxf>
              <fill>
                <patternFill>
                  <bgColor rgb="FF00B050"/>
                </patternFill>
              </fill>
            </x14:dxf>
          </x14:cfRule>
          <x14:cfRule type="expression" priority="15685" stopIfTrue="1" id="{42DD10BB-C61F-420D-A18F-67A8F5399298}">
            <xm:f>AND(IF(H199&lt;'Plan de Accion 2018'!Y79,H199&lt;&gt;"N/A"))</xm:f>
            <x14:dxf>
              <fill>
                <patternFill>
                  <bgColor indexed="10"/>
                </patternFill>
              </fill>
            </x14:dxf>
          </x14:cfRule>
          <xm:sqref>H199</xm:sqref>
        </x14:conditionalFormatting>
        <x14:conditionalFormatting xmlns:xm="http://schemas.microsoft.com/office/excel/2006/main">
          <x14:cfRule type="expression" priority="15674" id="{B5A5660C-3053-41A0-A098-D258E656A072}">
            <xm:f>AND(IF(H203&gt;'Plan de Accion 2018'!Y73,H203&lt;&gt;¨N/A¨))</xm:f>
            <x14:dxf>
              <fill>
                <patternFill>
                  <bgColor theme="1" tint="0.499984740745262"/>
                </patternFill>
              </fill>
            </x14:dxf>
          </x14:cfRule>
          <x14:cfRule type="expression" priority="15675" stopIfTrue="1" id="{E2B5B27E-CDF3-450A-8057-12E89A8892C8}">
            <xm:f>AND(IF(H203='Plan de Accion 2018'!Y73,H203&lt;&gt;"N/A"))</xm:f>
            <x14:dxf>
              <fill>
                <patternFill>
                  <bgColor rgb="FF00B050"/>
                </patternFill>
              </fill>
            </x14:dxf>
          </x14:cfRule>
          <x14:cfRule type="expression" priority="15676" stopIfTrue="1" id="{E56D0686-0082-45FA-963D-A81530F215ED}">
            <xm:f>AND(IF(H203&lt;'Plan de Accion 2018'!Y73,H203&lt;&gt;"N/A"))</xm:f>
            <x14:dxf>
              <fill>
                <patternFill>
                  <bgColor indexed="10"/>
                </patternFill>
              </fill>
            </x14:dxf>
          </x14:cfRule>
          <xm:sqref>H203</xm:sqref>
        </x14:conditionalFormatting>
        <x14:conditionalFormatting xmlns:xm="http://schemas.microsoft.com/office/excel/2006/main">
          <x14:cfRule type="expression" priority="15671" id="{4B3DAEF0-1FED-4309-9C42-94A83F5C7FC9}">
            <xm:f>AND(IF(H204&gt;'Plan de Accion 2018'!Y164,H204&lt;&gt;¨N/A¨))</xm:f>
            <x14:dxf>
              <fill>
                <patternFill>
                  <bgColor theme="1" tint="0.499984740745262"/>
                </patternFill>
              </fill>
            </x14:dxf>
          </x14:cfRule>
          <x14:cfRule type="expression" priority="15672" stopIfTrue="1" id="{507012F1-ADE4-4BA7-9884-285F191304DB}">
            <xm:f>AND(IF(H204='Plan de Accion 2018'!Y164,H204&lt;&gt;"N/A"))</xm:f>
            <x14:dxf>
              <fill>
                <patternFill>
                  <bgColor rgb="FF00B050"/>
                </patternFill>
              </fill>
            </x14:dxf>
          </x14:cfRule>
          <x14:cfRule type="expression" priority="15673" stopIfTrue="1" id="{93F7499C-2CC0-405B-86CF-E30C012F02C9}">
            <xm:f>AND(IF(H204&lt;'Plan de Accion 2018'!Y164,H204&lt;&gt;"N/A"))</xm:f>
            <x14:dxf>
              <fill>
                <patternFill>
                  <bgColor indexed="10"/>
                </patternFill>
              </fill>
            </x14:dxf>
          </x14:cfRule>
          <xm:sqref>H204:H206</xm:sqref>
        </x14:conditionalFormatting>
        <x14:conditionalFormatting xmlns:xm="http://schemas.microsoft.com/office/excel/2006/main">
          <x14:cfRule type="expression" priority="15650" id="{0097922E-B8ED-4C09-9891-760EE7F462ED}">
            <xm:f>AND(IF(H214&gt;'Plan de Accion 2018'!Y156,H214&lt;&gt;¨N/A¨))</xm:f>
            <x14:dxf>
              <fill>
                <patternFill>
                  <bgColor theme="1" tint="0.499984740745262"/>
                </patternFill>
              </fill>
            </x14:dxf>
          </x14:cfRule>
          <x14:cfRule type="expression" priority="15651" stopIfTrue="1" id="{C5A0B0F8-2CF7-4787-ACFA-6BB735960719}">
            <xm:f>AND(IF(H214='Plan de Accion 2018'!Y156,H214&lt;&gt;"N/A"))</xm:f>
            <x14:dxf>
              <fill>
                <patternFill>
                  <bgColor rgb="FF00B050"/>
                </patternFill>
              </fill>
            </x14:dxf>
          </x14:cfRule>
          <x14:cfRule type="expression" priority="15652" stopIfTrue="1" id="{E7F928BE-F98C-43F1-AD06-6D4FF4D493D8}">
            <xm:f>AND(IF(H214&lt;'Plan de Accion 2018'!Y156,H214&lt;&gt;"N/A"))</xm:f>
            <x14:dxf>
              <fill>
                <patternFill>
                  <bgColor indexed="10"/>
                </patternFill>
              </fill>
            </x14:dxf>
          </x14:cfRule>
          <xm:sqref>H214</xm:sqref>
        </x14:conditionalFormatting>
        <x14:conditionalFormatting xmlns:xm="http://schemas.microsoft.com/office/excel/2006/main">
          <x14:cfRule type="expression" priority="15644" id="{9635B60D-3B78-43AA-94BF-3F988CFCC799}">
            <xm:f>AND(IF(L29&gt;'Plan de Accion 2018'!AI138,L29&lt;&gt;¨N/A¨))</xm:f>
            <x14:dxf>
              <fill>
                <patternFill>
                  <bgColor theme="1" tint="0.499984740745262"/>
                </patternFill>
              </fill>
            </x14:dxf>
          </x14:cfRule>
          <x14:cfRule type="expression" priority="15648" stopIfTrue="1" id="{404F032B-48CE-458A-9249-84803D96C9EB}">
            <xm:f>AND(IF(L29='Plan de Accion 2018'!AI138,L29&lt;&gt;"N/A"))</xm:f>
            <x14:dxf>
              <fill>
                <patternFill>
                  <bgColor rgb="FF00B050"/>
                </patternFill>
              </fill>
            </x14:dxf>
          </x14:cfRule>
          <x14:cfRule type="expression" priority="15649" stopIfTrue="1" id="{E83C4961-5DDE-4A21-9CED-7232A00AC2BA}">
            <xm:f>AND(IF(L29&lt;'Plan de Accion 2018'!AI138,L29&lt;&gt;"N/A"))</xm:f>
            <x14:dxf>
              <fill>
                <patternFill>
                  <bgColor indexed="10"/>
                </patternFill>
              </fill>
            </x14:dxf>
          </x14:cfRule>
          <xm:sqref>L75:L78 L29 L32</xm:sqref>
        </x14:conditionalFormatting>
        <x14:conditionalFormatting xmlns:xm="http://schemas.microsoft.com/office/excel/2006/main">
          <x14:cfRule type="expression" priority="16202" id="{3E64CA38-8982-4263-ACEE-A5C813A4BDBA}">
            <xm:f>AND(IF(H18&gt;'Plan de Accion 2018'!AI139,H18&lt;&gt;¨N/A¨))</xm:f>
            <x14:dxf>
              <fill>
                <patternFill>
                  <bgColor theme="1" tint="0.499984740745262"/>
                </patternFill>
              </fill>
            </x14:dxf>
          </x14:cfRule>
          <x14:cfRule type="expression" priority="16203" stopIfTrue="1" id="{4747C3CE-5C84-4A34-8CF9-E5669252D8C7}">
            <xm:f>AND(IF(H18='Plan de Accion 2018'!AI139,H18&lt;&gt;"N/A"))</xm:f>
            <x14:dxf>
              <fill>
                <patternFill>
                  <bgColor rgb="FF00B050"/>
                </patternFill>
              </fill>
            </x14:dxf>
          </x14:cfRule>
          <x14:cfRule type="expression" priority="16204" stopIfTrue="1" id="{BFD53C62-084B-466D-8E5F-F25ABC95D3A7}">
            <xm:f>AND(IF(H18&lt;'Plan de Accion 2018'!AI139,H18&lt;&gt;"N/A"))</xm:f>
            <x14:dxf>
              <fill>
                <patternFill>
                  <bgColor indexed="10"/>
                </patternFill>
              </fill>
            </x14:dxf>
          </x14:cfRule>
          <xm:sqref>H18</xm:sqref>
        </x14:conditionalFormatting>
        <x14:conditionalFormatting xmlns:xm="http://schemas.microsoft.com/office/excel/2006/main">
          <x14:cfRule type="expression" priority="3092" id="{27460D10-EF80-41AA-9014-B61C6B752E95}">
            <xm:f>AND(IF(L18&gt;'Plan de Accion 2018'!AI139,L18&lt;&gt;¨N/A¨))</xm:f>
            <x14:dxf>
              <fill>
                <patternFill>
                  <bgColor theme="1" tint="0.499984740745262"/>
                </patternFill>
              </fill>
            </x14:dxf>
          </x14:cfRule>
          <x14:cfRule type="expression" priority="3093" stopIfTrue="1" id="{ABED78E1-5615-4D04-B3F7-A96D1A82646C}">
            <xm:f>AND(IF(L18='Plan de Accion 2018'!AI139,L18&lt;&gt;"N/A"))</xm:f>
            <x14:dxf>
              <fill>
                <patternFill>
                  <bgColor rgb="FF00B050"/>
                </patternFill>
              </fill>
            </x14:dxf>
          </x14:cfRule>
          <x14:cfRule type="expression" priority="3094" stopIfTrue="1" id="{067995D4-F35C-4D1E-8184-310EE829EB38}">
            <xm:f>AND(IF(L18&lt;'Plan de Accion 2018'!AI139,L18&lt;&gt;"N/A"))</xm:f>
            <x14:dxf>
              <fill>
                <patternFill>
                  <bgColor indexed="10"/>
                </patternFill>
              </fill>
            </x14:dxf>
          </x14:cfRule>
          <xm:sqref>L18:L19</xm:sqref>
        </x14:conditionalFormatting>
        <x14:conditionalFormatting xmlns:xm="http://schemas.microsoft.com/office/excel/2006/main">
          <x14:cfRule type="expression" priority="3089" id="{46EA064C-B5E6-4A56-A13B-D0EB1C2A6C39}">
            <xm:f>AND(IF(H19&gt;'Plan de Accion 2018'!Y140,H19&lt;&gt;¨N/A¨))</xm:f>
            <x14:dxf>
              <fill>
                <patternFill>
                  <bgColor theme="1" tint="0.499984740745262"/>
                </patternFill>
              </fill>
            </x14:dxf>
          </x14:cfRule>
          <x14:cfRule type="expression" priority="3090" stopIfTrue="1" id="{DC94D3B2-2CA0-41AE-B9B0-8EA7F9DB5F05}">
            <xm:f>AND(IF(H19='Plan de Accion 2018'!Y140,H19&lt;&gt;"N/A"))</xm:f>
            <x14:dxf>
              <fill>
                <patternFill>
                  <bgColor rgb="FF00B050"/>
                </patternFill>
              </fill>
            </x14:dxf>
          </x14:cfRule>
          <x14:cfRule type="expression" priority="3091" stopIfTrue="1" id="{7EF2E7CB-84E2-476A-AE16-FC149FAE3789}">
            <xm:f>AND(IF(H19&lt;'Plan de Accion 2018'!Y140,H19&lt;&gt;"N/A"))</xm:f>
            <x14:dxf>
              <fill>
                <patternFill>
                  <bgColor indexed="10"/>
                </patternFill>
              </fill>
            </x14:dxf>
          </x14:cfRule>
          <xm:sqref>H19</xm:sqref>
        </x14:conditionalFormatting>
        <x14:conditionalFormatting xmlns:xm="http://schemas.microsoft.com/office/excel/2006/main">
          <x14:cfRule type="expression" priority="16151" id="{FF3327D0-3CA5-4BF8-BF9E-AA8F2E33D7D9}">
            <xm:f>AND(IF(L20&gt;'Plan de Accion 2018'!AI179,L20&lt;&gt;¨N/A¨))</xm:f>
            <x14:dxf>
              <fill>
                <patternFill>
                  <bgColor theme="1" tint="0.499984740745262"/>
                </patternFill>
              </fill>
            </x14:dxf>
          </x14:cfRule>
          <x14:cfRule type="expression" priority="16152" stopIfTrue="1" id="{74B96E61-3F95-4149-A368-671CAEF4AAD2}">
            <xm:f>AND(IF(L20='Plan de Accion 2018'!AI179,L20&lt;&gt;"N/A"))</xm:f>
            <x14:dxf>
              <fill>
                <patternFill>
                  <bgColor rgb="FF00B050"/>
                </patternFill>
              </fill>
            </x14:dxf>
          </x14:cfRule>
          <x14:cfRule type="expression" priority="16153" stopIfTrue="1" id="{64BB88DA-4785-40D0-A052-D8AAFD5FFE70}">
            <xm:f>AND(IF(L20&lt;'Plan de Accion 2018'!AI179,L20&lt;&gt;"N/A"))</xm:f>
            <x14:dxf>
              <fill>
                <patternFill>
                  <bgColor indexed="10"/>
                </patternFill>
              </fill>
            </x14:dxf>
          </x14:cfRule>
          <xm:sqref>L20</xm:sqref>
        </x14:conditionalFormatting>
        <x14:conditionalFormatting xmlns:xm="http://schemas.microsoft.com/office/excel/2006/main">
          <x14:cfRule type="expression" priority="16148" id="{A3D87421-0B65-4F98-BBBF-FD1995679A4C}">
            <xm:f>AND(IF(L21&gt;'Plan de Accion 2018'!AI137,L21&lt;&gt;¨N/A¨))</xm:f>
            <x14:dxf>
              <fill>
                <patternFill>
                  <bgColor theme="1" tint="0.499984740745262"/>
                </patternFill>
              </fill>
            </x14:dxf>
          </x14:cfRule>
          <x14:cfRule type="expression" priority="16149" stopIfTrue="1" id="{41B26356-30DE-489A-AD26-15FD34136A65}">
            <xm:f>AND(IF(L21='Plan de Accion 2018'!AI137,L21&lt;&gt;"N/A"))</xm:f>
            <x14:dxf>
              <fill>
                <patternFill>
                  <bgColor rgb="FF00B050"/>
                </patternFill>
              </fill>
            </x14:dxf>
          </x14:cfRule>
          <x14:cfRule type="expression" priority="16150" stopIfTrue="1" id="{B0F10322-ECD8-4A2B-9C00-7C06EA305AD3}">
            <xm:f>AND(IF(L21&lt;'Plan de Accion 2018'!AI137,L21&lt;&gt;"N/A"))</xm:f>
            <x14:dxf>
              <fill>
                <patternFill>
                  <bgColor indexed="10"/>
                </patternFill>
              </fill>
            </x14:dxf>
          </x14:cfRule>
          <xm:sqref>L21</xm:sqref>
        </x14:conditionalFormatting>
        <x14:conditionalFormatting xmlns:xm="http://schemas.microsoft.com/office/excel/2006/main">
          <x14:cfRule type="expression" priority="16145" id="{AA37A142-6D08-42A2-8963-970C3FA27596}">
            <xm:f>AND(IF(L22&gt;'Plan de Accion 2018'!AI142,L22&lt;&gt;¨N/A¨))</xm:f>
            <x14:dxf>
              <fill>
                <patternFill>
                  <bgColor theme="1" tint="0.499984740745262"/>
                </patternFill>
              </fill>
            </x14:dxf>
          </x14:cfRule>
          <x14:cfRule type="expression" priority="16146" stopIfTrue="1" id="{AC4644A6-B025-4CEE-9F4C-5F0E6E9D54F5}">
            <xm:f>AND(IF(L22='Plan de Accion 2018'!AI142,L22&lt;&gt;"N/A"))</xm:f>
            <x14:dxf>
              <fill>
                <patternFill>
                  <bgColor rgb="FF00B050"/>
                </patternFill>
              </fill>
            </x14:dxf>
          </x14:cfRule>
          <x14:cfRule type="expression" priority="16147" stopIfTrue="1" id="{60E2013D-6E47-4232-BF6D-021E4B9F87DE}">
            <xm:f>AND(IF(L22&lt;'Plan de Accion 2018'!AI142,L22&lt;&gt;"N/A"))</xm:f>
            <x14:dxf>
              <fill>
                <patternFill>
                  <bgColor indexed="10"/>
                </patternFill>
              </fill>
            </x14:dxf>
          </x14:cfRule>
          <xm:sqref>L22:L23</xm:sqref>
        </x14:conditionalFormatting>
        <x14:conditionalFormatting xmlns:xm="http://schemas.microsoft.com/office/excel/2006/main">
          <x14:cfRule type="expression" priority="3083" id="{FBAFFB69-B454-4AA9-9773-EBC6F4EFEDCC}">
            <xm:f>AND(IF(H20&gt;'Plan de Accion 2018'!Y179,H20&lt;&gt;¨N/A¨))</xm:f>
            <x14:dxf>
              <fill>
                <patternFill>
                  <bgColor theme="1" tint="0.499984740745262"/>
                </patternFill>
              </fill>
            </x14:dxf>
          </x14:cfRule>
          <x14:cfRule type="expression" priority="3084" stopIfTrue="1" id="{55212332-4A62-4D93-A4D3-6231801C5518}">
            <xm:f>AND(IF(H20='Plan de Accion 2018'!Y179,H20&lt;&gt;"N/A"))</xm:f>
            <x14:dxf>
              <fill>
                <patternFill>
                  <bgColor rgb="FF00B050"/>
                </patternFill>
              </fill>
            </x14:dxf>
          </x14:cfRule>
          <x14:cfRule type="expression" priority="3085" stopIfTrue="1" id="{0B55D040-E2D1-49E3-B167-DD13749BBA17}">
            <xm:f>AND(IF(H20&lt;'Plan de Accion 2018'!Y179,H20&lt;&gt;"N/A"))</xm:f>
            <x14:dxf>
              <fill>
                <patternFill>
                  <bgColor indexed="10"/>
                </patternFill>
              </fill>
            </x14:dxf>
          </x14:cfRule>
          <xm:sqref>H20</xm:sqref>
        </x14:conditionalFormatting>
        <x14:conditionalFormatting xmlns:xm="http://schemas.microsoft.com/office/excel/2006/main">
          <x14:cfRule type="expression" priority="3080" id="{8A556E88-A320-4F1B-B4C0-5F37C3CE23CC}">
            <xm:f>AND(IF(H21&gt;'Plan de Accion 2018'!Y137,H21&lt;&gt;¨N/A¨))</xm:f>
            <x14:dxf>
              <fill>
                <patternFill>
                  <bgColor theme="1" tint="0.499984740745262"/>
                </patternFill>
              </fill>
            </x14:dxf>
          </x14:cfRule>
          <x14:cfRule type="expression" priority="3081" stopIfTrue="1" id="{E03999B2-AC49-4FAD-ADDA-0338539F0084}">
            <xm:f>AND(IF(H21='Plan de Accion 2018'!Y137,H21&lt;&gt;"N/A"))</xm:f>
            <x14:dxf>
              <fill>
                <patternFill>
                  <bgColor rgb="FF00B050"/>
                </patternFill>
              </fill>
            </x14:dxf>
          </x14:cfRule>
          <x14:cfRule type="expression" priority="3082" stopIfTrue="1" id="{FB06060B-BB0E-4E8B-8A60-87532D0DA861}">
            <xm:f>AND(IF(H21&lt;'Plan de Accion 2018'!Y137,H21&lt;&gt;"N/A"))</xm:f>
            <x14:dxf>
              <fill>
                <patternFill>
                  <bgColor indexed="10"/>
                </patternFill>
              </fill>
            </x14:dxf>
          </x14:cfRule>
          <xm:sqref>H21</xm:sqref>
        </x14:conditionalFormatting>
        <x14:conditionalFormatting xmlns:xm="http://schemas.microsoft.com/office/excel/2006/main">
          <x14:cfRule type="expression" priority="3077" id="{204D33F6-BAF1-4CC8-8C60-D1EC4849DBD6}">
            <xm:f>AND(IF(H22&gt;'Plan de Accion 2018'!Y142,H22&lt;&gt;¨N/A¨))</xm:f>
            <x14:dxf>
              <fill>
                <patternFill>
                  <bgColor theme="1" tint="0.499984740745262"/>
                </patternFill>
              </fill>
            </x14:dxf>
          </x14:cfRule>
          <x14:cfRule type="expression" priority="3078" stopIfTrue="1" id="{BA32F0F2-A339-46A8-8F2B-C5E08664781A}">
            <xm:f>AND(IF(H22='Plan de Accion 2018'!Y142,H22&lt;&gt;"N/A"))</xm:f>
            <x14:dxf>
              <fill>
                <patternFill>
                  <bgColor rgb="FF00B050"/>
                </patternFill>
              </fill>
            </x14:dxf>
          </x14:cfRule>
          <x14:cfRule type="expression" priority="3079" stopIfTrue="1" id="{79AEA6CD-0C2A-4A07-84FF-2EF94F816B6F}">
            <xm:f>AND(IF(H22&lt;'Plan de Accion 2018'!Y142,H22&lt;&gt;"N/A"))</xm:f>
            <x14:dxf>
              <fill>
                <patternFill>
                  <bgColor indexed="10"/>
                </patternFill>
              </fill>
            </x14:dxf>
          </x14:cfRule>
          <xm:sqref>H22</xm:sqref>
        </x14:conditionalFormatting>
        <x14:conditionalFormatting xmlns:xm="http://schemas.microsoft.com/office/excel/2006/main">
          <x14:cfRule type="expression" priority="3071" id="{DB5BCAF0-D8EA-4608-B38D-3A272641E62B}">
            <xm:f>AND(IF(L24&gt;'Plan de Accion 2018'!AI147,L24&lt;&gt;¨N/A¨))</xm:f>
            <x14:dxf>
              <fill>
                <patternFill>
                  <bgColor theme="1" tint="0.499984740745262"/>
                </patternFill>
              </fill>
            </x14:dxf>
          </x14:cfRule>
          <x14:cfRule type="expression" priority="3072" stopIfTrue="1" id="{86696DC8-4807-4128-8290-F698F5DE6A76}">
            <xm:f>AND(IF(L24='Plan de Accion 2018'!AI147,L24&lt;&gt;"N/A"))</xm:f>
            <x14:dxf>
              <fill>
                <patternFill>
                  <bgColor rgb="FF00B050"/>
                </patternFill>
              </fill>
            </x14:dxf>
          </x14:cfRule>
          <x14:cfRule type="expression" priority="3073" stopIfTrue="1" id="{03777559-2D0F-44DF-A9EE-AC921DF473FA}">
            <xm:f>AND(IF(L24&lt;'Plan de Accion 2018'!AI147,L24&lt;&gt;"N/A"))</xm:f>
            <x14:dxf>
              <fill>
                <patternFill>
                  <bgColor indexed="10"/>
                </patternFill>
              </fill>
            </x14:dxf>
          </x14:cfRule>
          <xm:sqref>L24</xm:sqref>
        </x14:conditionalFormatting>
        <x14:conditionalFormatting xmlns:xm="http://schemas.microsoft.com/office/excel/2006/main">
          <x14:cfRule type="expression" priority="3056" id="{3049FA28-690B-4E60-9E9B-3501B5749827}">
            <xm:f>AND(IF(L33&gt;'Plan de Accion 2018'!AI148,L33&lt;&gt;¨N/A¨))</xm:f>
            <x14:dxf>
              <fill>
                <patternFill>
                  <bgColor theme="1" tint="0.499984740745262"/>
                </patternFill>
              </fill>
            </x14:dxf>
          </x14:cfRule>
          <x14:cfRule type="expression" priority="3057" stopIfTrue="1" id="{BD52468C-2751-44C4-9903-938ABE42300C}">
            <xm:f>AND(IF(L33='Plan de Accion 2018'!AI148,L33&lt;&gt;"N/A"))</xm:f>
            <x14:dxf>
              <fill>
                <patternFill>
                  <bgColor rgb="FF00B050"/>
                </patternFill>
              </fill>
            </x14:dxf>
          </x14:cfRule>
          <x14:cfRule type="expression" priority="3058" stopIfTrue="1" id="{17D199E1-925A-4D47-8EDD-EE40681D7315}">
            <xm:f>AND(IF(L33&lt;'Plan de Accion 2018'!AI148,L33&lt;&gt;"N/A"))</xm:f>
            <x14:dxf>
              <fill>
                <patternFill>
                  <bgColor indexed="10"/>
                </patternFill>
              </fill>
            </x14:dxf>
          </x14:cfRule>
          <xm:sqref>L33</xm:sqref>
        </x14:conditionalFormatting>
        <x14:conditionalFormatting xmlns:xm="http://schemas.microsoft.com/office/excel/2006/main">
          <x14:cfRule type="expression" priority="3044" id="{5DAAA9D6-611E-420E-BA41-6F1197435023}">
            <xm:f>AND(IF(L150&gt;'Plan de Accion 2018'!AI160,L150&lt;&gt;¨N/A¨))</xm:f>
            <x14:dxf>
              <fill>
                <patternFill>
                  <bgColor theme="1" tint="0.499984740745262"/>
                </patternFill>
              </fill>
            </x14:dxf>
          </x14:cfRule>
          <x14:cfRule type="expression" priority="3045" stopIfTrue="1" id="{1B368F98-C71B-4981-81AA-3E5440ABFB0E}">
            <xm:f>AND(IF(L150='Plan de Accion 2018'!AI160,L150&lt;&gt;"N/A"))</xm:f>
            <x14:dxf>
              <fill>
                <patternFill>
                  <bgColor rgb="FF00B050"/>
                </patternFill>
              </fill>
            </x14:dxf>
          </x14:cfRule>
          <x14:cfRule type="expression" priority="3046" stopIfTrue="1" id="{CEC7039C-E6BA-416B-A60C-EA6C218342B2}">
            <xm:f>AND(IF(L150&lt;'Plan de Accion 2018'!AI160,L150&lt;&gt;"N/A"))</xm:f>
            <x14:dxf>
              <fill>
                <patternFill>
                  <bgColor indexed="10"/>
                </patternFill>
              </fill>
            </x14:dxf>
          </x14:cfRule>
          <xm:sqref>L150:L153</xm:sqref>
        </x14:conditionalFormatting>
        <x14:conditionalFormatting xmlns:xm="http://schemas.microsoft.com/office/excel/2006/main">
          <x14:cfRule type="expression" priority="3038" id="{6B66A804-738B-44F3-89C5-0844C9039C46}">
            <xm:f>AND(IF(L35&gt;'Plan de Accion 2018'!AI177,L35&lt;&gt;¨N/A¨))</xm:f>
            <x14:dxf>
              <fill>
                <patternFill>
                  <bgColor theme="1" tint="0.499984740745262"/>
                </patternFill>
              </fill>
            </x14:dxf>
          </x14:cfRule>
          <x14:cfRule type="expression" priority="3039" stopIfTrue="1" id="{D95B2FE5-83AC-4572-B2FB-DCC54BDE753C}">
            <xm:f>AND(IF(L35='Plan de Accion 2018'!AI177,L35&lt;&gt;"N/A"))</xm:f>
            <x14:dxf>
              <fill>
                <patternFill>
                  <bgColor rgb="FF00B050"/>
                </patternFill>
              </fill>
            </x14:dxf>
          </x14:cfRule>
          <x14:cfRule type="expression" priority="3040" stopIfTrue="1" id="{3B585B20-5F12-4895-A52B-14775EC3F589}">
            <xm:f>AND(IF(L35&lt;'Plan de Accion 2018'!AI177,L35&lt;&gt;"N/A"))</xm:f>
            <x14:dxf>
              <fill>
                <patternFill>
                  <bgColor indexed="10"/>
                </patternFill>
              </fill>
            </x14:dxf>
          </x14:cfRule>
          <xm:sqref>L35</xm:sqref>
        </x14:conditionalFormatting>
        <x14:conditionalFormatting xmlns:xm="http://schemas.microsoft.com/office/excel/2006/main">
          <x14:cfRule type="expression" priority="2960" id="{4ADAEF9A-97BE-43FD-AE29-E691B36732D3}">
            <xm:f>AND(IF(L154&gt;'Plan de Accion 2018'!AI167,L154&lt;&gt;¨N/A¨))</xm:f>
            <x14:dxf>
              <fill>
                <patternFill>
                  <bgColor theme="1" tint="0.499984740745262"/>
                </patternFill>
              </fill>
            </x14:dxf>
          </x14:cfRule>
          <x14:cfRule type="expression" priority="2961" stopIfTrue="1" id="{83211002-5080-4940-81C7-34A114938341}">
            <xm:f>AND(IF(L154='Plan de Accion 2018'!AI167,L154&lt;&gt;"N/A"))</xm:f>
            <x14:dxf>
              <fill>
                <patternFill>
                  <bgColor rgb="FF00B050"/>
                </patternFill>
              </fill>
            </x14:dxf>
          </x14:cfRule>
          <x14:cfRule type="expression" priority="2962" stopIfTrue="1" id="{F325A5CF-76AD-48A0-A2DB-2FF4BEAE7C04}">
            <xm:f>AND(IF(L154&lt;'Plan de Accion 2018'!AI167,L154&lt;&gt;"N/A"))</xm:f>
            <x14:dxf>
              <fill>
                <patternFill>
                  <bgColor indexed="10"/>
                </patternFill>
              </fill>
            </x14:dxf>
          </x14:cfRule>
          <xm:sqref>L154:L156</xm:sqref>
        </x14:conditionalFormatting>
        <x14:conditionalFormatting xmlns:xm="http://schemas.microsoft.com/office/excel/2006/main">
          <x14:cfRule type="expression" priority="2951" id="{56E75D71-1ABA-4F65-97A4-1E078D63727A}">
            <xm:f>AND(IF(L159&gt;'Plan de Accion 2018'!AI180,L159&lt;&gt;¨N/A¨))</xm:f>
            <x14:dxf>
              <fill>
                <patternFill>
                  <bgColor theme="1" tint="0.499984740745262"/>
                </patternFill>
              </fill>
            </x14:dxf>
          </x14:cfRule>
          <x14:cfRule type="expression" priority="2952" stopIfTrue="1" id="{5E12CC76-D9D3-4493-A3C0-1BA4F89881D7}">
            <xm:f>AND(IF(L159='Plan de Accion 2018'!AI180,L159&lt;&gt;"N/A"))</xm:f>
            <x14:dxf>
              <fill>
                <patternFill>
                  <bgColor rgb="FF00B050"/>
                </patternFill>
              </fill>
            </x14:dxf>
          </x14:cfRule>
          <x14:cfRule type="expression" priority="2953" stopIfTrue="1" id="{84F2C4BC-698E-4170-ABCF-125EFAC77CB7}">
            <xm:f>AND(IF(L159&lt;'Plan de Accion 2018'!AI180,L159&lt;&gt;"N/A"))</xm:f>
            <x14:dxf>
              <fill>
                <patternFill>
                  <bgColor indexed="10"/>
                </patternFill>
              </fill>
            </x14:dxf>
          </x14:cfRule>
          <xm:sqref>L159</xm:sqref>
        </x14:conditionalFormatting>
        <x14:conditionalFormatting xmlns:xm="http://schemas.microsoft.com/office/excel/2006/main">
          <x14:cfRule type="expression" priority="2942" id="{AE2B0296-C77A-43BF-89F7-B30330388CD5}">
            <xm:f>AND(IF(L68&gt;'Plan de Accion 2018'!AI96,L68&lt;&gt;¨N/A¨))</xm:f>
            <x14:dxf>
              <fill>
                <patternFill>
                  <bgColor theme="1" tint="0.499984740745262"/>
                </patternFill>
              </fill>
            </x14:dxf>
          </x14:cfRule>
          <x14:cfRule type="expression" priority="2943" stopIfTrue="1" id="{87463D36-B1D1-45B4-997A-A051AB38B4A5}">
            <xm:f>AND(IF(L68='Plan de Accion 2018'!AI96,L68&lt;&gt;"N/A"))</xm:f>
            <x14:dxf>
              <fill>
                <patternFill>
                  <bgColor rgb="FF00B050"/>
                </patternFill>
              </fill>
            </x14:dxf>
          </x14:cfRule>
          <x14:cfRule type="expression" priority="2944" stopIfTrue="1" id="{0FCBFD68-8E44-4431-B1D0-BA0C970DD4D2}">
            <xm:f>AND(IF(L68&lt;'Plan de Accion 2018'!AI96,L68&lt;&gt;"N/A"))</xm:f>
            <x14:dxf>
              <fill>
                <patternFill>
                  <bgColor indexed="10"/>
                </patternFill>
              </fill>
            </x14:dxf>
          </x14:cfRule>
          <xm:sqref>L68:L71</xm:sqref>
        </x14:conditionalFormatting>
        <x14:conditionalFormatting xmlns:xm="http://schemas.microsoft.com/office/excel/2006/main">
          <x14:cfRule type="expression" priority="2918" id="{78D0C1AC-DAF9-4A2D-8201-D62CDF668C9A}">
            <xm:f>AND(IF(L79&gt;'Plan de Accion 2018'!AI173,L79&lt;&gt;¨N/A¨))</xm:f>
            <x14:dxf>
              <fill>
                <patternFill>
                  <bgColor theme="1" tint="0.499984740745262"/>
                </patternFill>
              </fill>
            </x14:dxf>
          </x14:cfRule>
          <x14:cfRule type="expression" priority="2919" stopIfTrue="1" id="{DF5B2C3C-D659-4BDD-B160-7881856FE24B}">
            <xm:f>AND(IF(L79='Plan de Accion 2018'!AI173,L79&lt;&gt;"N/A"))</xm:f>
            <x14:dxf>
              <fill>
                <patternFill>
                  <bgColor rgb="FF00B050"/>
                </patternFill>
              </fill>
            </x14:dxf>
          </x14:cfRule>
          <x14:cfRule type="expression" priority="2920" stopIfTrue="1" id="{89D2CDD5-9DA5-4EDB-8963-AD875CAF5B49}">
            <xm:f>AND(IF(L79&lt;'Plan de Accion 2018'!AI173,L79&lt;&gt;"N/A"))</xm:f>
            <x14:dxf>
              <fill>
                <patternFill>
                  <bgColor indexed="10"/>
                </patternFill>
              </fill>
            </x14:dxf>
          </x14:cfRule>
          <xm:sqref>L79</xm:sqref>
        </x14:conditionalFormatting>
        <x14:conditionalFormatting xmlns:xm="http://schemas.microsoft.com/office/excel/2006/main">
          <x14:cfRule type="expression" priority="2915" id="{907A2460-573E-47B4-B71D-52A2C317F7E7}">
            <xm:f>AND(IF(L80&gt;'Plan de Accion 2018'!AI181,L80&lt;&gt;¨N/A¨))</xm:f>
            <x14:dxf>
              <fill>
                <patternFill>
                  <bgColor theme="1" tint="0.499984740745262"/>
                </patternFill>
              </fill>
            </x14:dxf>
          </x14:cfRule>
          <x14:cfRule type="expression" priority="2916" stopIfTrue="1" id="{FBD84BD2-917A-471F-ABFD-C688EFB61A36}">
            <xm:f>AND(IF(L80='Plan de Accion 2018'!AI181,L80&lt;&gt;"N/A"))</xm:f>
            <x14:dxf>
              <fill>
                <patternFill>
                  <bgColor rgb="FF00B050"/>
                </patternFill>
              </fill>
            </x14:dxf>
          </x14:cfRule>
          <x14:cfRule type="expression" priority="2917" stopIfTrue="1" id="{0200101A-2BD2-4D7C-B7F6-66CB84DE470C}">
            <xm:f>AND(IF(L80&lt;'Plan de Accion 2018'!AI181,L80&lt;&gt;"N/A"))</xm:f>
            <x14:dxf>
              <fill>
                <patternFill>
                  <bgColor indexed="10"/>
                </patternFill>
              </fill>
            </x14:dxf>
          </x14:cfRule>
          <xm:sqref>L80</xm:sqref>
        </x14:conditionalFormatting>
        <x14:conditionalFormatting xmlns:xm="http://schemas.microsoft.com/office/excel/2006/main">
          <x14:cfRule type="expression" priority="2912" id="{D40D2791-6E3A-4CB9-AB1F-A9D549BC1A5A}">
            <xm:f>AND(IF(L81&gt;'Plan de Accion 2018'!AI183,L81&lt;&gt;¨N/A¨))</xm:f>
            <x14:dxf>
              <fill>
                <patternFill>
                  <bgColor theme="1" tint="0.499984740745262"/>
                </patternFill>
              </fill>
            </x14:dxf>
          </x14:cfRule>
          <x14:cfRule type="expression" priority="2913" stopIfTrue="1" id="{88BC69E5-34F1-4905-9894-189C812CC190}">
            <xm:f>AND(IF(L81='Plan de Accion 2018'!AI183,L81&lt;&gt;"N/A"))</xm:f>
            <x14:dxf>
              <fill>
                <patternFill>
                  <bgColor rgb="FF00B050"/>
                </patternFill>
              </fill>
            </x14:dxf>
          </x14:cfRule>
          <x14:cfRule type="expression" priority="2914" stopIfTrue="1" id="{C7406445-98D7-4926-A18A-14741C5313E1}">
            <xm:f>AND(IF(L81&lt;'Plan de Accion 2018'!AI183,L81&lt;&gt;"N/A"))</xm:f>
            <x14:dxf>
              <fill>
                <patternFill>
                  <bgColor indexed="10"/>
                </patternFill>
              </fill>
            </x14:dxf>
          </x14:cfRule>
          <xm:sqref>L81</xm:sqref>
        </x14:conditionalFormatting>
        <x14:conditionalFormatting xmlns:xm="http://schemas.microsoft.com/office/excel/2006/main">
          <x14:cfRule type="expression" priority="2909" id="{7EF59270-B4F3-42FD-9660-0F499B9C1742}">
            <xm:f>AND(IF(L82&gt;'Plan de Accion 2018'!AI160,L82&lt;&gt;¨N/A¨))</xm:f>
            <x14:dxf>
              <fill>
                <patternFill>
                  <bgColor theme="1" tint="0.499984740745262"/>
                </patternFill>
              </fill>
            </x14:dxf>
          </x14:cfRule>
          <x14:cfRule type="expression" priority="2910" stopIfTrue="1" id="{5168D849-BCE5-484E-87DC-DB96EB8E4FA3}">
            <xm:f>AND(IF(L82='Plan de Accion 2018'!AI160,L82&lt;&gt;"N/A"))</xm:f>
            <x14:dxf>
              <fill>
                <patternFill>
                  <bgColor rgb="FF00B050"/>
                </patternFill>
              </fill>
            </x14:dxf>
          </x14:cfRule>
          <x14:cfRule type="expression" priority="2911" stopIfTrue="1" id="{A3D525FA-225B-41E8-97C5-1290E342EDEC}">
            <xm:f>AND(IF(L82&lt;'Plan de Accion 2018'!AI160,L82&lt;&gt;"N/A"))</xm:f>
            <x14:dxf>
              <fill>
                <patternFill>
                  <bgColor indexed="10"/>
                </patternFill>
              </fill>
            </x14:dxf>
          </x14:cfRule>
          <xm:sqref>L82:L83 L87</xm:sqref>
        </x14:conditionalFormatting>
        <x14:conditionalFormatting xmlns:xm="http://schemas.microsoft.com/office/excel/2006/main">
          <x14:cfRule type="expression" priority="2903" id="{94A0FC93-87AF-4F43-AAE3-571B6E3E2B8A}">
            <xm:f>AND(IF(L88&gt;'Plan de Accion 2018'!AI167,L88&lt;&gt;¨N/A¨))</xm:f>
            <x14:dxf>
              <fill>
                <patternFill>
                  <bgColor theme="1" tint="0.499984740745262"/>
                </patternFill>
              </fill>
            </x14:dxf>
          </x14:cfRule>
          <x14:cfRule type="expression" priority="2904" stopIfTrue="1" id="{9034BFF1-EB50-4CA3-B8D2-0FFB0D0938B2}">
            <xm:f>AND(IF(L88='Plan de Accion 2018'!AI167,L88&lt;&gt;"N/A"))</xm:f>
            <x14:dxf>
              <fill>
                <patternFill>
                  <bgColor rgb="FF00B050"/>
                </patternFill>
              </fill>
            </x14:dxf>
          </x14:cfRule>
          <x14:cfRule type="expression" priority="2905" stopIfTrue="1" id="{79190DA4-A6EC-453C-9B6B-77F0F59BD7E9}">
            <xm:f>AND(IF(L88&lt;'Plan de Accion 2018'!AI167,L88&lt;&gt;"N/A"))</xm:f>
            <x14:dxf>
              <fill>
                <patternFill>
                  <bgColor indexed="10"/>
                </patternFill>
              </fill>
            </x14:dxf>
          </x14:cfRule>
          <xm:sqref>L91 L88</xm:sqref>
        </x14:conditionalFormatting>
        <x14:conditionalFormatting xmlns:xm="http://schemas.microsoft.com/office/excel/2006/main">
          <x14:cfRule type="expression" priority="2897" id="{665B4EDB-2CEC-40EE-9C66-E7615C1D14CF}">
            <xm:f>AND(IF(L92&gt;'Plan de Accion 2018'!AI174,L92&lt;&gt;¨N/A¨))</xm:f>
            <x14:dxf>
              <fill>
                <patternFill>
                  <bgColor theme="1" tint="0.499984740745262"/>
                </patternFill>
              </fill>
            </x14:dxf>
          </x14:cfRule>
          <x14:cfRule type="expression" priority="2898" stopIfTrue="1" id="{29D5088B-611A-463A-9E47-2F26D952C9E3}">
            <xm:f>AND(IF(L92='Plan de Accion 2018'!AI174,L92&lt;&gt;"N/A"))</xm:f>
            <x14:dxf>
              <fill>
                <patternFill>
                  <bgColor rgb="FF00B050"/>
                </patternFill>
              </fill>
            </x14:dxf>
          </x14:cfRule>
          <x14:cfRule type="expression" priority="2899" stopIfTrue="1" id="{C3D75909-5143-4DB9-BC36-66B262AFD942}">
            <xm:f>AND(IF(L92&lt;'Plan de Accion 2018'!AI174,L92&lt;&gt;"N/A"))</xm:f>
            <x14:dxf>
              <fill>
                <patternFill>
                  <bgColor indexed="10"/>
                </patternFill>
              </fill>
            </x14:dxf>
          </x14:cfRule>
          <xm:sqref>L92</xm:sqref>
        </x14:conditionalFormatting>
        <x14:conditionalFormatting xmlns:xm="http://schemas.microsoft.com/office/excel/2006/main">
          <x14:cfRule type="expression" priority="2894" id="{CDB04BB5-8C82-4239-937D-1122E9A03B80}">
            <xm:f>AND(IF(L28&gt;'Plan de Accion 2018'!AI123,L28&lt;&gt;¨N/A¨))</xm:f>
            <x14:dxf>
              <fill>
                <patternFill>
                  <bgColor theme="1" tint="0.499984740745262"/>
                </patternFill>
              </fill>
            </x14:dxf>
          </x14:cfRule>
          <x14:cfRule type="expression" priority="2895" stopIfTrue="1" id="{DFF67972-1BFC-4961-8765-734874F3EAC1}">
            <xm:f>AND(IF(L28='Plan de Accion 2018'!AI123,L28&lt;&gt;"N/A"))</xm:f>
            <x14:dxf>
              <fill>
                <patternFill>
                  <bgColor rgb="FF00B050"/>
                </patternFill>
              </fill>
            </x14:dxf>
          </x14:cfRule>
          <x14:cfRule type="expression" priority="2896" stopIfTrue="1" id="{A1CEA115-F5AE-4A97-9AC6-836C37ECACBB}">
            <xm:f>AND(IF(L28&lt;'Plan de Accion 2018'!AI123,L28&lt;&gt;"N/A"))</xm:f>
            <x14:dxf>
              <fill>
                <patternFill>
                  <bgColor indexed="10"/>
                </patternFill>
              </fill>
            </x14:dxf>
          </x14:cfRule>
          <xm:sqref>L93 L28</xm:sqref>
        </x14:conditionalFormatting>
        <x14:conditionalFormatting xmlns:xm="http://schemas.microsoft.com/office/excel/2006/main">
          <x14:cfRule type="expression" priority="2891" id="{FBB5C317-AB1E-4F43-B1F8-A7B4682AD7BF}">
            <xm:f>AND(IF(L157&gt;'Plan de Accion 2018'!AI172,L157&lt;&gt;¨N/A¨))</xm:f>
            <x14:dxf>
              <fill>
                <patternFill>
                  <bgColor theme="1" tint="0.499984740745262"/>
                </patternFill>
              </fill>
            </x14:dxf>
          </x14:cfRule>
          <x14:cfRule type="expression" priority="2892" stopIfTrue="1" id="{129F5EAC-2681-4D74-B97C-0363A873E61D}">
            <xm:f>AND(IF(L157='Plan de Accion 2018'!AI172,L157&lt;&gt;"N/A"))</xm:f>
            <x14:dxf>
              <fill>
                <patternFill>
                  <bgColor rgb="FF00B050"/>
                </patternFill>
              </fill>
            </x14:dxf>
          </x14:cfRule>
          <x14:cfRule type="expression" priority="2893" stopIfTrue="1" id="{E9742D4D-0A11-4AB6-9D1B-30530E79BB86}">
            <xm:f>AND(IF(L157&lt;'Plan de Accion 2018'!AI172,L157&lt;&gt;"N/A"))</xm:f>
            <x14:dxf>
              <fill>
                <patternFill>
                  <bgColor indexed="10"/>
                </patternFill>
              </fill>
            </x14:dxf>
          </x14:cfRule>
          <xm:sqref>L157</xm:sqref>
        </x14:conditionalFormatting>
        <x14:conditionalFormatting xmlns:xm="http://schemas.microsoft.com/office/excel/2006/main">
          <x14:cfRule type="expression" priority="2888" id="{D98485B0-A829-4DD7-85D9-8DA6D7CCC5BA}">
            <xm:f>AND(IF(L169&gt;'Plan de Accion 2018'!AI157,L169&lt;&gt;¨N/A¨))</xm:f>
            <x14:dxf>
              <fill>
                <patternFill>
                  <bgColor theme="1" tint="0.499984740745262"/>
                </patternFill>
              </fill>
            </x14:dxf>
          </x14:cfRule>
          <x14:cfRule type="expression" priority="2889" stopIfTrue="1" id="{9307B8D1-B8E1-4DBB-B56C-2F037F4C94A1}">
            <xm:f>AND(IF(L169='Plan de Accion 2018'!AI157,L169&lt;&gt;"N/A"))</xm:f>
            <x14:dxf>
              <fill>
                <patternFill>
                  <bgColor rgb="FF00B050"/>
                </patternFill>
              </fill>
            </x14:dxf>
          </x14:cfRule>
          <x14:cfRule type="expression" priority="2890" stopIfTrue="1" id="{7B74C219-9C67-4EB3-AE05-4E03690C1723}">
            <xm:f>AND(IF(L169&lt;'Plan de Accion 2018'!AI157,L169&lt;&gt;"N/A"))</xm:f>
            <x14:dxf>
              <fill>
                <patternFill>
                  <bgColor indexed="10"/>
                </patternFill>
              </fill>
            </x14:dxf>
          </x14:cfRule>
          <xm:sqref>L169</xm:sqref>
        </x14:conditionalFormatting>
        <x14:conditionalFormatting xmlns:xm="http://schemas.microsoft.com/office/excel/2006/main">
          <x14:cfRule type="expression" priority="2885" id="{1506753E-0D88-48A0-8094-602CB52C1104}">
            <xm:f>AND(IF(L98&gt;'Plan de Accion 2018'!AI53,L98&lt;&gt;¨N/A¨))</xm:f>
            <x14:dxf>
              <fill>
                <patternFill>
                  <bgColor theme="1" tint="0.499984740745262"/>
                </patternFill>
              </fill>
            </x14:dxf>
          </x14:cfRule>
          <x14:cfRule type="expression" priority="2886" stopIfTrue="1" id="{D36463E3-0050-4A80-A44D-4F41A5C83B4C}">
            <xm:f>AND(IF(L98='Plan de Accion 2018'!AI53,L98&lt;&gt;"N/A"))</xm:f>
            <x14:dxf>
              <fill>
                <patternFill>
                  <bgColor rgb="FF00B050"/>
                </patternFill>
              </fill>
            </x14:dxf>
          </x14:cfRule>
          <x14:cfRule type="expression" priority="2887" stopIfTrue="1" id="{708D4647-EC86-4804-A4F9-8911AD6BBC21}">
            <xm:f>AND(IF(L98&lt;'Plan de Accion 2018'!AI53,L98&lt;&gt;"N/A"))</xm:f>
            <x14:dxf>
              <fill>
                <patternFill>
                  <bgColor indexed="10"/>
                </patternFill>
              </fill>
            </x14:dxf>
          </x14:cfRule>
          <xm:sqref>L98</xm:sqref>
        </x14:conditionalFormatting>
        <x14:conditionalFormatting xmlns:xm="http://schemas.microsoft.com/office/excel/2006/main">
          <x14:cfRule type="expression" priority="2876" id="{B5A1B21A-B787-497F-AFE1-FED868169529}">
            <xm:f>AND(IF(L170&gt;'Plan de Accion 2018'!AI175,L170&lt;&gt;¨N/A¨))</xm:f>
            <x14:dxf>
              <fill>
                <patternFill>
                  <bgColor theme="1" tint="0.499984740745262"/>
                </patternFill>
              </fill>
            </x14:dxf>
          </x14:cfRule>
          <x14:cfRule type="expression" priority="2877" stopIfTrue="1" id="{913F8EE4-3DA5-481D-BB11-137C5BACE52D}">
            <xm:f>AND(IF(L170='Plan de Accion 2018'!AI175,L170&lt;&gt;"N/A"))</xm:f>
            <x14:dxf>
              <fill>
                <patternFill>
                  <bgColor rgb="FF00B050"/>
                </patternFill>
              </fill>
            </x14:dxf>
          </x14:cfRule>
          <x14:cfRule type="expression" priority="2878" stopIfTrue="1" id="{EABC29BF-EB97-4E9E-A18B-8C16E74C923D}">
            <xm:f>AND(IF(L170&lt;'Plan de Accion 2018'!AI175,L170&lt;&gt;"N/A"))</xm:f>
            <x14:dxf>
              <fill>
                <patternFill>
                  <bgColor indexed="10"/>
                </patternFill>
              </fill>
            </x14:dxf>
          </x14:cfRule>
          <xm:sqref>L170</xm:sqref>
        </x14:conditionalFormatting>
        <x14:conditionalFormatting xmlns:xm="http://schemas.microsoft.com/office/excel/2006/main">
          <x14:cfRule type="expression" priority="2855" id="{D81A256F-07D6-41D6-A6CF-2DB403C83800}">
            <xm:f>AND(IF(L110&gt;'Plan de Accion 2018'!AI141,L110&lt;&gt;¨N/A¨))</xm:f>
            <x14:dxf>
              <fill>
                <patternFill>
                  <bgColor theme="1" tint="0.499984740745262"/>
                </patternFill>
              </fill>
            </x14:dxf>
          </x14:cfRule>
          <x14:cfRule type="expression" priority="2856" stopIfTrue="1" id="{EC937E20-DBB1-4CBB-9A30-076465B8F453}">
            <xm:f>AND(IF(L110='Plan de Accion 2018'!AI141,L110&lt;&gt;"N/A"))</xm:f>
            <x14:dxf>
              <fill>
                <patternFill>
                  <bgColor rgb="FF00B050"/>
                </patternFill>
              </fill>
            </x14:dxf>
          </x14:cfRule>
          <x14:cfRule type="expression" priority="2857" stopIfTrue="1" id="{629F9F1D-47FA-4D81-9B89-4F91DE976D06}">
            <xm:f>AND(IF(L110&lt;'Plan de Accion 2018'!AI141,L110&lt;&gt;"N/A"))</xm:f>
            <x14:dxf>
              <fill>
                <patternFill>
                  <bgColor indexed="10"/>
                </patternFill>
              </fill>
            </x14:dxf>
          </x14:cfRule>
          <xm:sqref>L110</xm:sqref>
        </x14:conditionalFormatting>
        <x14:conditionalFormatting xmlns:xm="http://schemas.microsoft.com/office/excel/2006/main">
          <x14:cfRule type="expression" priority="2852" id="{D137B5C2-4ECF-41D8-A16D-B31FCA518E09}">
            <xm:f>AND(IF(L111&gt;'Plan de Accion 2018'!AI145,L111&lt;&gt;¨N/A¨))</xm:f>
            <x14:dxf>
              <fill>
                <patternFill>
                  <bgColor theme="1" tint="0.499984740745262"/>
                </patternFill>
              </fill>
            </x14:dxf>
          </x14:cfRule>
          <x14:cfRule type="expression" priority="2853" stopIfTrue="1" id="{AE3FE832-AD21-4C05-BE16-8B22CE1BD8F7}">
            <xm:f>AND(IF(L111='Plan de Accion 2018'!AI145,L111&lt;&gt;"N/A"))</xm:f>
            <x14:dxf>
              <fill>
                <patternFill>
                  <bgColor rgb="FF00B050"/>
                </patternFill>
              </fill>
            </x14:dxf>
          </x14:cfRule>
          <x14:cfRule type="expression" priority="2854" stopIfTrue="1" id="{108C4FC2-EFFD-4009-8090-B9794804466F}">
            <xm:f>AND(IF(L111&lt;'Plan de Accion 2018'!AI145,L111&lt;&gt;"N/A"))</xm:f>
            <x14:dxf>
              <fill>
                <patternFill>
                  <bgColor indexed="10"/>
                </patternFill>
              </fill>
            </x14:dxf>
          </x14:cfRule>
          <xm:sqref>L111</xm:sqref>
        </x14:conditionalFormatting>
        <x14:conditionalFormatting xmlns:xm="http://schemas.microsoft.com/office/excel/2006/main">
          <x14:cfRule type="expression" priority="2849" id="{BFD469F7-0A1A-4274-8A68-F7F2BB789863}">
            <xm:f>AND(IF(L212&gt;'Plan de Accion 2018'!AI112,L212&lt;&gt;¨N/A¨))</xm:f>
            <x14:dxf>
              <fill>
                <patternFill>
                  <bgColor theme="1" tint="0.499984740745262"/>
                </patternFill>
              </fill>
            </x14:dxf>
          </x14:cfRule>
          <x14:cfRule type="expression" priority="2850" stopIfTrue="1" id="{27FEA089-7B80-48AC-B3DE-7B6EA4C1C3F9}">
            <xm:f>AND(IF(L212='Plan de Accion 2018'!AI112,L212&lt;&gt;"N/A"))</xm:f>
            <x14:dxf>
              <fill>
                <patternFill>
                  <bgColor rgb="FF00B050"/>
                </patternFill>
              </fill>
            </x14:dxf>
          </x14:cfRule>
          <x14:cfRule type="expression" priority="2851" stopIfTrue="1" id="{EE7586B8-52AB-4CA1-8884-4C2164FBC7C9}">
            <xm:f>AND(IF(L212&lt;'Plan de Accion 2018'!AI112,L212&lt;&gt;"N/A"))</xm:f>
            <x14:dxf>
              <fill>
                <patternFill>
                  <bgColor indexed="10"/>
                </patternFill>
              </fill>
            </x14:dxf>
          </x14:cfRule>
          <xm:sqref>L212</xm:sqref>
        </x14:conditionalFormatting>
        <x14:conditionalFormatting xmlns:xm="http://schemas.microsoft.com/office/excel/2006/main">
          <x14:cfRule type="expression" priority="2840" id="{E4499E52-20A3-4463-889E-0688E2754676}">
            <xm:f>AND(IF(L114&gt;'Plan de Accion 2018'!AI154,L114&lt;&gt;¨N/A¨))</xm:f>
            <x14:dxf>
              <fill>
                <patternFill>
                  <bgColor theme="1" tint="0.499984740745262"/>
                </patternFill>
              </fill>
            </x14:dxf>
          </x14:cfRule>
          <x14:cfRule type="expression" priority="2841" stopIfTrue="1" id="{0D5A4AAE-5860-4B7A-9558-56E2DD5465EF}">
            <xm:f>AND(IF(L114='Plan de Accion 2018'!AI154,L114&lt;&gt;"N/A"))</xm:f>
            <x14:dxf>
              <fill>
                <patternFill>
                  <bgColor rgb="FF00B050"/>
                </patternFill>
              </fill>
            </x14:dxf>
          </x14:cfRule>
          <x14:cfRule type="expression" priority="2842" stopIfTrue="1" id="{170322DD-7147-413D-9027-9CFC0FF7AF9D}">
            <xm:f>AND(IF(L114&lt;'Plan de Accion 2018'!AI154,L114&lt;&gt;"N/A"))</xm:f>
            <x14:dxf>
              <fill>
                <patternFill>
                  <bgColor indexed="10"/>
                </patternFill>
              </fill>
            </x14:dxf>
          </x14:cfRule>
          <xm:sqref>L114</xm:sqref>
        </x14:conditionalFormatting>
        <x14:conditionalFormatting xmlns:xm="http://schemas.microsoft.com/office/excel/2006/main">
          <x14:cfRule type="expression" priority="2837" id="{C536BEEA-19B2-4A8E-A18F-A5DDE57C703F}">
            <xm:f>AND(IF(L115&gt;'Plan de Accion 2018'!AI176,L115&lt;&gt;¨N/A¨))</xm:f>
            <x14:dxf>
              <fill>
                <patternFill>
                  <bgColor theme="1" tint="0.499984740745262"/>
                </patternFill>
              </fill>
            </x14:dxf>
          </x14:cfRule>
          <x14:cfRule type="expression" priority="2838" stopIfTrue="1" id="{2AFFC7E7-BA6C-494C-86B9-52A021E85894}">
            <xm:f>AND(IF(L115='Plan de Accion 2018'!AI176,L115&lt;&gt;"N/A"))</xm:f>
            <x14:dxf>
              <fill>
                <patternFill>
                  <bgColor rgb="FF00B050"/>
                </patternFill>
              </fill>
            </x14:dxf>
          </x14:cfRule>
          <x14:cfRule type="expression" priority="2839" stopIfTrue="1" id="{1FA8627A-8BB5-4718-A387-53F27246E0B6}">
            <xm:f>AND(IF(L115&lt;'Plan de Accion 2018'!AI176,L115&lt;&gt;"N/A"))</xm:f>
            <x14:dxf>
              <fill>
                <patternFill>
                  <bgColor indexed="10"/>
                </patternFill>
              </fill>
            </x14:dxf>
          </x14:cfRule>
          <xm:sqref>L115</xm:sqref>
        </x14:conditionalFormatting>
        <x14:conditionalFormatting xmlns:xm="http://schemas.microsoft.com/office/excel/2006/main">
          <x14:cfRule type="expression" priority="2834" id="{E0D3DDAF-85D0-421A-ADCB-2F5CB48558A4}">
            <xm:f>AND(IF(L116&gt;'Plan de Accion 2018'!AI178,L116&lt;&gt;¨N/A¨))</xm:f>
            <x14:dxf>
              <fill>
                <patternFill>
                  <bgColor theme="1" tint="0.499984740745262"/>
                </patternFill>
              </fill>
            </x14:dxf>
          </x14:cfRule>
          <x14:cfRule type="expression" priority="2835" stopIfTrue="1" id="{5584E8C4-FD3F-4714-ADE2-16976ADC6838}">
            <xm:f>AND(IF(L116='Plan de Accion 2018'!AI178,L116&lt;&gt;"N/A"))</xm:f>
            <x14:dxf>
              <fill>
                <patternFill>
                  <bgColor rgb="FF00B050"/>
                </patternFill>
              </fill>
            </x14:dxf>
          </x14:cfRule>
          <x14:cfRule type="expression" priority="2836" stopIfTrue="1" id="{18ECD560-4079-4A92-9754-918253889A55}">
            <xm:f>AND(IF(L116&lt;'Plan de Accion 2018'!AI178,L116&lt;&gt;"N/A"))</xm:f>
            <x14:dxf>
              <fill>
                <patternFill>
                  <bgColor indexed="10"/>
                </patternFill>
              </fill>
            </x14:dxf>
          </x14:cfRule>
          <xm:sqref>L116</xm:sqref>
        </x14:conditionalFormatting>
        <x14:conditionalFormatting xmlns:xm="http://schemas.microsoft.com/office/excel/2006/main">
          <x14:cfRule type="expression" priority="2825" id="{7E161275-247C-4DB8-BD6A-E08C157FD714}">
            <xm:f>AND(IF(L192&gt;'Plan de Accion 2018'!AI155,L192&lt;&gt;¨N/A¨))</xm:f>
            <x14:dxf>
              <fill>
                <patternFill>
                  <bgColor theme="1" tint="0.499984740745262"/>
                </patternFill>
              </fill>
            </x14:dxf>
          </x14:cfRule>
          <x14:cfRule type="expression" priority="2826" stopIfTrue="1" id="{6A7F13AD-306E-4D00-A2CC-AA0F8C12D183}">
            <xm:f>AND(IF(L192='Plan de Accion 2018'!AI155,L192&lt;&gt;"N/A"))</xm:f>
            <x14:dxf>
              <fill>
                <patternFill>
                  <bgColor rgb="FF00B050"/>
                </patternFill>
              </fill>
            </x14:dxf>
          </x14:cfRule>
          <x14:cfRule type="expression" priority="2827" stopIfTrue="1" id="{4B452FC1-90BB-4624-A6F2-FE094EB34D6B}">
            <xm:f>AND(IF(L192&lt;'Plan de Accion 2018'!AI155,L192&lt;&gt;"N/A"))</xm:f>
            <x14:dxf>
              <fill>
                <patternFill>
                  <bgColor indexed="10"/>
                </patternFill>
              </fill>
            </x14:dxf>
          </x14:cfRule>
          <xm:sqref>L207:L208 L192</xm:sqref>
        </x14:conditionalFormatting>
        <x14:conditionalFormatting xmlns:xm="http://schemas.microsoft.com/office/excel/2006/main">
          <x14:cfRule type="expression" priority="2777" id="{0D5E9AE7-4BF4-4895-B6F5-E36E4EBF6CD8}">
            <xm:f>AND(IF(L137&gt;'Plan de Accion 2018'!AI72,L137&lt;&gt;¨N/A¨))</xm:f>
            <x14:dxf>
              <fill>
                <patternFill>
                  <bgColor theme="1" tint="0.499984740745262"/>
                </patternFill>
              </fill>
            </x14:dxf>
          </x14:cfRule>
          <x14:cfRule type="expression" priority="2778" stopIfTrue="1" id="{02B2DB94-55DA-48BE-8394-32506226B26E}">
            <xm:f>AND(IF(L137='Plan de Accion 2018'!AI72,L137&lt;&gt;"N/A"))</xm:f>
            <x14:dxf>
              <fill>
                <patternFill>
                  <bgColor rgb="FF00B050"/>
                </patternFill>
              </fill>
            </x14:dxf>
          </x14:cfRule>
          <x14:cfRule type="expression" priority="2779" stopIfTrue="1" id="{62ECDF26-C3D0-4A4D-A623-10BF6469D388}">
            <xm:f>AND(IF(L137&lt;'Plan de Accion 2018'!AI72,L137&lt;&gt;"N/A"))</xm:f>
            <x14:dxf>
              <fill>
                <patternFill>
                  <bgColor indexed="10"/>
                </patternFill>
              </fill>
            </x14:dxf>
          </x14:cfRule>
          <xm:sqref>L137</xm:sqref>
        </x14:conditionalFormatting>
        <x14:conditionalFormatting xmlns:xm="http://schemas.microsoft.com/office/excel/2006/main">
          <x14:cfRule type="expression" priority="2735" id="{93CAA629-261F-436D-9452-A4B7DFBE4F70}">
            <xm:f>AND(IF(L138&gt;'Plan de Accion 2018'!AI74,L138&lt;&gt;¨N/A¨))</xm:f>
            <x14:dxf>
              <fill>
                <patternFill>
                  <bgColor theme="1" tint="0.499984740745262"/>
                </patternFill>
              </fill>
            </x14:dxf>
          </x14:cfRule>
          <x14:cfRule type="expression" priority="2736" stopIfTrue="1" id="{4D26CA90-CE51-432F-8EDB-F0EB41AEC716}">
            <xm:f>AND(IF(L138='Plan de Accion 2018'!AI74,L138&lt;&gt;"N/A"))</xm:f>
            <x14:dxf>
              <fill>
                <patternFill>
                  <bgColor rgb="FF00B050"/>
                </patternFill>
              </fill>
            </x14:dxf>
          </x14:cfRule>
          <x14:cfRule type="expression" priority="2737" stopIfTrue="1" id="{1C81B4BC-0687-4619-AA36-5E89B581629D}">
            <xm:f>AND(IF(L138&lt;'Plan de Accion 2018'!AI74,L138&lt;&gt;"N/A"))</xm:f>
            <x14:dxf>
              <fill>
                <patternFill>
                  <bgColor indexed="10"/>
                </patternFill>
              </fill>
            </x14:dxf>
          </x14:cfRule>
          <xm:sqref>L138:L139</xm:sqref>
        </x14:conditionalFormatting>
        <x14:conditionalFormatting xmlns:xm="http://schemas.microsoft.com/office/excel/2006/main">
          <x14:cfRule type="expression" priority="2729" id="{EA2CF226-8BB0-4EA1-AEB7-C88F9E82F2B2}">
            <xm:f>AND(IF(L200&gt;'Plan de Accion 2018'!AI94,L200&lt;&gt;¨N/A¨))</xm:f>
            <x14:dxf>
              <fill>
                <patternFill>
                  <bgColor theme="1" tint="0.499984740745262"/>
                </patternFill>
              </fill>
            </x14:dxf>
          </x14:cfRule>
          <x14:cfRule type="expression" priority="2730" stopIfTrue="1" id="{AF34FBC9-67DF-46C9-96B3-FFBD98EE8501}">
            <xm:f>AND(IF(L200='Plan de Accion 2018'!AI94,L200&lt;&gt;"N/A"))</xm:f>
            <x14:dxf>
              <fill>
                <patternFill>
                  <bgColor rgb="FF00B050"/>
                </patternFill>
              </fill>
            </x14:dxf>
          </x14:cfRule>
          <x14:cfRule type="expression" priority="2731" stopIfTrue="1" id="{7FFF8608-A6B0-4AD7-986E-9AF373EFABDD}">
            <xm:f>AND(IF(L200&lt;'Plan de Accion 2018'!AI94,L200&lt;&gt;"N/A"))</xm:f>
            <x14:dxf>
              <fill>
                <patternFill>
                  <bgColor indexed="10"/>
                </patternFill>
              </fill>
            </x14:dxf>
          </x14:cfRule>
          <xm:sqref>L200:L201</xm:sqref>
        </x14:conditionalFormatting>
        <x14:conditionalFormatting xmlns:xm="http://schemas.microsoft.com/office/excel/2006/main">
          <x14:cfRule type="expression" priority="2681" id="{D06420E3-CF30-4DD2-8280-E6FBC9305FCD}">
            <xm:f>AND(IF(L158&gt;'Plan de Accion 2018'!AI174,L158&lt;&gt;¨N/A¨))</xm:f>
            <x14:dxf>
              <fill>
                <patternFill>
                  <bgColor theme="1" tint="0.499984740745262"/>
                </patternFill>
              </fill>
            </x14:dxf>
          </x14:cfRule>
          <x14:cfRule type="expression" priority="2682" stopIfTrue="1" id="{E9A6D6B5-AAA3-43C6-9844-572A7B925557}">
            <xm:f>AND(IF(L158='Plan de Accion 2018'!AI174,L158&lt;&gt;"N/A"))</xm:f>
            <x14:dxf>
              <fill>
                <patternFill>
                  <bgColor rgb="FF00B050"/>
                </patternFill>
              </fill>
            </x14:dxf>
          </x14:cfRule>
          <x14:cfRule type="expression" priority="2683" stopIfTrue="1" id="{524635D6-4978-4420-B178-33C242E99282}">
            <xm:f>AND(IF(L158&lt;'Plan de Accion 2018'!AI174,L158&lt;&gt;"N/A"))</xm:f>
            <x14:dxf>
              <fill>
                <patternFill>
                  <bgColor indexed="10"/>
                </patternFill>
              </fill>
            </x14:dxf>
          </x14:cfRule>
          <xm:sqref>L158</xm:sqref>
        </x14:conditionalFormatting>
        <x14:conditionalFormatting xmlns:xm="http://schemas.microsoft.com/office/excel/2006/main">
          <x14:cfRule type="expression" priority="2675" id="{68447B59-877A-404D-B0AE-6151A52F064E}">
            <xm:f>AND(IF(L72&gt;'Plan de Accion 2018'!AI94,L72&lt;&gt;¨N/A¨))</xm:f>
            <x14:dxf>
              <fill>
                <patternFill>
                  <bgColor theme="1" tint="0.499984740745262"/>
                </patternFill>
              </fill>
            </x14:dxf>
          </x14:cfRule>
          <x14:cfRule type="expression" priority="2676" stopIfTrue="1" id="{86D1D90E-1DA7-4627-AF54-12442DEC13E0}">
            <xm:f>AND(IF(L72='Plan de Accion 2018'!AI94,L72&lt;&gt;"N/A"))</xm:f>
            <x14:dxf>
              <fill>
                <patternFill>
                  <bgColor rgb="FF00B050"/>
                </patternFill>
              </fill>
            </x14:dxf>
          </x14:cfRule>
          <x14:cfRule type="expression" priority="2677" stopIfTrue="1" id="{A80BE1DC-0B93-4799-B9BC-F5F13F898DEA}">
            <xm:f>AND(IF(L72&lt;'Plan de Accion 2018'!AI94,L72&lt;&gt;"N/A"))</xm:f>
            <x14:dxf>
              <fill>
                <patternFill>
                  <bgColor indexed="10"/>
                </patternFill>
              </fill>
            </x14:dxf>
          </x14:cfRule>
          <xm:sqref>L160 L72:L73</xm:sqref>
        </x14:conditionalFormatting>
        <x14:conditionalFormatting xmlns:xm="http://schemas.microsoft.com/office/excel/2006/main">
          <x14:cfRule type="expression" priority="2672" id="{71977E91-EBCF-4C91-A420-41DC9BC95AE5}">
            <xm:f>AND(IF(L162&gt;'Plan de Accion 2018'!AI8,L162&lt;&gt;¨N/A¨))</xm:f>
            <x14:dxf>
              <fill>
                <patternFill>
                  <bgColor theme="1" tint="0.499984740745262"/>
                </patternFill>
              </fill>
            </x14:dxf>
          </x14:cfRule>
          <x14:cfRule type="expression" priority="2673" stopIfTrue="1" id="{C9FC0BD4-218A-4020-B54C-E760DA750CB4}">
            <xm:f>AND(IF(L162='Plan de Accion 2018'!AI8,L162&lt;&gt;"N/A"))</xm:f>
            <x14:dxf>
              <fill>
                <patternFill>
                  <bgColor rgb="FF00B050"/>
                </patternFill>
              </fill>
            </x14:dxf>
          </x14:cfRule>
          <x14:cfRule type="expression" priority="2674" stopIfTrue="1" id="{058C1441-FF5D-4E80-AEED-14B523BB0858}">
            <xm:f>AND(IF(L162&lt;'Plan de Accion 2018'!AI8,L162&lt;&gt;"N/A"))</xm:f>
            <x14:dxf>
              <fill>
                <patternFill>
                  <bgColor indexed="10"/>
                </patternFill>
              </fill>
            </x14:dxf>
          </x14:cfRule>
          <xm:sqref>L162</xm:sqref>
        </x14:conditionalFormatting>
        <x14:conditionalFormatting xmlns:xm="http://schemas.microsoft.com/office/excel/2006/main">
          <x14:cfRule type="expression" priority="2669" id="{89EA23BE-FD2A-41A8-AF5E-69BE017843CC}">
            <xm:f>AND(IF(L163&gt;'Plan de Accion 2018'!AI12,L163&lt;&gt;¨N/A¨))</xm:f>
            <x14:dxf>
              <fill>
                <patternFill>
                  <bgColor theme="1" tint="0.499984740745262"/>
                </patternFill>
              </fill>
            </x14:dxf>
          </x14:cfRule>
          <x14:cfRule type="expression" priority="2670" stopIfTrue="1" id="{833C63BF-2408-456E-8B71-059C999DE504}">
            <xm:f>AND(IF(L163='Plan de Accion 2018'!AI12,L163&lt;&gt;"N/A"))</xm:f>
            <x14:dxf>
              <fill>
                <patternFill>
                  <bgColor rgb="FF00B050"/>
                </patternFill>
              </fill>
            </x14:dxf>
          </x14:cfRule>
          <x14:cfRule type="expression" priority="2671" stopIfTrue="1" id="{CD0A57C8-6C99-467A-A84A-0691C2E348E7}">
            <xm:f>AND(IF(L163&lt;'Plan de Accion 2018'!AI12,L163&lt;&gt;"N/A"))</xm:f>
            <x14:dxf>
              <fill>
                <patternFill>
                  <bgColor indexed="10"/>
                </patternFill>
              </fill>
            </x14:dxf>
          </x14:cfRule>
          <xm:sqref>L163</xm:sqref>
        </x14:conditionalFormatting>
        <x14:conditionalFormatting xmlns:xm="http://schemas.microsoft.com/office/excel/2006/main">
          <x14:cfRule type="expression" priority="2666" id="{4B18CF23-D3C9-47F9-9221-8EF09B2AEC88}">
            <xm:f>AND(IF(L164&gt;'Plan de Accion 2018'!AI45,L164&lt;&gt;¨N/A¨))</xm:f>
            <x14:dxf>
              <fill>
                <patternFill>
                  <bgColor theme="1" tint="0.499984740745262"/>
                </patternFill>
              </fill>
            </x14:dxf>
          </x14:cfRule>
          <x14:cfRule type="expression" priority="2667" stopIfTrue="1" id="{A6FFD223-9227-41E5-B1C3-BB1447044B0C}">
            <xm:f>AND(IF(L164='Plan de Accion 2018'!AI45,L164&lt;&gt;"N/A"))</xm:f>
            <x14:dxf>
              <fill>
                <patternFill>
                  <bgColor rgb="FF00B050"/>
                </patternFill>
              </fill>
            </x14:dxf>
          </x14:cfRule>
          <x14:cfRule type="expression" priority="2668" stopIfTrue="1" id="{E424C868-A04A-45BB-BADD-E2F2ED4B29A2}">
            <xm:f>AND(IF(L164&lt;'Plan de Accion 2018'!AI45,L164&lt;&gt;"N/A"))</xm:f>
            <x14:dxf>
              <fill>
                <patternFill>
                  <bgColor indexed="10"/>
                </patternFill>
              </fill>
            </x14:dxf>
          </x14:cfRule>
          <xm:sqref>L164</xm:sqref>
        </x14:conditionalFormatting>
        <x14:conditionalFormatting xmlns:xm="http://schemas.microsoft.com/office/excel/2006/main">
          <x14:cfRule type="expression" priority="2663" id="{246632F1-7C03-489A-AE92-80E02045F584}">
            <xm:f>AND(IF(L166&gt;'Plan de Accion 2018'!AI76,L166&lt;&gt;¨N/A¨))</xm:f>
            <x14:dxf>
              <fill>
                <patternFill>
                  <bgColor theme="1" tint="0.499984740745262"/>
                </patternFill>
              </fill>
            </x14:dxf>
          </x14:cfRule>
          <x14:cfRule type="expression" priority="2664" stopIfTrue="1" id="{51DA99E1-18DB-44AC-AF36-11D3D4C398CF}">
            <xm:f>AND(IF(L166='Plan de Accion 2018'!AI76,L166&lt;&gt;"N/A"))</xm:f>
            <x14:dxf>
              <fill>
                <patternFill>
                  <bgColor rgb="FF00B050"/>
                </patternFill>
              </fill>
            </x14:dxf>
          </x14:cfRule>
          <x14:cfRule type="expression" priority="2665" stopIfTrue="1" id="{D616F941-2CD4-4A6C-8107-CB9BC7F858F4}">
            <xm:f>AND(IF(L166&lt;'Plan de Accion 2018'!AI76,L166&lt;&gt;"N/A"))</xm:f>
            <x14:dxf>
              <fill>
                <patternFill>
                  <bgColor indexed="10"/>
                </patternFill>
              </fill>
            </x14:dxf>
          </x14:cfRule>
          <xm:sqref>L213 L166</xm:sqref>
        </x14:conditionalFormatting>
        <x14:conditionalFormatting xmlns:xm="http://schemas.microsoft.com/office/excel/2006/main">
          <x14:cfRule type="expression" priority="2657" id="{94D5B3DF-C526-4D8C-8AE2-C6E5D83BBFBB}">
            <xm:f>AND(IF(L167&gt;'Plan de Accion 2018'!AI100,L167&lt;&gt;¨N/A¨))</xm:f>
            <x14:dxf>
              <fill>
                <patternFill>
                  <bgColor theme="1" tint="0.499984740745262"/>
                </patternFill>
              </fill>
            </x14:dxf>
          </x14:cfRule>
          <x14:cfRule type="expression" priority="2658" stopIfTrue="1" id="{45FF82D3-7ACE-470A-A0C4-1C49EA8EDC5D}">
            <xm:f>AND(IF(L167='Plan de Accion 2018'!AI100,L167&lt;&gt;"N/A"))</xm:f>
            <x14:dxf>
              <fill>
                <patternFill>
                  <bgColor rgb="FF00B050"/>
                </patternFill>
              </fill>
            </x14:dxf>
          </x14:cfRule>
          <x14:cfRule type="expression" priority="2659" stopIfTrue="1" id="{9D0FF794-998C-46E8-9845-CD9C320AA1DB}">
            <xm:f>AND(IF(L167&lt;'Plan de Accion 2018'!AI100,L167&lt;&gt;"N/A"))</xm:f>
            <x14:dxf>
              <fill>
                <patternFill>
                  <bgColor indexed="10"/>
                </patternFill>
              </fill>
            </x14:dxf>
          </x14:cfRule>
          <xm:sqref>L167</xm:sqref>
        </x14:conditionalFormatting>
        <x14:conditionalFormatting xmlns:xm="http://schemas.microsoft.com/office/excel/2006/main">
          <x14:cfRule type="expression" priority="2654" id="{65B77048-8EBB-4671-A11F-AA4AB698F6A3}">
            <xm:f>AND(IF(L63&gt;'Plan de Accion 2018'!AI42,L63&lt;&gt;¨N/A¨))</xm:f>
            <x14:dxf>
              <fill>
                <patternFill>
                  <bgColor theme="1" tint="0.499984740745262"/>
                </patternFill>
              </fill>
            </x14:dxf>
          </x14:cfRule>
          <x14:cfRule type="expression" priority="2655" stopIfTrue="1" id="{6B01A7A2-E4EE-4493-B0F4-5ABBD6CC3620}">
            <xm:f>AND(IF(L63='Plan de Accion 2018'!AI42,L63&lt;&gt;"N/A"))</xm:f>
            <x14:dxf>
              <fill>
                <patternFill>
                  <bgColor rgb="FF00B050"/>
                </patternFill>
              </fill>
            </x14:dxf>
          </x14:cfRule>
          <x14:cfRule type="expression" priority="2656" stopIfTrue="1" id="{783DC5D6-163E-4602-ABB9-EEC214A0FB42}">
            <xm:f>AND(IF(L63&lt;'Plan de Accion 2018'!AI42,L63&lt;&gt;"N/A"))</xm:f>
            <x14:dxf>
              <fill>
                <patternFill>
                  <bgColor indexed="10"/>
                </patternFill>
              </fill>
            </x14:dxf>
          </x14:cfRule>
          <xm:sqref>L209 L94 L63</xm:sqref>
        </x14:conditionalFormatting>
        <x14:conditionalFormatting xmlns:xm="http://schemas.microsoft.com/office/excel/2006/main">
          <x14:cfRule type="expression" priority="2645" id="{F7A7F0F4-6C05-4526-B6F9-6FC8074B4BE6}">
            <xm:f>AND(IF(L173&gt;'Plan de Accion 2018'!AI13,L173&lt;&gt;¨N/A¨))</xm:f>
            <x14:dxf>
              <fill>
                <patternFill>
                  <bgColor theme="1" tint="0.499984740745262"/>
                </patternFill>
              </fill>
            </x14:dxf>
          </x14:cfRule>
          <x14:cfRule type="expression" priority="2646" stopIfTrue="1" id="{BFFBE208-63E2-4893-8342-F953A6979207}">
            <xm:f>AND(IF(L173='Plan de Accion 2018'!AI13,L173&lt;&gt;"N/A"))</xm:f>
            <x14:dxf>
              <fill>
                <patternFill>
                  <bgColor rgb="FF00B050"/>
                </patternFill>
              </fill>
            </x14:dxf>
          </x14:cfRule>
          <x14:cfRule type="expression" priority="2647" stopIfTrue="1" id="{292AE63C-09EE-499E-A316-3A14F301385D}">
            <xm:f>AND(IF(L173&lt;'Plan de Accion 2018'!AI13,L173&lt;&gt;"N/A"))</xm:f>
            <x14:dxf>
              <fill>
                <patternFill>
                  <bgColor indexed="10"/>
                </patternFill>
              </fill>
            </x14:dxf>
          </x14:cfRule>
          <xm:sqref>L173:L174</xm:sqref>
        </x14:conditionalFormatting>
        <x14:conditionalFormatting xmlns:xm="http://schemas.microsoft.com/office/excel/2006/main">
          <x14:cfRule type="expression" priority="2639" id="{3C4CF5C5-1B9E-485E-A95C-7160C621E01B}">
            <xm:f>AND(IF(L175&gt;'Plan de Accion 2018'!AI46,L175&lt;&gt;¨N/A¨))</xm:f>
            <x14:dxf>
              <fill>
                <patternFill>
                  <bgColor theme="1" tint="0.499984740745262"/>
                </patternFill>
              </fill>
            </x14:dxf>
          </x14:cfRule>
          <x14:cfRule type="expression" priority="2640" stopIfTrue="1" id="{D0DD3133-5EC8-4E7B-8B8B-48B857CF7EF1}">
            <xm:f>AND(IF(L175='Plan de Accion 2018'!AI46,L175&lt;&gt;"N/A"))</xm:f>
            <x14:dxf>
              <fill>
                <patternFill>
                  <bgColor rgb="FF00B050"/>
                </patternFill>
              </fill>
            </x14:dxf>
          </x14:cfRule>
          <x14:cfRule type="expression" priority="2641" stopIfTrue="1" id="{2ED0208C-35B2-4E51-BB0F-9ED5D461BAA6}">
            <xm:f>AND(IF(L175&lt;'Plan de Accion 2018'!AI46,L175&lt;&gt;"N/A"))</xm:f>
            <x14:dxf>
              <fill>
                <patternFill>
                  <bgColor indexed="10"/>
                </patternFill>
              </fill>
            </x14:dxf>
          </x14:cfRule>
          <xm:sqref>L175:L176</xm:sqref>
        </x14:conditionalFormatting>
        <x14:conditionalFormatting xmlns:xm="http://schemas.microsoft.com/office/excel/2006/main">
          <x14:cfRule type="expression" priority="2633" id="{D10AD4BA-AB32-479B-A05F-7EBB47AECE0D}">
            <xm:f>AND(IF(L177&gt;'Plan de Accion 2018'!AI65,L177&lt;&gt;¨N/A¨))</xm:f>
            <x14:dxf>
              <fill>
                <patternFill>
                  <bgColor theme="1" tint="0.499984740745262"/>
                </patternFill>
              </fill>
            </x14:dxf>
          </x14:cfRule>
          <x14:cfRule type="expression" priority="2634" stopIfTrue="1" id="{E8804082-AE2C-4662-ADD2-A6A58D3333B9}">
            <xm:f>AND(IF(L177='Plan de Accion 2018'!AI65,L177&lt;&gt;"N/A"))</xm:f>
            <x14:dxf>
              <fill>
                <patternFill>
                  <bgColor rgb="FF00B050"/>
                </patternFill>
              </fill>
            </x14:dxf>
          </x14:cfRule>
          <x14:cfRule type="expression" priority="2635" stopIfTrue="1" id="{27638E90-BB39-497E-B54B-48A04239D80C}">
            <xm:f>AND(IF(L177&lt;'Plan de Accion 2018'!AI65,L177&lt;&gt;"N/A"))</xm:f>
            <x14:dxf>
              <fill>
                <patternFill>
                  <bgColor indexed="10"/>
                </patternFill>
              </fill>
            </x14:dxf>
          </x14:cfRule>
          <xm:sqref>L177:L178</xm:sqref>
        </x14:conditionalFormatting>
        <x14:conditionalFormatting xmlns:xm="http://schemas.microsoft.com/office/excel/2006/main">
          <x14:cfRule type="expression" priority="2621" id="{F979C8CE-8970-4390-93D7-B930FB13FA79}">
            <xm:f>AND(IF(L181&gt;'Plan de Accion 2018'!AI101,L181&lt;&gt;¨N/A¨))</xm:f>
            <x14:dxf>
              <fill>
                <patternFill>
                  <bgColor theme="1" tint="0.499984740745262"/>
                </patternFill>
              </fill>
            </x14:dxf>
          </x14:cfRule>
          <x14:cfRule type="expression" priority="2622" stopIfTrue="1" id="{DC8BE4F0-62E4-4709-95C8-D14350CE195D}">
            <xm:f>AND(IF(L181='Plan de Accion 2018'!AI101,L181&lt;&gt;"N/A"))</xm:f>
            <x14:dxf>
              <fill>
                <patternFill>
                  <bgColor rgb="FF00B050"/>
                </patternFill>
              </fill>
            </x14:dxf>
          </x14:cfRule>
          <x14:cfRule type="expression" priority="2623" stopIfTrue="1" id="{1737FCC3-9BEE-4FF3-8347-C592FF44D509}">
            <xm:f>AND(IF(L181&lt;'Plan de Accion 2018'!AI101,L181&lt;&gt;"N/A"))</xm:f>
            <x14:dxf>
              <fill>
                <patternFill>
                  <bgColor indexed="10"/>
                </patternFill>
              </fill>
            </x14:dxf>
          </x14:cfRule>
          <xm:sqref>L181:L182</xm:sqref>
        </x14:conditionalFormatting>
        <x14:conditionalFormatting xmlns:xm="http://schemas.microsoft.com/office/excel/2006/main">
          <x14:cfRule type="expression" priority="2615" id="{C70BE97F-9581-466F-8476-006345B65701}">
            <xm:f>AND(IF(L183&gt;'Plan de Accion 2018'!AI110,L183&lt;&gt;¨N/A¨))</xm:f>
            <x14:dxf>
              <fill>
                <patternFill>
                  <bgColor theme="1" tint="0.499984740745262"/>
                </patternFill>
              </fill>
            </x14:dxf>
          </x14:cfRule>
          <x14:cfRule type="expression" priority="2616" stopIfTrue="1" id="{6AA328FE-740E-4721-8E09-E6232575F793}">
            <xm:f>AND(IF(L183='Plan de Accion 2018'!AI110,L183&lt;&gt;"N/A"))</xm:f>
            <x14:dxf>
              <fill>
                <patternFill>
                  <bgColor rgb="FF00B050"/>
                </patternFill>
              </fill>
            </x14:dxf>
          </x14:cfRule>
          <x14:cfRule type="expression" priority="2617" stopIfTrue="1" id="{68D20D59-AD49-413B-BB4D-D28DC57AA934}">
            <xm:f>AND(IF(L183&lt;'Plan de Accion 2018'!AI110,L183&lt;&gt;"N/A"))</xm:f>
            <x14:dxf>
              <fill>
                <patternFill>
                  <bgColor indexed="10"/>
                </patternFill>
              </fill>
            </x14:dxf>
          </x14:cfRule>
          <xm:sqref>L183:L184</xm:sqref>
        </x14:conditionalFormatting>
        <x14:conditionalFormatting xmlns:xm="http://schemas.microsoft.com/office/excel/2006/main">
          <x14:cfRule type="expression" priority="2609" id="{AEED1921-B118-40D2-A51E-22C68E2315C2}">
            <xm:f>AND(IF(L185&gt;'Plan de Accion 2018'!AI138,L185&lt;&gt;¨N/A¨))</xm:f>
            <x14:dxf>
              <fill>
                <patternFill>
                  <bgColor theme="1" tint="0.499984740745262"/>
                </patternFill>
              </fill>
            </x14:dxf>
          </x14:cfRule>
          <x14:cfRule type="expression" priority="2610" stopIfTrue="1" id="{BD326BBB-BAD8-471F-ADBF-3BCD223DE849}">
            <xm:f>AND(IF(L185='Plan de Accion 2018'!AI138,L185&lt;&gt;"N/A"))</xm:f>
            <x14:dxf>
              <fill>
                <patternFill>
                  <bgColor rgb="FF00B050"/>
                </patternFill>
              </fill>
            </x14:dxf>
          </x14:cfRule>
          <x14:cfRule type="expression" priority="2611" stopIfTrue="1" id="{F0FFB52E-2E33-45E5-B096-AC18015601E3}">
            <xm:f>AND(IF(L185&lt;'Plan de Accion 2018'!AI138,L185&lt;&gt;"N/A"))</xm:f>
            <x14:dxf>
              <fill>
                <patternFill>
                  <bgColor indexed="10"/>
                </patternFill>
              </fill>
            </x14:dxf>
          </x14:cfRule>
          <xm:sqref>L185</xm:sqref>
        </x14:conditionalFormatting>
        <x14:conditionalFormatting xmlns:xm="http://schemas.microsoft.com/office/excel/2006/main">
          <x14:cfRule type="expression" priority="2606" id="{EC52F4D3-6861-4E95-B563-0CF185EC48D9}">
            <xm:f>AND(IF(L186&gt;'Plan de Accion 2018'!AI144,L186&lt;&gt;¨N/A¨))</xm:f>
            <x14:dxf>
              <fill>
                <patternFill>
                  <bgColor theme="1" tint="0.499984740745262"/>
                </patternFill>
              </fill>
            </x14:dxf>
          </x14:cfRule>
          <x14:cfRule type="expression" priority="2607" stopIfTrue="1" id="{CB3E0CD7-35FE-4C45-A0F5-E8DAD3C483B3}">
            <xm:f>AND(IF(L186='Plan de Accion 2018'!AI144,L186&lt;&gt;"N/A"))</xm:f>
            <x14:dxf>
              <fill>
                <patternFill>
                  <bgColor rgb="FF00B050"/>
                </patternFill>
              </fill>
            </x14:dxf>
          </x14:cfRule>
          <x14:cfRule type="expression" priority="2608" stopIfTrue="1" id="{CA364EB9-78EF-4F2D-88EC-5965D454D2A3}">
            <xm:f>AND(IF(L186&lt;'Plan de Accion 2018'!AI144,L186&lt;&gt;"N/A"))</xm:f>
            <x14:dxf>
              <fill>
                <patternFill>
                  <bgColor indexed="10"/>
                </patternFill>
              </fill>
            </x14:dxf>
          </x14:cfRule>
          <xm:sqref>L186</xm:sqref>
        </x14:conditionalFormatting>
        <x14:conditionalFormatting xmlns:xm="http://schemas.microsoft.com/office/excel/2006/main">
          <x14:cfRule type="expression" priority="2603" id="{806775A4-E06B-4AD5-B436-1E956898ADD4}">
            <xm:f>AND(IF(L187&gt;'Plan de Accion 2018'!AI148,L187&lt;&gt;¨N/A¨))</xm:f>
            <x14:dxf>
              <fill>
                <patternFill>
                  <bgColor theme="1" tint="0.499984740745262"/>
                </patternFill>
              </fill>
            </x14:dxf>
          </x14:cfRule>
          <x14:cfRule type="expression" priority="2604" stopIfTrue="1" id="{509B5EF4-C980-4BD9-A551-545091121A71}">
            <xm:f>AND(IF(L187='Plan de Accion 2018'!AI148,L187&lt;&gt;"N/A"))</xm:f>
            <x14:dxf>
              <fill>
                <patternFill>
                  <bgColor rgb="FF00B050"/>
                </patternFill>
              </fill>
            </x14:dxf>
          </x14:cfRule>
          <x14:cfRule type="expression" priority="2605" stopIfTrue="1" id="{4330EEE7-BF68-4EFB-B0C8-EEF0F7606D69}">
            <xm:f>AND(IF(L187&lt;'Plan de Accion 2018'!AI148,L187&lt;&gt;"N/A"))</xm:f>
            <x14:dxf>
              <fill>
                <patternFill>
                  <bgColor indexed="10"/>
                </patternFill>
              </fill>
            </x14:dxf>
          </x14:cfRule>
          <xm:sqref>L187</xm:sqref>
        </x14:conditionalFormatting>
        <x14:conditionalFormatting xmlns:xm="http://schemas.microsoft.com/office/excel/2006/main">
          <x14:cfRule type="expression" priority="2600" id="{14142AA0-DF71-42F5-A751-99335CD5EC05}">
            <xm:f>AND(IF(L188&gt;'Plan de Accion 2018'!AI150,L188&lt;&gt;¨N/A¨))</xm:f>
            <x14:dxf>
              <fill>
                <patternFill>
                  <bgColor theme="1" tint="0.499984740745262"/>
                </patternFill>
              </fill>
            </x14:dxf>
          </x14:cfRule>
          <x14:cfRule type="expression" priority="2601" stopIfTrue="1" id="{1B564A17-ED10-4DD2-A0A8-FADEECB7CCF5}">
            <xm:f>AND(IF(L188='Plan de Accion 2018'!AI150,L188&lt;&gt;"N/A"))</xm:f>
            <x14:dxf>
              <fill>
                <patternFill>
                  <bgColor rgb="FF00B050"/>
                </patternFill>
              </fill>
            </x14:dxf>
          </x14:cfRule>
          <x14:cfRule type="expression" priority="2602" stopIfTrue="1" id="{D3366F6E-EEC0-4121-89CE-1B0C0AA75AAC}">
            <xm:f>AND(IF(L188&lt;'Plan de Accion 2018'!AI150,L188&lt;&gt;"N/A"))</xm:f>
            <x14:dxf>
              <fill>
                <patternFill>
                  <bgColor indexed="10"/>
                </patternFill>
              </fill>
            </x14:dxf>
          </x14:cfRule>
          <xm:sqref>L188:L191</xm:sqref>
        </x14:conditionalFormatting>
        <x14:conditionalFormatting xmlns:xm="http://schemas.microsoft.com/office/excel/2006/main">
          <x14:cfRule type="expression" priority="2579" id="{1F2EC599-4B16-48F9-B02D-34F2E440CF93}">
            <xm:f>AND(IF(L196&gt;'Plan de Accion 2018'!AI63,L196&lt;&gt;¨N/A¨))</xm:f>
            <x14:dxf>
              <fill>
                <patternFill>
                  <bgColor theme="1" tint="0.499984740745262"/>
                </patternFill>
              </fill>
            </x14:dxf>
          </x14:cfRule>
          <x14:cfRule type="expression" priority="2580" stopIfTrue="1" id="{01894C9A-82C1-452C-9179-94E5F3BF6068}">
            <xm:f>AND(IF(L196='Plan de Accion 2018'!AI63,L196&lt;&gt;"N/A"))</xm:f>
            <x14:dxf>
              <fill>
                <patternFill>
                  <bgColor rgb="FF00B050"/>
                </patternFill>
              </fill>
            </x14:dxf>
          </x14:cfRule>
          <x14:cfRule type="expression" priority="2581" stopIfTrue="1" id="{8C939E41-33DE-4B9D-931F-810A9F2AE403}">
            <xm:f>AND(IF(L196&lt;'Plan de Accion 2018'!AI63,L196&lt;&gt;"N/A"))</xm:f>
            <x14:dxf>
              <fill>
                <patternFill>
                  <bgColor indexed="10"/>
                </patternFill>
              </fill>
            </x14:dxf>
          </x14:cfRule>
          <xm:sqref>L196</xm:sqref>
        </x14:conditionalFormatting>
        <x14:conditionalFormatting xmlns:xm="http://schemas.microsoft.com/office/excel/2006/main">
          <x14:cfRule type="expression" priority="2576" id="{64A3840A-A2FA-49AE-B681-3D696F15B322}">
            <xm:f>AND(IF(L197&gt;'Plan de Accion 2018'!AI71,L197&lt;&gt;¨N/A¨))</xm:f>
            <x14:dxf>
              <fill>
                <patternFill>
                  <bgColor theme="1" tint="0.499984740745262"/>
                </patternFill>
              </fill>
            </x14:dxf>
          </x14:cfRule>
          <x14:cfRule type="expression" priority="2577" stopIfTrue="1" id="{87219508-3DCC-4822-9220-AB6F48D6348C}">
            <xm:f>AND(IF(L197='Plan de Accion 2018'!AI71,L197&lt;&gt;"N/A"))</xm:f>
            <x14:dxf>
              <fill>
                <patternFill>
                  <bgColor rgb="FF00B050"/>
                </patternFill>
              </fill>
            </x14:dxf>
          </x14:cfRule>
          <x14:cfRule type="expression" priority="2578" stopIfTrue="1" id="{73EB2442-9802-44C1-996B-D158588F991F}">
            <xm:f>AND(IF(L197&lt;'Plan de Accion 2018'!AI71,L197&lt;&gt;"N/A"))</xm:f>
            <x14:dxf>
              <fill>
                <patternFill>
                  <bgColor indexed="10"/>
                </patternFill>
              </fill>
            </x14:dxf>
          </x14:cfRule>
          <xm:sqref>L197</xm:sqref>
        </x14:conditionalFormatting>
        <x14:conditionalFormatting xmlns:xm="http://schemas.microsoft.com/office/excel/2006/main">
          <x14:cfRule type="expression" priority="2573" id="{78CCB6B2-466D-4D27-A6B1-C17EBC82C0AA}">
            <xm:f>AND(IF(L199&gt;'Plan de Accion 2018'!AI79,L199&lt;&gt;¨N/A¨))</xm:f>
            <x14:dxf>
              <fill>
                <patternFill>
                  <bgColor theme="1" tint="0.499984740745262"/>
                </patternFill>
              </fill>
            </x14:dxf>
          </x14:cfRule>
          <x14:cfRule type="expression" priority="2574" stopIfTrue="1" id="{260393C6-A83A-4FCD-B6B1-6F07869E18D3}">
            <xm:f>AND(IF(L199='Plan de Accion 2018'!AI79,L199&lt;&gt;"N/A"))</xm:f>
            <x14:dxf>
              <fill>
                <patternFill>
                  <bgColor rgb="FF00B050"/>
                </patternFill>
              </fill>
            </x14:dxf>
          </x14:cfRule>
          <x14:cfRule type="expression" priority="2575" stopIfTrue="1" id="{E43A1C0A-FA9C-43B5-97DA-0A89C1832DC6}">
            <xm:f>AND(IF(L199&lt;'Plan de Accion 2018'!AI79,L199&lt;&gt;"N/A"))</xm:f>
            <x14:dxf>
              <fill>
                <patternFill>
                  <bgColor indexed="10"/>
                </patternFill>
              </fill>
            </x14:dxf>
          </x14:cfRule>
          <xm:sqref>L199</xm:sqref>
        </x14:conditionalFormatting>
        <x14:conditionalFormatting xmlns:xm="http://schemas.microsoft.com/office/excel/2006/main">
          <x14:cfRule type="expression" priority="2564" id="{D188112E-B719-454C-979C-713418E52C28}">
            <xm:f>AND(IF(L203&gt;'Plan de Accion 2018'!AI73,L203&lt;&gt;¨N/A¨))</xm:f>
            <x14:dxf>
              <fill>
                <patternFill>
                  <bgColor theme="1" tint="0.499984740745262"/>
                </patternFill>
              </fill>
            </x14:dxf>
          </x14:cfRule>
          <x14:cfRule type="expression" priority="2565" stopIfTrue="1" id="{B175742A-6386-4E2E-85DD-812B5245FE1E}">
            <xm:f>AND(IF(L203='Plan de Accion 2018'!AI73,L203&lt;&gt;"N/A"))</xm:f>
            <x14:dxf>
              <fill>
                <patternFill>
                  <bgColor rgb="FF00B050"/>
                </patternFill>
              </fill>
            </x14:dxf>
          </x14:cfRule>
          <x14:cfRule type="expression" priority="2566" stopIfTrue="1" id="{15808E98-4483-4E89-98AB-CFB36D88708F}">
            <xm:f>AND(IF(L203&lt;'Plan de Accion 2018'!AI73,L203&lt;&gt;"N/A"))</xm:f>
            <x14:dxf>
              <fill>
                <patternFill>
                  <bgColor indexed="10"/>
                </patternFill>
              </fill>
            </x14:dxf>
          </x14:cfRule>
          <xm:sqref>L203</xm:sqref>
        </x14:conditionalFormatting>
        <x14:conditionalFormatting xmlns:xm="http://schemas.microsoft.com/office/excel/2006/main">
          <x14:cfRule type="expression" priority="2561" id="{A5B9E652-8F7B-446E-BFD9-F83A5466864A}">
            <xm:f>AND(IF(L204&gt;'Plan de Accion 2018'!AI164,L204&lt;&gt;¨N/A¨))</xm:f>
            <x14:dxf>
              <fill>
                <patternFill>
                  <bgColor theme="1" tint="0.499984740745262"/>
                </patternFill>
              </fill>
            </x14:dxf>
          </x14:cfRule>
          <x14:cfRule type="expression" priority="2562" stopIfTrue="1" id="{08ADF7B6-257C-4ED3-A3FB-98F7523364B9}">
            <xm:f>AND(IF(L204='Plan de Accion 2018'!AI164,L204&lt;&gt;"N/A"))</xm:f>
            <x14:dxf>
              <fill>
                <patternFill>
                  <bgColor rgb="FF00B050"/>
                </patternFill>
              </fill>
            </x14:dxf>
          </x14:cfRule>
          <x14:cfRule type="expression" priority="2563" stopIfTrue="1" id="{1121CD45-62B9-4833-A6A1-1896894D7864}">
            <xm:f>AND(IF(L204&lt;'Plan de Accion 2018'!AI164,L204&lt;&gt;"N/A"))</xm:f>
            <x14:dxf>
              <fill>
                <patternFill>
                  <bgColor indexed="10"/>
                </patternFill>
              </fill>
            </x14:dxf>
          </x14:cfRule>
          <xm:sqref>L204:L206</xm:sqref>
        </x14:conditionalFormatting>
        <x14:conditionalFormatting xmlns:xm="http://schemas.microsoft.com/office/excel/2006/main">
          <x14:cfRule type="expression" priority="2540" id="{9AACE797-51CB-4031-A1AD-EAB404204988}">
            <xm:f>AND(IF(L214&gt;'Plan de Accion 2018'!AI156,L214&lt;&gt;¨N/A¨))</xm:f>
            <x14:dxf>
              <fill>
                <patternFill>
                  <bgColor theme="1" tint="0.499984740745262"/>
                </patternFill>
              </fill>
            </x14:dxf>
          </x14:cfRule>
          <x14:cfRule type="expression" priority="2541" stopIfTrue="1" id="{CE20B04A-7A2B-4EA3-B378-71D1BAE8D37C}">
            <xm:f>AND(IF(L214='Plan de Accion 2018'!AI156,L214&lt;&gt;"N/A"))</xm:f>
            <x14:dxf>
              <fill>
                <patternFill>
                  <bgColor rgb="FF00B050"/>
                </patternFill>
              </fill>
            </x14:dxf>
          </x14:cfRule>
          <x14:cfRule type="expression" priority="2542" stopIfTrue="1" id="{9B107B35-DB0E-4D8C-8D30-A5369EE88043}">
            <xm:f>AND(IF(L214&lt;'Plan de Accion 2018'!AI156,L214&lt;&gt;"N/A"))</xm:f>
            <x14:dxf>
              <fill>
                <patternFill>
                  <bgColor indexed="10"/>
                </patternFill>
              </fill>
            </x14:dxf>
          </x14:cfRule>
          <xm:sqref>L214</xm:sqref>
        </x14:conditionalFormatting>
        <x14:conditionalFormatting xmlns:xm="http://schemas.microsoft.com/office/excel/2006/main">
          <x14:cfRule type="expression" priority="2537" id="{1E9D69AB-0694-4271-A68A-4C2AB9749529}">
            <xm:f>AND(IF(P29&gt;'Plan de Accion 2018'!AS138,P29&lt;&gt;¨N/A¨))</xm:f>
            <x14:dxf>
              <fill>
                <patternFill>
                  <bgColor theme="1" tint="0.499984740745262"/>
                </patternFill>
              </fill>
            </x14:dxf>
          </x14:cfRule>
          <x14:cfRule type="expression" priority="2538" stopIfTrue="1" id="{4E1C9FBB-41B3-44CB-8BA4-A08122D92C7D}">
            <xm:f>AND(IF(P29='Plan de Accion 2018'!AS138,P29&lt;&gt;"N/A"))</xm:f>
            <x14:dxf>
              <fill>
                <patternFill>
                  <bgColor rgb="FF00B050"/>
                </patternFill>
              </fill>
            </x14:dxf>
          </x14:cfRule>
          <x14:cfRule type="expression" priority="2539" stopIfTrue="1" id="{D99BA996-213D-4FC8-8A8E-4DBA63D9A2A4}">
            <xm:f>AND(IF(P29&lt;'Plan de Accion 2018'!AS138,P29&lt;&gt;"N/A"))</xm:f>
            <x14:dxf>
              <fill>
                <patternFill>
                  <bgColor indexed="10"/>
                </patternFill>
              </fill>
            </x14:dxf>
          </x14:cfRule>
          <xm:sqref>P75:P78 P29 P32</xm:sqref>
        </x14:conditionalFormatting>
        <x14:conditionalFormatting xmlns:xm="http://schemas.microsoft.com/office/excel/2006/main">
          <x14:cfRule type="expression" priority="2534" id="{2FFED81D-AD1A-4481-837F-6CA01CE302AC}">
            <xm:f>AND(IF(T29&gt;'Plan de Accion 2018'!BC138,T29&lt;&gt;¨N/A¨))</xm:f>
            <x14:dxf>
              <fill>
                <patternFill>
                  <bgColor theme="1" tint="0.499984740745262"/>
                </patternFill>
              </fill>
            </x14:dxf>
          </x14:cfRule>
          <x14:cfRule type="expression" priority="2535" stopIfTrue="1" id="{0FEA846A-70C0-400C-BAA0-0FD9AE5191E1}">
            <xm:f>AND(IF(T29='Plan de Accion 2018'!BC138,T29&lt;&gt;"N/A"))</xm:f>
            <x14:dxf>
              <fill>
                <patternFill>
                  <bgColor rgb="FF00B050"/>
                </patternFill>
              </fill>
            </x14:dxf>
          </x14:cfRule>
          <x14:cfRule type="expression" priority="2536" stopIfTrue="1" id="{EB7A37DA-053C-4544-BFEF-0EEE9C93918E}">
            <xm:f>AND(IF(T29&lt;'Plan de Accion 2018'!BC138,T29&lt;&gt;"N/A"))</xm:f>
            <x14:dxf>
              <fill>
                <patternFill>
                  <bgColor indexed="10"/>
                </patternFill>
              </fill>
            </x14:dxf>
          </x14:cfRule>
          <xm:sqref>T75:T78 T29 T32</xm:sqref>
        </x14:conditionalFormatting>
        <x14:conditionalFormatting xmlns:xm="http://schemas.microsoft.com/office/excel/2006/main">
          <x14:cfRule type="expression" priority="2522" id="{DC40F82D-5E3C-438B-AA23-DAFC66870A48}">
            <xm:f>AND(IF(P18&gt;'Plan de Accion 2018'!AS139,P18&lt;&gt;¨N/A¨))</xm:f>
            <x14:dxf>
              <fill>
                <patternFill>
                  <bgColor theme="1" tint="0.499984740745262"/>
                </patternFill>
              </fill>
            </x14:dxf>
          </x14:cfRule>
          <x14:cfRule type="expression" priority="2523" stopIfTrue="1" id="{3A72E9DC-7EA0-4B88-8B59-D166790E91B0}">
            <xm:f>AND(IF(P18='Plan de Accion 2018'!AS139,P18&lt;&gt;"N/A"))</xm:f>
            <x14:dxf>
              <fill>
                <patternFill>
                  <bgColor rgb="FF00B050"/>
                </patternFill>
              </fill>
            </x14:dxf>
          </x14:cfRule>
          <x14:cfRule type="expression" priority="2524" stopIfTrue="1" id="{68AA3693-DF7C-4C74-834A-EF264EFA16D1}">
            <xm:f>AND(IF(P18&lt;'Plan de Accion 2018'!AS139,P18&lt;&gt;"N/A"))</xm:f>
            <x14:dxf>
              <fill>
                <patternFill>
                  <bgColor indexed="10"/>
                </patternFill>
              </fill>
            </x14:dxf>
          </x14:cfRule>
          <xm:sqref>P18:P19</xm:sqref>
        </x14:conditionalFormatting>
        <x14:conditionalFormatting xmlns:xm="http://schemas.microsoft.com/office/excel/2006/main">
          <x14:cfRule type="expression" priority="2516" id="{D1CB3311-D836-41E6-B3AB-7678E78BDC55}">
            <xm:f>AND(IF(P20&gt;'Plan de Accion 2018'!AS179,P20&lt;&gt;¨N/A¨))</xm:f>
            <x14:dxf>
              <fill>
                <patternFill>
                  <bgColor theme="1" tint="0.499984740745262"/>
                </patternFill>
              </fill>
            </x14:dxf>
          </x14:cfRule>
          <x14:cfRule type="expression" priority="2517" stopIfTrue="1" id="{55B111B2-4E59-4451-82EB-0C191B9BC210}">
            <xm:f>AND(IF(P20='Plan de Accion 2018'!AS179,P20&lt;&gt;"N/A"))</xm:f>
            <x14:dxf>
              <fill>
                <patternFill>
                  <bgColor rgb="FF00B050"/>
                </patternFill>
              </fill>
            </x14:dxf>
          </x14:cfRule>
          <x14:cfRule type="expression" priority="2518" stopIfTrue="1" id="{ECB205B8-E0C7-4EA9-A0AC-6997DB31D9ED}">
            <xm:f>AND(IF(P20&lt;'Plan de Accion 2018'!AS179,P20&lt;&gt;"N/A"))</xm:f>
            <x14:dxf>
              <fill>
                <patternFill>
                  <bgColor indexed="10"/>
                </patternFill>
              </fill>
            </x14:dxf>
          </x14:cfRule>
          <xm:sqref>P20</xm:sqref>
        </x14:conditionalFormatting>
        <x14:conditionalFormatting xmlns:xm="http://schemas.microsoft.com/office/excel/2006/main">
          <x14:cfRule type="expression" priority="2513" id="{20CED6E8-6615-4E2C-9AEA-CD1A439C0C91}">
            <xm:f>AND(IF(P21&gt;'Plan de Accion 2018'!AS137,P21&lt;&gt;¨N/A¨))</xm:f>
            <x14:dxf>
              <fill>
                <patternFill>
                  <bgColor theme="1" tint="0.499984740745262"/>
                </patternFill>
              </fill>
            </x14:dxf>
          </x14:cfRule>
          <x14:cfRule type="expression" priority="2514" stopIfTrue="1" id="{63C3187A-EA12-4E37-8DBE-12D9DA5B6AF1}">
            <xm:f>AND(IF(P21='Plan de Accion 2018'!AS137,P21&lt;&gt;"N/A"))</xm:f>
            <x14:dxf>
              <fill>
                <patternFill>
                  <bgColor rgb="FF00B050"/>
                </patternFill>
              </fill>
            </x14:dxf>
          </x14:cfRule>
          <x14:cfRule type="expression" priority="2515" stopIfTrue="1" id="{AE0DF9C7-65D7-4679-90FA-977FB463C6A3}">
            <xm:f>AND(IF(P21&lt;'Plan de Accion 2018'!AS137,P21&lt;&gt;"N/A"))</xm:f>
            <x14:dxf>
              <fill>
                <patternFill>
                  <bgColor indexed="10"/>
                </patternFill>
              </fill>
            </x14:dxf>
          </x14:cfRule>
          <xm:sqref>P21</xm:sqref>
        </x14:conditionalFormatting>
        <x14:conditionalFormatting xmlns:xm="http://schemas.microsoft.com/office/excel/2006/main">
          <x14:cfRule type="expression" priority="2510" id="{005B194A-89AF-48EB-A777-A38E0E98A52D}">
            <xm:f>AND(IF(P22&gt;'Plan de Accion 2018'!AS142,P22&lt;&gt;¨N/A¨))</xm:f>
            <x14:dxf>
              <fill>
                <patternFill>
                  <bgColor theme="1" tint="0.499984740745262"/>
                </patternFill>
              </fill>
            </x14:dxf>
          </x14:cfRule>
          <x14:cfRule type="expression" priority="2511" stopIfTrue="1" id="{531E85F9-CD52-4078-A056-79717E7F7CA8}">
            <xm:f>AND(IF(P22='Plan de Accion 2018'!AS142,P22&lt;&gt;"N/A"))</xm:f>
            <x14:dxf>
              <fill>
                <patternFill>
                  <bgColor rgb="FF00B050"/>
                </patternFill>
              </fill>
            </x14:dxf>
          </x14:cfRule>
          <x14:cfRule type="expression" priority="2512" stopIfTrue="1" id="{4A73A318-2AC9-46EB-B853-696DC940C9CF}">
            <xm:f>AND(IF(P22&lt;'Plan de Accion 2018'!AS142,P22&lt;&gt;"N/A"))</xm:f>
            <x14:dxf>
              <fill>
                <patternFill>
                  <bgColor indexed="10"/>
                </patternFill>
              </fill>
            </x14:dxf>
          </x14:cfRule>
          <xm:sqref>P22:P23</xm:sqref>
        </x14:conditionalFormatting>
        <x14:conditionalFormatting xmlns:xm="http://schemas.microsoft.com/office/excel/2006/main">
          <x14:cfRule type="expression" priority="2504" id="{C70C1D6A-B4DE-47B3-80BD-9A18C91A56F4}">
            <xm:f>AND(IF(P24&gt;'Plan de Accion 2018'!AS147,P24&lt;&gt;¨N/A¨))</xm:f>
            <x14:dxf>
              <fill>
                <patternFill>
                  <bgColor theme="1" tint="0.499984740745262"/>
                </patternFill>
              </fill>
            </x14:dxf>
          </x14:cfRule>
          <x14:cfRule type="expression" priority="2505" stopIfTrue="1" id="{A3F2AE33-D399-4F76-B3AA-6876B78E98A1}">
            <xm:f>AND(IF(P24='Plan de Accion 2018'!AS147,P24&lt;&gt;"N/A"))</xm:f>
            <x14:dxf>
              <fill>
                <patternFill>
                  <bgColor rgb="FF00B050"/>
                </patternFill>
              </fill>
            </x14:dxf>
          </x14:cfRule>
          <x14:cfRule type="expression" priority="2506" stopIfTrue="1" id="{5C4AD753-92A9-4A33-86E7-14C63F80DE03}">
            <xm:f>AND(IF(P24&lt;'Plan de Accion 2018'!AS147,P24&lt;&gt;"N/A"))</xm:f>
            <x14:dxf>
              <fill>
                <patternFill>
                  <bgColor indexed="10"/>
                </patternFill>
              </fill>
            </x14:dxf>
          </x14:cfRule>
          <xm:sqref>P24</xm:sqref>
        </x14:conditionalFormatting>
        <x14:conditionalFormatting xmlns:xm="http://schemas.microsoft.com/office/excel/2006/main">
          <x14:cfRule type="expression" priority="2489" id="{E2AF93F4-8EA9-4460-AC38-B85743843E85}">
            <xm:f>AND(IF(P33&gt;'Plan de Accion 2018'!AS148,P33&lt;&gt;¨N/A¨))</xm:f>
            <x14:dxf>
              <fill>
                <patternFill>
                  <bgColor theme="1" tint="0.499984740745262"/>
                </patternFill>
              </fill>
            </x14:dxf>
          </x14:cfRule>
          <x14:cfRule type="expression" priority="2490" stopIfTrue="1" id="{A1E6F794-B957-4B81-BCF8-307C25972A31}">
            <xm:f>AND(IF(P33='Plan de Accion 2018'!AS148,P33&lt;&gt;"N/A"))</xm:f>
            <x14:dxf>
              <fill>
                <patternFill>
                  <bgColor rgb="FF00B050"/>
                </patternFill>
              </fill>
            </x14:dxf>
          </x14:cfRule>
          <x14:cfRule type="expression" priority="2491" stopIfTrue="1" id="{9EC8FCF7-B7BF-4CCE-AF5D-5D16E4718096}">
            <xm:f>AND(IF(P33&lt;'Plan de Accion 2018'!AS148,P33&lt;&gt;"N/A"))</xm:f>
            <x14:dxf>
              <fill>
                <patternFill>
                  <bgColor indexed="10"/>
                </patternFill>
              </fill>
            </x14:dxf>
          </x14:cfRule>
          <xm:sqref>P33</xm:sqref>
        </x14:conditionalFormatting>
        <x14:conditionalFormatting xmlns:xm="http://schemas.microsoft.com/office/excel/2006/main">
          <x14:cfRule type="expression" priority="2477" id="{BF0B6E22-C3CC-4C42-9795-C057E74E35B4}">
            <xm:f>AND(IF(P150&gt;'Plan de Accion 2018'!AS160,P150&lt;&gt;¨N/A¨))</xm:f>
            <x14:dxf>
              <fill>
                <patternFill>
                  <bgColor theme="1" tint="0.499984740745262"/>
                </patternFill>
              </fill>
            </x14:dxf>
          </x14:cfRule>
          <x14:cfRule type="expression" priority="2478" stopIfTrue="1" id="{F7F13A01-E500-42DC-A464-DBA4E4165846}">
            <xm:f>AND(IF(P150='Plan de Accion 2018'!AS160,P150&lt;&gt;"N/A"))</xm:f>
            <x14:dxf>
              <fill>
                <patternFill>
                  <bgColor rgb="FF00B050"/>
                </patternFill>
              </fill>
            </x14:dxf>
          </x14:cfRule>
          <x14:cfRule type="expression" priority="2479" stopIfTrue="1" id="{D632523A-3DAB-4891-8B8A-AF2BA91F875F}">
            <xm:f>AND(IF(P150&lt;'Plan de Accion 2018'!AS160,P150&lt;&gt;"N/A"))</xm:f>
            <x14:dxf>
              <fill>
                <patternFill>
                  <bgColor indexed="10"/>
                </patternFill>
              </fill>
            </x14:dxf>
          </x14:cfRule>
          <xm:sqref>P150:P153</xm:sqref>
        </x14:conditionalFormatting>
        <x14:conditionalFormatting xmlns:xm="http://schemas.microsoft.com/office/excel/2006/main">
          <x14:cfRule type="expression" priority="2471" id="{ADE71894-A4CD-489D-ABA0-427EFB165093}">
            <xm:f>AND(IF(P35&gt;'Plan de Accion 2018'!AS177,P35&lt;&gt;¨N/A¨))</xm:f>
            <x14:dxf>
              <fill>
                <patternFill>
                  <bgColor theme="1" tint="0.499984740745262"/>
                </patternFill>
              </fill>
            </x14:dxf>
          </x14:cfRule>
          <x14:cfRule type="expression" priority="2472" stopIfTrue="1" id="{BDAA8F36-C6DB-4F9D-9DB5-6B86DD7252C8}">
            <xm:f>AND(IF(P35='Plan de Accion 2018'!AS177,P35&lt;&gt;"N/A"))</xm:f>
            <x14:dxf>
              <fill>
                <patternFill>
                  <bgColor rgb="FF00B050"/>
                </patternFill>
              </fill>
            </x14:dxf>
          </x14:cfRule>
          <x14:cfRule type="expression" priority="2473" stopIfTrue="1" id="{6F942E34-5ECC-40CA-A81D-25B062776FC3}">
            <xm:f>AND(IF(P35&lt;'Plan de Accion 2018'!AS177,P35&lt;&gt;"N/A"))</xm:f>
            <x14:dxf>
              <fill>
                <patternFill>
                  <bgColor indexed="10"/>
                </patternFill>
              </fill>
            </x14:dxf>
          </x14:cfRule>
          <xm:sqref>P35</xm:sqref>
        </x14:conditionalFormatting>
        <x14:conditionalFormatting xmlns:xm="http://schemas.microsoft.com/office/excel/2006/main">
          <x14:cfRule type="expression" priority="2396" id="{CBD4CABE-BD69-41CA-A75A-267E0931AD82}">
            <xm:f>AND(IF(P154&gt;'Plan de Accion 2018'!AS167,P154&lt;&gt;¨N/A¨))</xm:f>
            <x14:dxf>
              <fill>
                <patternFill>
                  <bgColor theme="1" tint="0.499984740745262"/>
                </patternFill>
              </fill>
            </x14:dxf>
          </x14:cfRule>
          <x14:cfRule type="expression" priority="2397" stopIfTrue="1" id="{EA243B99-C1ED-4CFC-891F-3EB62BFCC292}">
            <xm:f>AND(IF(P154='Plan de Accion 2018'!AS167,P154&lt;&gt;"N/A"))</xm:f>
            <x14:dxf>
              <fill>
                <patternFill>
                  <bgColor rgb="FF00B050"/>
                </patternFill>
              </fill>
            </x14:dxf>
          </x14:cfRule>
          <x14:cfRule type="expression" priority="2398" stopIfTrue="1" id="{1EF57BF8-53CA-42FA-95BF-87753B17536F}">
            <xm:f>AND(IF(P154&lt;'Plan de Accion 2018'!AS167,P154&lt;&gt;"N/A"))</xm:f>
            <x14:dxf>
              <fill>
                <patternFill>
                  <bgColor indexed="10"/>
                </patternFill>
              </fill>
            </x14:dxf>
          </x14:cfRule>
          <xm:sqref>P154:P156</xm:sqref>
        </x14:conditionalFormatting>
        <x14:conditionalFormatting xmlns:xm="http://schemas.microsoft.com/office/excel/2006/main">
          <x14:cfRule type="expression" priority="2387" id="{1F3DE2B5-A54D-4475-A3E6-C7E9D18323ED}">
            <xm:f>AND(IF(P159&gt;'Plan de Accion 2018'!AS180,P159&lt;&gt;¨N/A¨))</xm:f>
            <x14:dxf>
              <fill>
                <patternFill>
                  <bgColor theme="1" tint="0.499984740745262"/>
                </patternFill>
              </fill>
            </x14:dxf>
          </x14:cfRule>
          <x14:cfRule type="expression" priority="2388" stopIfTrue="1" id="{84D24D04-D58F-42BA-8550-283B3EABAEB2}">
            <xm:f>AND(IF(P159='Plan de Accion 2018'!AS180,P159&lt;&gt;"N/A"))</xm:f>
            <x14:dxf>
              <fill>
                <patternFill>
                  <bgColor rgb="FF00B050"/>
                </patternFill>
              </fill>
            </x14:dxf>
          </x14:cfRule>
          <x14:cfRule type="expression" priority="2389" stopIfTrue="1" id="{5B2623EA-C437-49AC-96DD-0EC5EF9260D7}">
            <xm:f>AND(IF(P159&lt;'Plan de Accion 2018'!AS180,P159&lt;&gt;"N/A"))</xm:f>
            <x14:dxf>
              <fill>
                <patternFill>
                  <bgColor indexed="10"/>
                </patternFill>
              </fill>
            </x14:dxf>
          </x14:cfRule>
          <xm:sqref>P159</xm:sqref>
        </x14:conditionalFormatting>
        <x14:conditionalFormatting xmlns:xm="http://schemas.microsoft.com/office/excel/2006/main">
          <x14:cfRule type="expression" priority="2378" id="{5AA9FA82-88C6-47B4-A9C5-AB62C4C976BB}">
            <xm:f>AND(IF(P68&gt;'Plan de Accion 2018'!AS96,P68&lt;&gt;¨N/A¨))</xm:f>
            <x14:dxf>
              <fill>
                <patternFill>
                  <bgColor theme="1" tint="0.499984740745262"/>
                </patternFill>
              </fill>
            </x14:dxf>
          </x14:cfRule>
          <x14:cfRule type="expression" priority="2379" stopIfTrue="1" id="{5DE29CBC-7262-432B-97FD-F5512263C894}">
            <xm:f>AND(IF(P68='Plan de Accion 2018'!AS96,P68&lt;&gt;"N/A"))</xm:f>
            <x14:dxf>
              <fill>
                <patternFill>
                  <bgColor rgb="FF00B050"/>
                </patternFill>
              </fill>
            </x14:dxf>
          </x14:cfRule>
          <x14:cfRule type="expression" priority="2380" stopIfTrue="1" id="{BDF1E6F5-9B70-4727-A8E1-3D3ADC259AA9}">
            <xm:f>AND(IF(P68&lt;'Plan de Accion 2018'!AS96,P68&lt;&gt;"N/A"))</xm:f>
            <x14:dxf>
              <fill>
                <patternFill>
                  <bgColor indexed="10"/>
                </patternFill>
              </fill>
            </x14:dxf>
          </x14:cfRule>
          <xm:sqref>P68:P71</xm:sqref>
        </x14:conditionalFormatting>
        <x14:conditionalFormatting xmlns:xm="http://schemas.microsoft.com/office/excel/2006/main">
          <x14:cfRule type="expression" priority="2354" id="{938DC9C6-9122-47A7-8C53-26337052D67A}">
            <xm:f>AND(IF(P79&gt;'Plan de Accion 2018'!AS173,P79&lt;&gt;¨N/A¨))</xm:f>
            <x14:dxf>
              <fill>
                <patternFill>
                  <bgColor theme="1" tint="0.499984740745262"/>
                </patternFill>
              </fill>
            </x14:dxf>
          </x14:cfRule>
          <x14:cfRule type="expression" priority="2355" stopIfTrue="1" id="{96158919-75C2-43C1-B95F-F4C5C31BFAAC}">
            <xm:f>AND(IF(P79='Plan de Accion 2018'!AS173,P79&lt;&gt;"N/A"))</xm:f>
            <x14:dxf>
              <fill>
                <patternFill>
                  <bgColor rgb="FF00B050"/>
                </patternFill>
              </fill>
            </x14:dxf>
          </x14:cfRule>
          <x14:cfRule type="expression" priority="2356" stopIfTrue="1" id="{D0D1BA5D-501E-4566-8C22-EEFC52B65192}">
            <xm:f>AND(IF(P79&lt;'Plan de Accion 2018'!AS173,P79&lt;&gt;"N/A"))</xm:f>
            <x14:dxf>
              <fill>
                <patternFill>
                  <bgColor indexed="10"/>
                </patternFill>
              </fill>
            </x14:dxf>
          </x14:cfRule>
          <xm:sqref>P79</xm:sqref>
        </x14:conditionalFormatting>
        <x14:conditionalFormatting xmlns:xm="http://schemas.microsoft.com/office/excel/2006/main">
          <x14:cfRule type="expression" priority="2351" id="{7214446E-AFA4-4AF2-9034-B7F1E2C2CB7C}">
            <xm:f>AND(IF(P80&gt;'Plan de Accion 2018'!AS181,P80&lt;&gt;¨N/A¨))</xm:f>
            <x14:dxf>
              <fill>
                <patternFill>
                  <bgColor theme="1" tint="0.499984740745262"/>
                </patternFill>
              </fill>
            </x14:dxf>
          </x14:cfRule>
          <x14:cfRule type="expression" priority="2352" stopIfTrue="1" id="{44323CC4-0625-474B-89F1-706E902740AF}">
            <xm:f>AND(IF(P80='Plan de Accion 2018'!AS181,P80&lt;&gt;"N/A"))</xm:f>
            <x14:dxf>
              <fill>
                <patternFill>
                  <bgColor rgb="FF00B050"/>
                </patternFill>
              </fill>
            </x14:dxf>
          </x14:cfRule>
          <x14:cfRule type="expression" priority="2353" stopIfTrue="1" id="{D9CD71BD-775E-431B-8899-E5C8564B8809}">
            <xm:f>AND(IF(P80&lt;'Plan de Accion 2018'!AS181,P80&lt;&gt;"N/A"))</xm:f>
            <x14:dxf>
              <fill>
                <patternFill>
                  <bgColor indexed="10"/>
                </patternFill>
              </fill>
            </x14:dxf>
          </x14:cfRule>
          <xm:sqref>P80</xm:sqref>
        </x14:conditionalFormatting>
        <x14:conditionalFormatting xmlns:xm="http://schemas.microsoft.com/office/excel/2006/main">
          <x14:cfRule type="expression" priority="2348" id="{3B8999C0-4D6E-49FF-A3AD-AFAE071A9D3A}">
            <xm:f>AND(IF(P81&gt;'Plan de Accion 2018'!AS183,P81&lt;&gt;¨N/A¨))</xm:f>
            <x14:dxf>
              <fill>
                <patternFill>
                  <bgColor theme="1" tint="0.499984740745262"/>
                </patternFill>
              </fill>
            </x14:dxf>
          </x14:cfRule>
          <x14:cfRule type="expression" priority="2349" stopIfTrue="1" id="{50540924-E524-48A7-8938-8A92EB5EE45E}">
            <xm:f>AND(IF(P81='Plan de Accion 2018'!AS183,P81&lt;&gt;"N/A"))</xm:f>
            <x14:dxf>
              <fill>
                <patternFill>
                  <bgColor rgb="FF00B050"/>
                </patternFill>
              </fill>
            </x14:dxf>
          </x14:cfRule>
          <x14:cfRule type="expression" priority="2350" stopIfTrue="1" id="{7C45E433-A13F-4264-B9E4-9619E99EEF11}">
            <xm:f>AND(IF(P81&lt;'Plan de Accion 2018'!AS183,P81&lt;&gt;"N/A"))</xm:f>
            <x14:dxf>
              <fill>
                <patternFill>
                  <bgColor indexed="10"/>
                </patternFill>
              </fill>
            </x14:dxf>
          </x14:cfRule>
          <xm:sqref>P81</xm:sqref>
        </x14:conditionalFormatting>
        <x14:conditionalFormatting xmlns:xm="http://schemas.microsoft.com/office/excel/2006/main">
          <x14:cfRule type="expression" priority="2339" id="{7CAFB880-63C1-45F2-AE0D-C5FDDD53FA52}">
            <xm:f>AND(IF(P88&gt;'Plan de Accion 2018'!AS167,P88&lt;&gt;¨N/A¨))</xm:f>
            <x14:dxf>
              <fill>
                <patternFill>
                  <bgColor theme="1" tint="0.499984740745262"/>
                </patternFill>
              </fill>
            </x14:dxf>
          </x14:cfRule>
          <x14:cfRule type="expression" priority="2340" stopIfTrue="1" id="{F4BFE419-C8B3-40F3-BD37-8574935B65B1}">
            <xm:f>AND(IF(P88='Plan de Accion 2018'!AS167,P88&lt;&gt;"N/A"))</xm:f>
            <x14:dxf>
              <fill>
                <patternFill>
                  <bgColor rgb="FF00B050"/>
                </patternFill>
              </fill>
            </x14:dxf>
          </x14:cfRule>
          <x14:cfRule type="expression" priority="2341" stopIfTrue="1" id="{64151501-E84D-472A-865D-D4FE2F6C0D68}">
            <xm:f>AND(IF(P88&lt;'Plan de Accion 2018'!AS167,P88&lt;&gt;"N/A"))</xm:f>
            <x14:dxf>
              <fill>
                <patternFill>
                  <bgColor indexed="10"/>
                </patternFill>
              </fill>
            </x14:dxf>
          </x14:cfRule>
          <xm:sqref>P91 P88</xm:sqref>
        </x14:conditionalFormatting>
        <x14:conditionalFormatting xmlns:xm="http://schemas.microsoft.com/office/excel/2006/main">
          <x14:cfRule type="expression" priority="2328" id="{8289A572-244A-4381-BF93-BA2425C8B1FD}">
            <xm:f>AND(IF(P92&gt;'Plan de Accion 2018'!AS174,P92&lt;&gt;¨N/A¨))</xm:f>
            <x14:dxf>
              <fill>
                <patternFill>
                  <bgColor theme="1" tint="0.499984740745262"/>
                </patternFill>
              </fill>
            </x14:dxf>
          </x14:cfRule>
          <x14:cfRule type="expression" priority="2329" stopIfTrue="1" id="{05FF23D4-05A8-4770-A180-709299238506}">
            <xm:f>AND(IF(P92='Plan de Accion 2018'!AS174,P92&lt;&gt;"N/A"))</xm:f>
            <x14:dxf>
              <fill>
                <patternFill>
                  <bgColor rgb="FF00B050"/>
                </patternFill>
              </fill>
            </x14:dxf>
          </x14:cfRule>
          <x14:cfRule type="expression" priority="2330" stopIfTrue="1" id="{B9FB368F-5EAF-48DE-A6EB-7AA7914485C5}">
            <xm:f>AND(IF(P92&lt;'Plan de Accion 2018'!AS174,P92&lt;&gt;"N/A"))</xm:f>
            <x14:dxf>
              <fill>
                <patternFill>
                  <bgColor indexed="10"/>
                </patternFill>
              </fill>
            </x14:dxf>
          </x14:cfRule>
          <xm:sqref>P92</xm:sqref>
        </x14:conditionalFormatting>
        <x14:conditionalFormatting xmlns:xm="http://schemas.microsoft.com/office/excel/2006/main">
          <x14:cfRule type="expression" priority="2325" id="{FC618A84-395D-487C-B617-358218306A70}">
            <xm:f>AND(IF(P28&gt;'Plan de Accion 2018'!AS123,P28&lt;&gt;¨N/A¨))</xm:f>
            <x14:dxf>
              <fill>
                <patternFill>
                  <bgColor theme="1" tint="0.499984740745262"/>
                </patternFill>
              </fill>
            </x14:dxf>
          </x14:cfRule>
          <x14:cfRule type="expression" priority="2326" stopIfTrue="1" id="{638FA9B6-1473-4139-A07B-F6FD00261AB3}">
            <xm:f>AND(IF(P28='Plan de Accion 2018'!AS123,P28&lt;&gt;"N/A"))</xm:f>
            <x14:dxf>
              <fill>
                <patternFill>
                  <bgColor rgb="FF00B050"/>
                </patternFill>
              </fill>
            </x14:dxf>
          </x14:cfRule>
          <x14:cfRule type="expression" priority="2327" stopIfTrue="1" id="{D9366432-46FB-4F29-A57C-3C9403C854BE}">
            <xm:f>AND(IF(P28&lt;'Plan de Accion 2018'!AS123,P28&lt;&gt;"N/A"))</xm:f>
            <x14:dxf>
              <fill>
                <patternFill>
                  <bgColor indexed="10"/>
                </patternFill>
              </fill>
            </x14:dxf>
          </x14:cfRule>
          <xm:sqref>P93 P28</xm:sqref>
        </x14:conditionalFormatting>
        <x14:conditionalFormatting xmlns:xm="http://schemas.microsoft.com/office/excel/2006/main">
          <x14:cfRule type="expression" priority="2322" id="{E3B1094F-0559-4BB0-9196-0E49F5D61E2F}">
            <xm:f>AND(IF(P157&gt;'Plan de Accion 2018'!AS172,P157&lt;&gt;¨N/A¨))</xm:f>
            <x14:dxf>
              <fill>
                <patternFill>
                  <bgColor theme="1" tint="0.499984740745262"/>
                </patternFill>
              </fill>
            </x14:dxf>
          </x14:cfRule>
          <x14:cfRule type="expression" priority="2323" stopIfTrue="1" id="{81B9F6A5-EA9B-4A4A-AA47-5D15D17C8ADC}">
            <xm:f>AND(IF(P157='Plan de Accion 2018'!AS172,P157&lt;&gt;"N/A"))</xm:f>
            <x14:dxf>
              <fill>
                <patternFill>
                  <bgColor rgb="FF00B050"/>
                </patternFill>
              </fill>
            </x14:dxf>
          </x14:cfRule>
          <x14:cfRule type="expression" priority="2324" stopIfTrue="1" id="{ADD318B2-7436-4371-AC4C-1F23F281412D}">
            <xm:f>AND(IF(P157&lt;'Plan de Accion 2018'!AS172,P157&lt;&gt;"N/A"))</xm:f>
            <x14:dxf>
              <fill>
                <patternFill>
                  <bgColor indexed="10"/>
                </patternFill>
              </fill>
            </x14:dxf>
          </x14:cfRule>
          <xm:sqref>P157</xm:sqref>
        </x14:conditionalFormatting>
        <x14:conditionalFormatting xmlns:xm="http://schemas.microsoft.com/office/excel/2006/main">
          <x14:cfRule type="expression" priority="2319" id="{65AF48CA-FC9D-4E42-AECB-8D612DC1476F}">
            <xm:f>AND(IF(P169&gt;'Plan de Accion 2018'!AS157,P169&lt;&gt;¨N/A¨))</xm:f>
            <x14:dxf>
              <fill>
                <patternFill>
                  <bgColor theme="1" tint="0.499984740745262"/>
                </patternFill>
              </fill>
            </x14:dxf>
          </x14:cfRule>
          <x14:cfRule type="expression" priority="2320" stopIfTrue="1" id="{DE3A9B37-2057-47BE-832F-CD31597234B4}">
            <xm:f>AND(IF(P169='Plan de Accion 2018'!AS157,P169&lt;&gt;"N/A"))</xm:f>
            <x14:dxf>
              <fill>
                <patternFill>
                  <bgColor rgb="FF00B050"/>
                </patternFill>
              </fill>
            </x14:dxf>
          </x14:cfRule>
          <x14:cfRule type="expression" priority="2321" stopIfTrue="1" id="{01F47C49-371A-4783-8FE8-9CF46627B5B5}">
            <xm:f>AND(IF(P169&lt;'Plan de Accion 2018'!AS157,P169&lt;&gt;"N/A"))</xm:f>
            <x14:dxf>
              <fill>
                <patternFill>
                  <bgColor indexed="10"/>
                </patternFill>
              </fill>
            </x14:dxf>
          </x14:cfRule>
          <xm:sqref>P169</xm:sqref>
        </x14:conditionalFormatting>
        <x14:conditionalFormatting xmlns:xm="http://schemas.microsoft.com/office/excel/2006/main">
          <x14:cfRule type="expression" priority="2316" id="{0D36FE22-0FDB-4241-BB49-96303E25525B}">
            <xm:f>AND(IF(P98&gt;'Plan de Accion 2018'!AS53,P98&lt;&gt;¨N/A¨))</xm:f>
            <x14:dxf>
              <fill>
                <patternFill>
                  <bgColor theme="1" tint="0.499984740745262"/>
                </patternFill>
              </fill>
            </x14:dxf>
          </x14:cfRule>
          <x14:cfRule type="expression" priority="2317" stopIfTrue="1" id="{60095CD0-FCDC-4DF7-BCD0-00F76F562D0D}">
            <xm:f>AND(IF(P98='Plan de Accion 2018'!AS53,P98&lt;&gt;"N/A"))</xm:f>
            <x14:dxf>
              <fill>
                <patternFill>
                  <bgColor rgb="FF00B050"/>
                </patternFill>
              </fill>
            </x14:dxf>
          </x14:cfRule>
          <x14:cfRule type="expression" priority="2318" stopIfTrue="1" id="{2AEF51C4-238A-4048-8D17-C94978C5FFDB}">
            <xm:f>AND(IF(P98&lt;'Plan de Accion 2018'!AS53,P98&lt;&gt;"N/A"))</xm:f>
            <x14:dxf>
              <fill>
                <patternFill>
                  <bgColor indexed="10"/>
                </patternFill>
              </fill>
            </x14:dxf>
          </x14:cfRule>
          <xm:sqref>P98</xm:sqref>
        </x14:conditionalFormatting>
        <x14:conditionalFormatting xmlns:xm="http://schemas.microsoft.com/office/excel/2006/main">
          <x14:cfRule type="expression" priority="2307" id="{009F15A8-25CD-4BC9-9B92-391AEFBD0CF1}">
            <xm:f>AND(IF(P170&gt;'Plan de Accion 2018'!AS175,P170&lt;&gt;¨N/A¨))</xm:f>
            <x14:dxf>
              <fill>
                <patternFill>
                  <bgColor theme="1" tint="0.499984740745262"/>
                </patternFill>
              </fill>
            </x14:dxf>
          </x14:cfRule>
          <x14:cfRule type="expression" priority="2308" stopIfTrue="1" id="{7DA5B61E-39EE-4441-A5E2-DB150D084442}">
            <xm:f>AND(IF(P170='Plan de Accion 2018'!AS175,P170&lt;&gt;"N/A"))</xm:f>
            <x14:dxf>
              <fill>
                <patternFill>
                  <bgColor rgb="FF00B050"/>
                </patternFill>
              </fill>
            </x14:dxf>
          </x14:cfRule>
          <x14:cfRule type="expression" priority="2309" stopIfTrue="1" id="{B8E6B73D-0C2B-4D4F-970A-1F5192C26B1B}">
            <xm:f>AND(IF(P170&lt;'Plan de Accion 2018'!AS175,P170&lt;&gt;"N/A"))</xm:f>
            <x14:dxf>
              <fill>
                <patternFill>
                  <bgColor indexed="10"/>
                </patternFill>
              </fill>
            </x14:dxf>
          </x14:cfRule>
          <xm:sqref>P170</xm:sqref>
        </x14:conditionalFormatting>
        <x14:conditionalFormatting xmlns:xm="http://schemas.microsoft.com/office/excel/2006/main">
          <x14:cfRule type="expression" priority="2286" id="{A6DF7ACB-77E0-4FC0-B861-75BFF70950A8}">
            <xm:f>AND(IF(P110&gt;'Plan de Accion 2018'!AS141,P110&lt;&gt;¨N/A¨))</xm:f>
            <x14:dxf>
              <fill>
                <patternFill>
                  <bgColor theme="1" tint="0.499984740745262"/>
                </patternFill>
              </fill>
            </x14:dxf>
          </x14:cfRule>
          <x14:cfRule type="expression" priority="2287" stopIfTrue="1" id="{CE69D42C-5663-4167-8920-A5DEF16A6A84}">
            <xm:f>AND(IF(P110='Plan de Accion 2018'!AS141,P110&lt;&gt;"N/A"))</xm:f>
            <x14:dxf>
              <fill>
                <patternFill>
                  <bgColor rgb="FF00B050"/>
                </patternFill>
              </fill>
            </x14:dxf>
          </x14:cfRule>
          <x14:cfRule type="expression" priority="2288" stopIfTrue="1" id="{D11D42F9-F014-40AE-A2ED-5379C27D562C}">
            <xm:f>AND(IF(P110&lt;'Plan de Accion 2018'!AS141,P110&lt;&gt;"N/A"))</xm:f>
            <x14:dxf>
              <fill>
                <patternFill>
                  <bgColor indexed="10"/>
                </patternFill>
              </fill>
            </x14:dxf>
          </x14:cfRule>
          <xm:sqref>P110:P111</xm:sqref>
        </x14:conditionalFormatting>
        <x14:conditionalFormatting xmlns:xm="http://schemas.microsoft.com/office/excel/2006/main">
          <x14:cfRule type="expression" priority="2280" id="{39F45714-7368-4451-852B-2769B81067F3}">
            <xm:f>AND(IF(P212&gt;'Plan de Accion 2018'!AS112,P212&lt;&gt;¨N/A¨))</xm:f>
            <x14:dxf>
              <fill>
                <patternFill>
                  <bgColor theme="1" tint="0.499984740745262"/>
                </patternFill>
              </fill>
            </x14:dxf>
          </x14:cfRule>
          <x14:cfRule type="expression" priority="2281" stopIfTrue="1" id="{A21E42F5-E188-4917-864F-7929ABE4FEAF}">
            <xm:f>AND(IF(P212='Plan de Accion 2018'!AS112,P212&lt;&gt;"N/A"))</xm:f>
            <x14:dxf>
              <fill>
                <patternFill>
                  <bgColor rgb="FF00B050"/>
                </patternFill>
              </fill>
            </x14:dxf>
          </x14:cfRule>
          <x14:cfRule type="expression" priority="2282" stopIfTrue="1" id="{54CAC44D-0D31-4D12-9F3C-D27FA10142B9}">
            <xm:f>AND(IF(P212&lt;'Plan de Accion 2018'!AS112,P212&lt;&gt;"N/A"))</xm:f>
            <x14:dxf>
              <fill>
                <patternFill>
                  <bgColor indexed="10"/>
                </patternFill>
              </fill>
            </x14:dxf>
          </x14:cfRule>
          <xm:sqref>P212</xm:sqref>
        </x14:conditionalFormatting>
        <x14:conditionalFormatting xmlns:xm="http://schemas.microsoft.com/office/excel/2006/main">
          <x14:cfRule type="expression" priority="2271" id="{7F2C848D-3848-4A2B-977D-FBEDA56FB4C7}">
            <xm:f>AND(IF(P114&gt;'Plan de Accion 2018'!AS154,P114&lt;&gt;¨N/A¨))</xm:f>
            <x14:dxf>
              <fill>
                <patternFill>
                  <bgColor theme="1" tint="0.499984740745262"/>
                </patternFill>
              </fill>
            </x14:dxf>
          </x14:cfRule>
          <x14:cfRule type="expression" priority="2272" stopIfTrue="1" id="{EEF65C3A-FB60-4266-B3F3-6B2E1007477B}">
            <xm:f>AND(IF(P114='Plan de Accion 2018'!AS154,P114&lt;&gt;"N/A"))</xm:f>
            <x14:dxf>
              <fill>
                <patternFill>
                  <bgColor rgb="FF00B050"/>
                </patternFill>
              </fill>
            </x14:dxf>
          </x14:cfRule>
          <x14:cfRule type="expression" priority="2273" stopIfTrue="1" id="{AC58C304-0BEB-48DF-B0C1-16C11F4C5371}">
            <xm:f>AND(IF(P114&lt;'Plan de Accion 2018'!AS154,P114&lt;&gt;"N/A"))</xm:f>
            <x14:dxf>
              <fill>
                <patternFill>
                  <bgColor indexed="10"/>
                </patternFill>
              </fill>
            </x14:dxf>
          </x14:cfRule>
          <xm:sqref>P114</xm:sqref>
        </x14:conditionalFormatting>
        <x14:conditionalFormatting xmlns:xm="http://schemas.microsoft.com/office/excel/2006/main">
          <x14:cfRule type="expression" priority="2268" id="{C6DDFE17-E2C7-4905-97C0-EE10E6F35193}">
            <xm:f>AND(IF(P115&gt;'Plan de Accion 2018'!AS176,P115&lt;&gt;¨N/A¨))</xm:f>
            <x14:dxf>
              <fill>
                <patternFill>
                  <bgColor theme="1" tint="0.499984740745262"/>
                </patternFill>
              </fill>
            </x14:dxf>
          </x14:cfRule>
          <x14:cfRule type="expression" priority="2269" stopIfTrue="1" id="{E2EE7AAC-653E-45C4-97C9-324C681A777D}">
            <xm:f>AND(IF(P115='Plan de Accion 2018'!AS176,P115&lt;&gt;"N/A"))</xm:f>
            <x14:dxf>
              <fill>
                <patternFill>
                  <bgColor rgb="FF00B050"/>
                </patternFill>
              </fill>
            </x14:dxf>
          </x14:cfRule>
          <x14:cfRule type="expression" priority="2270" stopIfTrue="1" id="{67D35E64-3006-4B78-A101-121DA814D5EB}">
            <xm:f>AND(IF(P115&lt;'Plan de Accion 2018'!AS176,P115&lt;&gt;"N/A"))</xm:f>
            <x14:dxf>
              <fill>
                <patternFill>
                  <bgColor indexed="10"/>
                </patternFill>
              </fill>
            </x14:dxf>
          </x14:cfRule>
          <xm:sqref>P115</xm:sqref>
        </x14:conditionalFormatting>
        <x14:conditionalFormatting xmlns:xm="http://schemas.microsoft.com/office/excel/2006/main">
          <x14:cfRule type="expression" priority="2265" id="{03D6D65B-04D5-4182-BE80-CFD5DDDDC102}">
            <xm:f>AND(IF(P116&gt;'Plan de Accion 2018'!AS178,P116&lt;&gt;¨N/A¨))</xm:f>
            <x14:dxf>
              <fill>
                <patternFill>
                  <bgColor theme="1" tint="0.499984740745262"/>
                </patternFill>
              </fill>
            </x14:dxf>
          </x14:cfRule>
          <x14:cfRule type="expression" priority="2266" stopIfTrue="1" id="{F9557300-0DBD-46A2-B266-D83B13EAE9B8}">
            <xm:f>AND(IF(P116='Plan de Accion 2018'!AS178,P116&lt;&gt;"N/A"))</xm:f>
            <x14:dxf>
              <fill>
                <patternFill>
                  <bgColor rgb="FF00B050"/>
                </patternFill>
              </fill>
            </x14:dxf>
          </x14:cfRule>
          <x14:cfRule type="expression" priority="2267" stopIfTrue="1" id="{C752509E-8738-4CB7-9153-B4F2B3F8EA79}">
            <xm:f>AND(IF(P116&lt;'Plan de Accion 2018'!AS178,P116&lt;&gt;"N/A"))</xm:f>
            <x14:dxf>
              <fill>
                <patternFill>
                  <bgColor indexed="10"/>
                </patternFill>
              </fill>
            </x14:dxf>
          </x14:cfRule>
          <xm:sqref>P116</xm:sqref>
        </x14:conditionalFormatting>
        <x14:conditionalFormatting xmlns:xm="http://schemas.microsoft.com/office/excel/2006/main">
          <x14:cfRule type="expression" priority="2214" id="{8B10F846-51BE-4414-B35D-153C5ED0ED4B}">
            <xm:f>AND(IF(P192&gt;'Plan de Accion 2018'!AS155,P192&lt;&gt;¨N/A¨))</xm:f>
            <x14:dxf>
              <fill>
                <patternFill>
                  <bgColor theme="1" tint="0.499984740745262"/>
                </patternFill>
              </fill>
            </x14:dxf>
          </x14:cfRule>
          <x14:cfRule type="expression" priority="2215" stopIfTrue="1" id="{411A602E-D103-4E99-AF72-DC51F9713946}">
            <xm:f>AND(IF(P192='Plan de Accion 2018'!AS155,P192&lt;&gt;"N/A"))</xm:f>
            <x14:dxf>
              <fill>
                <patternFill>
                  <bgColor rgb="FF00B050"/>
                </patternFill>
              </fill>
            </x14:dxf>
          </x14:cfRule>
          <x14:cfRule type="expression" priority="2216" stopIfTrue="1" id="{C51B46F2-26D0-4BE4-8F48-FCAECD5160C6}">
            <xm:f>AND(IF(P192&lt;'Plan de Accion 2018'!AS155,P192&lt;&gt;"N/A"))</xm:f>
            <x14:dxf>
              <fill>
                <patternFill>
                  <bgColor indexed="10"/>
                </patternFill>
              </fill>
            </x14:dxf>
          </x14:cfRule>
          <xm:sqref>P192 P207:P208</xm:sqref>
        </x14:conditionalFormatting>
        <x14:conditionalFormatting xmlns:xm="http://schemas.microsoft.com/office/excel/2006/main">
          <x14:cfRule type="expression" priority="2205" id="{CE17D25D-F00B-41B1-A419-F87437BB7CA5}">
            <xm:f>AND(IF(P137&gt;'Plan de Accion 2018'!AS72,P137&lt;&gt;¨N/A¨))</xm:f>
            <x14:dxf>
              <fill>
                <patternFill>
                  <bgColor theme="1" tint="0.499984740745262"/>
                </patternFill>
              </fill>
            </x14:dxf>
          </x14:cfRule>
          <x14:cfRule type="expression" priority="2206" stopIfTrue="1" id="{B8BEC380-8065-4DFC-942B-08184E60BDB4}">
            <xm:f>AND(IF(P137='Plan de Accion 2018'!AS72,P137&lt;&gt;"N/A"))</xm:f>
            <x14:dxf>
              <fill>
                <patternFill>
                  <bgColor rgb="FF00B050"/>
                </patternFill>
              </fill>
            </x14:dxf>
          </x14:cfRule>
          <x14:cfRule type="expression" priority="2207" stopIfTrue="1" id="{A8855E53-288C-4EF5-BC08-364DA3984A1C}">
            <xm:f>AND(IF(P137&lt;'Plan de Accion 2018'!AS72,P137&lt;&gt;"N/A"))</xm:f>
            <x14:dxf>
              <fill>
                <patternFill>
                  <bgColor indexed="10"/>
                </patternFill>
              </fill>
            </x14:dxf>
          </x14:cfRule>
          <xm:sqref>P137</xm:sqref>
        </x14:conditionalFormatting>
        <x14:conditionalFormatting xmlns:xm="http://schemas.microsoft.com/office/excel/2006/main">
          <x14:cfRule type="expression" priority="2202" id="{614C0BE5-5E41-4A74-9619-657324DADBB2}">
            <xm:f>AND(IF(P138&gt;'Plan de Accion 2018'!AS74,P138&lt;&gt;¨N/A¨))</xm:f>
            <x14:dxf>
              <fill>
                <patternFill>
                  <bgColor theme="1" tint="0.499984740745262"/>
                </patternFill>
              </fill>
            </x14:dxf>
          </x14:cfRule>
          <x14:cfRule type="expression" priority="2203" stopIfTrue="1" id="{D8813694-B726-400D-AA10-DCA19307EBF9}">
            <xm:f>AND(IF(P138='Plan de Accion 2018'!AS74,P138&lt;&gt;"N/A"))</xm:f>
            <x14:dxf>
              <fill>
                <patternFill>
                  <bgColor rgb="FF00B050"/>
                </patternFill>
              </fill>
            </x14:dxf>
          </x14:cfRule>
          <x14:cfRule type="expression" priority="2204" stopIfTrue="1" id="{64C278E0-3CF3-479D-B72A-BA540413E279}">
            <xm:f>AND(IF(P138&lt;'Plan de Accion 2018'!AS74,P138&lt;&gt;"N/A"))</xm:f>
            <x14:dxf>
              <fill>
                <patternFill>
                  <bgColor indexed="10"/>
                </patternFill>
              </fill>
            </x14:dxf>
          </x14:cfRule>
          <xm:sqref>P138:P139</xm:sqref>
        </x14:conditionalFormatting>
        <x14:conditionalFormatting xmlns:xm="http://schemas.microsoft.com/office/excel/2006/main">
          <x14:cfRule type="expression" priority="2193" id="{CBB10F56-7926-4230-B4D8-EE8F8E8DC1DB}">
            <xm:f>AND(IF(P200&gt;'Plan de Accion 2018'!AS94,P200&lt;&gt;¨N/A¨))</xm:f>
            <x14:dxf>
              <fill>
                <patternFill>
                  <bgColor theme="1" tint="0.499984740745262"/>
                </patternFill>
              </fill>
            </x14:dxf>
          </x14:cfRule>
          <x14:cfRule type="expression" priority="2194" stopIfTrue="1" id="{89C5E2CF-5421-4282-A256-5112FDD86F98}">
            <xm:f>AND(IF(P200='Plan de Accion 2018'!AS94,P200&lt;&gt;"N/A"))</xm:f>
            <x14:dxf>
              <fill>
                <patternFill>
                  <bgColor rgb="FF00B050"/>
                </patternFill>
              </fill>
            </x14:dxf>
          </x14:cfRule>
          <x14:cfRule type="expression" priority="2195" stopIfTrue="1" id="{213114D6-8D39-4653-98AF-15F1144C2139}">
            <xm:f>AND(IF(P200&lt;'Plan de Accion 2018'!AS94,P200&lt;&gt;"N/A"))</xm:f>
            <x14:dxf>
              <fill>
                <patternFill>
                  <bgColor indexed="10"/>
                </patternFill>
              </fill>
            </x14:dxf>
          </x14:cfRule>
          <xm:sqref>P200:P201</xm:sqref>
        </x14:conditionalFormatting>
        <x14:conditionalFormatting xmlns:xm="http://schemas.microsoft.com/office/excel/2006/main">
          <x14:cfRule type="expression" priority="2145" id="{FED11198-6B63-4F33-B83E-0CDF00E72654}">
            <xm:f>AND(IF(P158&gt;'Plan de Accion 2018'!AS174,P158&lt;&gt;¨N/A¨))</xm:f>
            <x14:dxf>
              <fill>
                <patternFill>
                  <bgColor theme="1" tint="0.499984740745262"/>
                </patternFill>
              </fill>
            </x14:dxf>
          </x14:cfRule>
          <x14:cfRule type="expression" priority="2146" stopIfTrue="1" id="{A20BA1EB-D4E3-4AA8-A2C0-3787A26DFE80}">
            <xm:f>AND(IF(P158='Plan de Accion 2018'!AS174,P158&lt;&gt;"N/A"))</xm:f>
            <x14:dxf>
              <fill>
                <patternFill>
                  <bgColor rgb="FF00B050"/>
                </patternFill>
              </fill>
            </x14:dxf>
          </x14:cfRule>
          <x14:cfRule type="expression" priority="2147" stopIfTrue="1" id="{47B853B9-3C06-44C8-997D-37D77C5D9C16}">
            <xm:f>AND(IF(P158&lt;'Plan de Accion 2018'!AS174,P158&lt;&gt;"N/A"))</xm:f>
            <x14:dxf>
              <fill>
                <patternFill>
                  <bgColor indexed="10"/>
                </patternFill>
              </fill>
            </x14:dxf>
          </x14:cfRule>
          <xm:sqref>P158</xm:sqref>
        </x14:conditionalFormatting>
        <x14:conditionalFormatting xmlns:xm="http://schemas.microsoft.com/office/excel/2006/main">
          <x14:cfRule type="expression" priority="2139" id="{20FD569D-676D-457E-8814-F3226C6D75A1}">
            <xm:f>AND(IF(P72&gt;'Plan de Accion 2018'!AS94,P72&lt;&gt;¨N/A¨))</xm:f>
            <x14:dxf>
              <fill>
                <patternFill>
                  <bgColor theme="1" tint="0.499984740745262"/>
                </patternFill>
              </fill>
            </x14:dxf>
          </x14:cfRule>
          <x14:cfRule type="expression" priority="2140" stopIfTrue="1" id="{39189770-CF5A-4E54-B2E9-BAB9DA82A94C}">
            <xm:f>AND(IF(P72='Plan de Accion 2018'!AS94,P72&lt;&gt;"N/A"))</xm:f>
            <x14:dxf>
              <fill>
                <patternFill>
                  <bgColor rgb="FF00B050"/>
                </patternFill>
              </fill>
            </x14:dxf>
          </x14:cfRule>
          <x14:cfRule type="expression" priority="2141" stopIfTrue="1" id="{3CB8A752-16A7-46D3-A91D-2F0FF96CB602}">
            <xm:f>AND(IF(P72&lt;'Plan de Accion 2018'!AS94,P72&lt;&gt;"N/A"))</xm:f>
            <x14:dxf>
              <fill>
                <patternFill>
                  <bgColor indexed="10"/>
                </patternFill>
              </fill>
            </x14:dxf>
          </x14:cfRule>
          <xm:sqref>P160 P72:P73</xm:sqref>
        </x14:conditionalFormatting>
        <x14:conditionalFormatting xmlns:xm="http://schemas.microsoft.com/office/excel/2006/main">
          <x14:cfRule type="expression" priority="2136" id="{0093050E-9B02-4C8B-B72C-9D10F3B585D9}">
            <xm:f>AND(IF(P162&gt;'Plan de Accion 2018'!AS8,P162&lt;&gt;¨N/A¨))</xm:f>
            <x14:dxf>
              <fill>
                <patternFill>
                  <bgColor theme="1" tint="0.499984740745262"/>
                </patternFill>
              </fill>
            </x14:dxf>
          </x14:cfRule>
          <x14:cfRule type="expression" priority="2137" stopIfTrue="1" id="{C7CB7423-69F4-46D9-90FC-7E531F4B3C1C}">
            <xm:f>AND(IF(P162='Plan de Accion 2018'!AS8,P162&lt;&gt;"N/A"))</xm:f>
            <x14:dxf>
              <fill>
                <patternFill>
                  <bgColor rgb="FF00B050"/>
                </patternFill>
              </fill>
            </x14:dxf>
          </x14:cfRule>
          <x14:cfRule type="expression" priority="2138" stopIfTrue="1" id="{B714F7BD-34F9-49FB-B14A-825173BE5014}">
            <xm:f>AND(IF(P162&lt;'Plan de Accion 2018'!AS8,P162&lt;&gt;"N/A"))</xm:f>
            <x14:dxf>
              <fill>
                <patternFill>
                  <bgColor indexed="10"/>
                </patternFill>
              </fill>
            </x14:dxf>
          </x14:cfRule>
          <xm:sqref>P162:P163</xm:sqref>
        </x14:conditionalFormatting>
        <x14:conditionalFormatting xmlns:xm="http://schemas.microsoft.com/office/excel/2006/main">
          <x14:cfRule type="expression" priority="2130" id="{F714D5F8-5D48-4F75-9E56-ECC7015221D0}">
            <xm:f>AND(IF(P164&gt;'Plan de Accion 2018'!AS45,P164&lt;&gt;¨N/A¨))</xm:f>
            <x14:dxf>
              <fill>
                <patternFill>
                  <bgColor theme="1" tint="0.499984740745262"/>
                </patternFill>
              </fill>
            </x14:dxf>
          </x14:cfRule>
          <x14:cfRule type="expression" priority="2131" stopIfTrue="1" id="{4556E2BA-E2DE-4598-B96B-357AC6404AD1}">
            <xm:f>AND(IF(P164='Plan de Accion 2018'!AS45,P164&lt;&gt;"N/A"))</xm:f>
            <x14:dxf>
              <fill>
                <patternFill>
                  <bgColor rgb="FF00B050"/>
                </patternFill>
              </fill>
            </x14:dxf>
          </x14:cfRule>
          <x14:cfRule type="expression" priority="2132" stopIfTrue="1" id="{7F9BB8CD-09AD-448F-B756-EEC57F04592A}">
            <xm:f>AND(IF(P164&lt;'Plan de Accion 2018'!AS45,P164&lt;&gt;"N/A"))</xm:f>
            <x14:dxf>
              <fill>
                <patternFill>
                  <bgColor indexed="10"/>
                </patternFill>
              </fill>
            </x14:dxf>
          </x14:cfRule>
          <xm:sqref>P164</xm:sqref>
        </x14:conditionalFormatting>
        <x14:conditionalFormatting xmlns:xm="http://schemas.microsoft.com/office/excel/2006/main">
          <x14:cfRule type="expression" priority="2127" id="{3CB22836-FE56-4603-9AF8-C954F93BEDC9}">
            <xm:f>AND(IF(P166&gt;'Plan de Accion 2018'!AS76,P166&lt;&gt;¨N/A¨))</xm:f>
            <x14:dxf>
              <fill>
                <patternFill>
                  <bgColor theme="1" tint="0.499984740745262"/>
                </patternFill>
              </fill>
            </x14:dxf>
          </x14:cfRule>
          <x14:cfRule type="expression" priority="2128" stopIfTrue="1" id="{5C73FD31-B063-4949-ABD4-80465FACA59A}">
            <xm:f>AND(IF(P166='Plan de Accion 2018'!AS76,P166&lt;&gt;"N/A"))</xm:f>
            <x14:dxf>
              <fill>
                <patternFill>
                  <bgColor rgb="FF00B050"/>
                </patternFill>
              </fill>
            </x14:dxf>
          </x14:cfRule>
          <x14:cfRule type="expression" priority="2129" stopIfTrue="1" id="{3350EFD4-123A-4356-88D7-929593B29394}">
            <xm:f>AND(IF(P166&lt;'Plan de Accion 2018'!AS76,P166&lt;&gt;"N/A"))</xm:f>
            <x14:dxf>
              <fill>
                <patternFill>
                  <bgColor indexed="10"/>
                </patternFill>
              </fill>
            </x14:dxf>
          </x14:cfRule>
          <xm:sqref>P213 P166</xm:sqref>
        </x14:conditionalFormatting>
        <x14:conditionalFormatting xmlns:xm="http://schemas.microsoft.com/office/excel/2006/main">
          <x14:cfRule type="expression" priority="2121" id="{20E7F306-212E-46CF-B452-B7CEC041A613}">
            <xm:f>AND(IF(P167&gt;'Plan de Accion 2018'!AS100,P167&lt;&gt;¨N/A¨))</xm:f>
            <x14:dxf>
              <fill>
                <patternFill>
                  <bgColor theme="1" tint="0.499984740745262"/>
                </patternFill>
              </fill>
            </x14:dxf>
          </x14:cfRule>
          <x14:cfRule type="expression" priority="2122" stopIfTrue="1" id="{3EC38065-59F9-48F3-BCD9-11E6019EBBA0}">
            <xm:f>AND(IF(P167='Plan de Accion 2018'!AS100,P167&lt;&gt;"N/A"))</xm:f>
            <x14:dxf>
              <fill>
                <patternFill>
                  <bgColor rgb="FF00B050"/>
                </patternFill>
              </fill>
            </x14:dxf>
          </x14:cfRule>
          <x14:cfRule type="expression" priority="2123" stopIfTrue="1" id="{5FE9E9F2-0173-49CA-A388-1676B4B70A39}">
            <xm:f>AND(IF(P167&lt;'Plan de Accion 2018'!AS100,P167&lt;&gt;"N/A"))</xm:f>
            <x14:dxf>
              <fill>
                <patternFill>
                  <bgColor indexed="10"/>
                </patternFill>
              </fill>
            </x14:dxf>
          </x14:cfRule>
          <xm:sqref>P167</xm:sqref>
        </x14:conditionalFormatting>
        <x14:conditionalFormatting xmlns:xm="http://schemas.microsoft.com/office/excel/2006/main">
          <x14:cfRule type="expression" priority="2118" id="{101D77A3-05AE-4959-8A32-DD9C91F7F4CB}">
            <xm:f>AND(IF(P63&gt;'Plan de Accion 2018'!AS42,P63&lt;&gt;¨N/A¨))</xm:f>
            <x14:dxf>
              <fill>
                <patternFill>
                  <bgColor theme="1" tint="0.499984740745262"/>
                </patternFill>
              </fill>
            </x14:dxf>
          </x14:cfRule>
          <x14:cfRule type="expression" priority="2119" stopIfTrue="1" id="{52D6CCA1-3C6E-40BA-A293-2ACFCEE97573}">
            <xm:f>AND(IF(P63='Plan de Accion 2018'!AS42,P63&lt;&gt;"N/A"))</xm:f>
            <x14:dxf>
              <fill>
                <patternFill>
                  <bgColor rgb="FF00B050"/>
                </patternFill>
              </fill>
            </x14:dxf>
          </x14:cfRule>
          <x14:cfRule type="expression" priority="2120" stopIfTrue="1" id="{D3647766-93EF-40A7-A578-C77F2485DDFE}">
            <xm:f>AND(IF(P63&lt;'Plan de Accion 2018'!AS42,P63&lt;&gt;"N/A"))</xm:f>
            <x14:dxf>
              <fill>
                <patternFill>
                  <bgColor indexed="10"/>
                </patternFill>
              </fill>
            </x14:dxf>
          </x14:cfRule>
          <xm:sqref>P209 P94 P63</xm:sqref>
        </x14:conditionalFormatting>
        <x14:conditionalFormatting xmlns:xm="http://schemas.microsoft.com/office/excel/2006/main">
          <x14:cfRule type="expression" priority="2109" id="{4CE72EB7-3790-4299-A5CE-18CDF786FDFF}">
            <xm:f>AND(IF(P173&gt;'Plan de Accion 2018'!AS13,P173&lt;&gt;¨N/A¨))</xm:f>
            <x14:dxf>
              <fill>
                <patternFill>
                  <bgColor theme="1" tint="0.499984740745262"/>
                </patternFill>
              </fill>
            </x14:dxf>
          </x14:cfRule>
          <x14:cfRule type="expression" priority="2110" stopIfTrue="1" id="{78001223-06BC-4316-954D-D35160F3D0B2}">
            <xm:f>AND(IF(P173='Plan de Accion 2018'!AS13,P173&lt;&gt;"N/A"))</xm:f>
            <x14:dxf>
              <fill>
                <patternFill>
                  <bgColor rgb="FF00B050"/>
                </patternFill>
              </fill>
            </x14:dxf>
          </x14:cfRule>
          <x14:cfRule type="expression" priority="2111" stopIfTrue="1" id="{EDAF408B-AC99-46D1-A55C-05515FB950EB}">
            <xm:f>AND(IF(P173&lt;'Plan de Accion 2018'!AS13,P173&lt;&gt;"N/A"))</xm:f>
            <x14:dxf>
              <fill>
                <patternFill>
                  <bgColor indexed="10"/>
                </patternFill>
              </fill>
            </x14:dxf>
          </x14:cfRule>
          <xm:sqref>P173:P174</xm:sqref>
        </x14:conditionalFormatting>
        <x14:conditionalFormatting xmlns:xm="http://schemas.microsoft.com/office/excel/2006/main">
          <x14:cfRule type="expression" priority="2103" id="{85D27FD3-230F-4B73-A37F-EAF5799485C4}">
            <xm:f>AND(IF(P175&gt;'Plan de Accion 2018'!AS46,P175&lt;&gt;¨N/A¨))</xm:f>
            <x14:dxf>
              <fill>
                <patternFill>
                  <bgColor theme="1" tint="0.499984740745262"/>
                </patternFill>
              </fill>
            </x14:dxf>
          </x14:cfRule>
          <x14:cfRule type="expression" priority="2104" stopIfTrue="1" id="{340FEBC7-9F4A-4512-8CC9-1214706CEF0E}">
            <xm:f>AND(IF(P175='Plan de Accion 2018'!AS46,P175&lt;&gt;"N/A"))</xm:f>
            <x14:dxf>
              <fill>
                <patternFill>
                  <bgColor rgb="FF00B050"/>
                </patternFill>
              </fill>
            </x14:dxf>
          </x14:cfRule>
          <x14:cfRule type="expression" priority="2105" stopIfTrue="1" id="{975397B7-5CD1-4695-864E-C6CE4947878B}">
            <xm:f>AND(IF(P175&lt;'Plan de Accion 2018'!AS46,P175&lt;&gt;"N/A"))</xm:f>
            <x14:dxf>
              <fill>
                <patternFill>
                  <bgColor indexed="10"/>
                </patternFill>
              </fill>
            </x14:dxf>
          </x14:cfRule>
          <xm:sqref>P175:P176</xm:sqref>
        </x14:conditionalFormatting>
        <x14:conditionalFormatting xmlns:xm="http://schemas.microsoft.com/office/excel/2006/main">
          <x14:cfRule type="expression" priority="2097" id="{7F91198E-4A2C-43BD-A867-50E4CD3CD26D}">
            <xm:f>AND(IF(P177&gt;'Plan de Accion 2018'!AS65,P177&lt;&gt;¨N/A¨))</xm:f>
            <x14:dxf>
              <fill>
                <patternFill>
                  <bgColor theme="1" tint="0.499984740745262"/>
                </patternFill>
              </fill>
            </x14:dxf>
          </x14:cfRule>
          <x14:cfRule type="expression" priority="2098" stopIfTrue="1" id="{C006BA77-7F90-42DD-8875-4279318992BA}">
            <xm:f>AND(IF(P177='Plan de Accion 2018'!AS65,P177&lt;&gt;"N/A"))</xm:f>
            <x14:dxf>
              <fill>
                <patternFill>
                  <bgColor rgb="FF00B050"/>
                </patternFill>
              </fill>
            </x14:dxf>
          </x14:cfRule>
          <x14:cfRule type="expression" priority="2099" stopIfTrue="1" id="{A0350434-A7E9-4BE2-BB63-EECF601369CA}">
            <xm:f>AND(IF(P177&lt;'Plan de Accion 2018'!AS65,P177&lt;&gt;"N/A"))</xm:f>
            <x14:dxf>
              <fill>
                <patternFill>
                  <bgColor indexed="10"/>
                </patternFill>
              </fill>
            </x14:dxf>
          </x14:cfRule>
          <xm:sqref>P177:P178</xm:sqref>
        </x14:conditionalFormatting>
        <x14:conditionalFormatting xmlns:xm="http://schemas.microsoft.com/office/excel/2006/main">
          <x14:cfRule type="expression" priority="2085" id="{198C094E-BE28-497D-91D9-CBFAFD2C95A7}">
            <xm:f>AND(IF(P181&gt;'Plan de Accion 2018'!AS101,P181&lt;&gt;¨N/A¨))</xm:f>
            <x14:dxf>
              <fill>
                <patternFill>
                  <bgColor theme="1" tint="0.499984740745262"/>
                </patternFill>
              </fill>
            </x14:dxf>
          </x14:cfRule>
          <x14:cfRule type="expression" priority="2086" stopIfTrue="1" id="{DFBC07CA-CBEF-4CCD-A608-A29778FAE1F4}">
            <xm:f>AND(IF(P181='Plan de Accion 2018'!AS101,P181&lt;&gt;"N/A"))</xm:f>
            <x14:dxf>
              <fill>
                <patternFill>
                  <bgColor rgb="FF00B050"/>
                </patternFill>
              </fill>
            </x14:dxf>
          </x14:cfRule>
          <x14:cfRule type="expression" priority="2087" stopIfTrue="1" id="{015D71D0-53C3-4756-909D-B39FA5BB4B2A}">
            <xm:f>AND(IF(P181&lt;'Plan de Accion 2018'!AS101,P181&lt;&gt;"N/A"))</xm:f>
            <x14:dxf>
              <fill>
                <patternFill>
                  <bgColor indexed="10"/>
                </patternFill>
              </fill>
            </x14:dxf>
          </x14:cfRule>
          <xm:sqref>P181:P182</xm:sqref>
        </x14:conditionalFormatting>
        <x14:conditionalFormatting xmlns:xm="http://schemas.microsoft.com/office/excel/2006/main">
          <x14:cfRule type="expression" priority="2079" id="{A35716D9-2BD4-4340-B072-FF1F2CA88E66}">
            <xm:f>AND(IF(P183&gt;'Plan de Accion 2018'!AS110,P183&lt;&gt;¨N/A¨))</xm:f>
            <x14:dxf>
              <fill>
                <patternFill>
                  <bgColor theme="1" tint="0.499984740745262"/>
                </patternFill>
              </fill>
            </x14:dxf>
          </x14:cfRule>
          <x14:cfRule type="expression" priority="2080" stopIfTrue="1" id="{108BC98D-3197-4284-86FA-C1A04366324E}">
            <xm:f>AND(IF(P183='Plan de Accion 2018'!AS110,P183&lt;&gt;"N/A"))</xm:f>
            <x14:dxf>
              <fill>
                <patternFill>
                  <bgColor rgb="FF00B050"/>
                </patternFill>
              </fill>
            </x14:dxf>
          </x14:cfRule>
          <x14:cfRule type="expression" priority="2081" stopIfTrue="1" id="{E6751CFB-7189-4D6A-98E9-683C93FE1187}">
            <xm:f>AND(IF(P183&lt;'Plan de Accion 2018'!AS110,P183&lt;&gt;"N/A"))</xm:f>
            <x14:dxf>
              <fill>
                <patternFill>
                  <bgColor indexed="10"/>
                </patternFill>
              </fill>
            </x14:dxf>
          </x14:cfRule>
          <xm:sqref>P183:P184</xm:sqref>
        </x14:conditionalFormatting>
        <x14:conditionalFormatting xmlns:xm="http://schemas.microsoft.com/office/excel/2006/main">
          <x14:cfRule type="expression" priority="2073" id="{0B71975D-ECEE-435E-A1F8-C4C4045EE54A}">
            <xm:f>AND(IF(P185&gt;'Plan de Accion 2018'!AS138,P185&lt;&gt;¨N/A¨))</xm:f>
            <x14:dxf>
              <fill>
                <patternFill>
                  <bgColor theme="1" tint="0.499984740745262"/>
                </patternFill>
              </fill>
            </x14:dxf>
          </x14:cfRule>
          <x14:cfRule type="expression" priority="2074" stopIfTrue="1" id="{10B4C44D-CF4C-46AB-B7D8-018A83E7E013}">
            <xm:f>AND(IF(P185='Plan de Accion 2018'!AS138,P185&lt;&gt;"N/A"))</xm:f>
            <x14:dxf>
              <fill>
                <patternFill>
                  <bgColor rgb="FF00B050"/>
                </patternFill>
              </fill>
            </x14:dxf>
          </x14:cfRule>
          <x14:cfRule type="expression" priority="2075" stopIfTrue="1" id="{81437EA1-4EFA-41A3-B6A3-58D48B896B7C}">
            <xm:f>AND(IF(P185&lt;'Plan de Accion 2018'!AS138,P185&lt;&gt;"N/A"))</xm:f>
            <x14:dxf>
              <fill>
                <patternFill>
                  <bgColor indexed="10"/>
                </patternFill>
              </fill>
            </x14:dxf>
          </x14:cfRule>
          <xm:sqref>P185</xm:sqref>
        </x14:conditionalFormatting>
        <x14:conditionalFormatting xmlns:xm="http://schemas.microsoft.com/office/excel/2006/main">
          <x14:cfRule type="expression" priority="2070" id="{7435AFEA-1E5E-4301-AE2D-9DFDBBC730F4}">
            <xm:f>AND(IF(P186&gt;'Plan de Accion 2018'!AS144,P186&lt;&gt;¨N/A¨))</xm:f>
            <x14:dxf>
              <fill>
                <patternFill>
                  <bgColor theme="1" tint="0.499984740745262"/>
                </patternFill>
              </fill>
            </x14:dxf>
          </x14:cfRule>
          <x14:cfRule type="expression" priority="2071" stopIfTrue="1" id="{05FBC670-C350-493E-BD9F-58CD5A7F49DA}">
            <xm:f>AND(IF(P186='Plan de Accion 2018'!AS144,P186&lt;&gt;"N/A"))</xm:f>
            <x14:dxf>
              <fill>
                <patternFill>
                  <bgColor rgb="FF00B050"/>
                </patternFill>
              </fill>
            </x14:dxf>
          </x14:cfRule>
          <x14:cfRule type="expression" priority="2072" stopIfTrue="1" id="{81C30529-D40E-4836-A007-A23FDD33D67A}">
            <xm:f>AND(IF(P186&lt;'Plan de Accion 2018'!AS144,P186&lt;&gt;"N/A"))</xm:f>
            <x14:dxf>
              <fill>
                <patternFill>
                  <bgColor indexed="10"/>
                </patternFill>
              </fill>
            </x14:dxf>
          </x14:cfRule>
          <xm:sqref>P186</xm:sqref>
        </x14:conditionalFormatting>
        <x14:conditionalFormatting xmlns:xm="http://schemas.microsoft.com/office/excel/2006/main">
          <x14:cfRule type="expression" priority="2067" id="{E78AC97B-3444-4D67-904D-E80639AE87E9}">
            <xm:f>AND(IF(P187&gt;'Plan de Accion 2018'!AS148,P187&lt;&gt;¨N/A¨))</xm:f>
            <x14:dxf>
              <fill>
                <patternFill>
                  <bgColor theme="1" tint="0.499984740745262"/>
                </patternFill>
              </fill>
            </x14:dxf>
          </x14:cfRule>
          <x14:cfRule type="expression" priority="2068" stopIfTrue="1" id="{2E1CCCDE-79B5-4FFB-B8F8-26DDDB481DE0}">
            <xm:f>AND(IF(P187='Plan de Accion 2018'!AS148,P187&lt;&gt;"N/A"))</xm:f>
            <x14:dxf>
              <fill>
                <patternFill>
                  <bgColor rgb="FF00B050"/>
                </patternFill>
              </fill>
            </x14:dxf>
          </x14:cfRule>
          <x14:cfRule type="expression" priority="2069" stopIfTrue="1" id="{0A17B4B3-1653-4C3C-A95F-EF77083B82AE}">
            <xm:f>AND(IF(P187&lt;'Plan de Accion 2018'!AS148,P187&lt;&gt;"N/A"))</xm:f>
            <x14:dxf>
              <fill>
                <patternFill>
                  <bgColor indexed="10"/>
                </patternFill>
              </fill>
            </x14:dxf>
          </x14:cfRule>
          <xm:sqref>P187</xm:sqref>
        </x14:conditionalFormatting>
        <x14:conditionalFormatting xmlns:xm="http://schemas.microsoft.com/office/excel/2006/main">
          <x14:cfRule type="expression" priority="2064" id="{CEE550D8-B190-410C-8443-EB67CC8CB876}">
            <xm:f>AND(IF(P188&gt;'Plan de Accion 2018'!AS150,P188&lt;&gt;¨N/A¨))</xm:f>
            <x14:dxf>
              <fill>
                <patternFill>
                  <bgColor theme="1" tint="0.499984740745262"/>
                </patternFill>
              </fill>
            </x14:dxf>
          </x14:cfRule>
          <x14:cfRule type="expression" priority="2065" stopIfTrue="1" id="{1ADA769B-C43D-4CD4-90A6-72168FD15D1E}">
            <xm:f>AND(IF(P188='Plan de Accion 2018'!AS150,P188&lt;&gt;"N/A"))</xm:f>
            <x14:dxf>
              <fill>
                <patternFill>
                  <bgColor rgb="FF00B050"/>
                </patternFill>
              </fill>
            </x14:dxf>
          </x14:cfRule>
          <x14:cfRule type="expression" priority="2066" stopIfTrue="1" id="{ED4A7763-D171-4EF9-93F0-9B8C8350DF9F}">
            <xm:f>AND(IF(P188&lt;'Plan de Accion 2018'!AS150,P188&lt;&gt;"N/A"))</xm:f>
            <x14:dxf>
              <fill>
                <patternFill>
                  <bgColor indexed="10"/>
                </patternFill>
              </fill>
            </x14:dxf>
          </x14:cfRule>
          <xm:sqref>P188:P191</xm:sqref>
        </x14:conditionalFormatting>
        <x14:conditionalFormatting xmlns:xm="http://schemas.microsoft.com/office/excel/2006/main">
          <x14:cfRule type="expression" priority="2043" id="{2B10CB12-2E8C-40FB-8733-D490235C8494}">
            <xm:f>AND(IF(P196&gt;'Plan de Accion 2018'!AS63,P196&lt;&gt;¨N/A¨))</xm:f>
            <x14:dxf>
              <fill>
                <patternFill>
                  <bgColor theme="1" tint="0.499984740745262"/>
                </patternFill>
              </fill>
            </x14:dxf>
          </x14:cfRule>
          <x14:cfRule type="expression" priority="2044" stopIfTrue="1" id="{6598EF9D-A416-44C8-8889-69C41D232E93}">
            <xm:f>AND(IF(P196='Plan de Accion 2018'!AS63,P196&lt;&gt;"N/A"))</xm:f>
            <x14:dxf>
              <fill>
                <patternFill>
                  <bgColor rgb="FF00B050"/>
                </patternFill>
              </fill>
            </x14:dxf>
          </x14:cfRule>
          <x14:cfRule type="expression" priority="2045" stopIfTrue="1" id="{5CA65FA1-5CC4-42E7-8705-2CC0D6CB9BF7}">
            <xm:f>AND(IF(P196&lt;'Plan de Accion 2018'!AS63,P196&lt;&gt;"N/A"))</xm:f>
            <x14:dxf>
              <fill>
                <patternFill>
                  <bgColor indexed="10"/>
                </patternFill>
              </fill>
            </x14:dxf>
          </x14:cfRule>
          <xm:sqref>P196</xm:sqref>
        </x14:conditionalFormatting>
        <x14:conditionalFormatting xmlns:xm="http://schemas.microsoft.com/office/excel/2006/main">
          <x14:cfRule type="expression" priority="2040" id="{39F39964-05E4-4E69-B13E-B80B444899A6}">
            <xm:f>AND(IF(P197&gt;'Plan de Accion 2018'!AS71,P197&lt;&gt;¨N/A¨))</xm:f>
            <x14:dxf>
              <fill>
                <patternFill>
                  <bgColor theme="1" tint="0.499984740745262"/>
                </patternFill>
              </fill>
            </x14:dxf>
          </x14:cfRule>
          <x14:cfRule type="expression" priority="2041" stopIfTrue="1" id="{73709994-A0BA-4E1E-A6B5-F0CFC567104B}">
            <xm:f>AND(IF(P197='Plan de Accion 2018'!AS71,P197&lt;&gt;"N/A"))</xm:f>
            <x14:dxf>
              <fill>
                <patternFill>
                  <bgColor rgb="FF00B050"/>
                </patternFill>
              </fill>
            </x14:dxf>
          </x14:cfRule>
          <x14:cfRule type="expression" priority="2042" stopIfTrue="1" id="{14233A59-565B-42C4-9FC8-D33A8E28DF26}">
            <xm:f>AND(IF(P197&lt;'Plan de Accion 2018'!AS71,P197&lt;&gt;"N/A"))</xm:f>
            <x14:dxf>
              <fill>
                <patternFill>
                  <bgColor indexed="10"/>
                </patternFill>
              </fill>
            </x14:dxf>
          </x14:cfRule>
          <xm:sqref>P197</xm:sqref>
        </x14:conditionalFormatting>
        <x14:conditionalFormatting xmlns:xm="http://schemas.microsoft.com/office/excel/2006/main">
          <x14:cfRule type="expression" priority="2037" id="{9AFDBDE2-1A63-4B30-9E1E-C6407DF021A9}">
            <xm:f>AND(IF(P199&gt;'Plan de Accion 2018'!AS79,P199&lt;&gt;¨N/A¨))</xm:f>
            <x14:dxf>
              <fill>
                <patternFill>
                  <bgColor theme="1" tint="0.499984740745262"/>
                </patternFill>
              </fill>
            </x14:dxf>
          </x14:cfRule>
          <x14:cfRule type="expression" priority="2038" stopIfTrue="1" id="{5EC3DE53-5B93-41D5-BFA8-FD558E2371AE}">
            <xm:f>AND(IF(P199='Plan de Accion 2018'!AS79,P199&lt;&gt;"N/A"))</xm:f>
            <x14:dxf>
              <fill>
                <patternFill>
                  <bgColor rgb="FF00B050"/>
                </patternFill>
              </fill>
            </x14:dxf>
          </x14:cfRule>
          <x14:cfRule type="expression" priority="2039" stopIfTrue="1" id="{B63A31A8-CB46-47F2-BB67-CC095816BD5D}">
            <xm:f>AND(IF(P199&lt;'Plan de Accion 2018'!AS79,P199&lt;&gt;"N/A"))</xm:f>
            <x14:dxf>
              <fill>
                <patternFill>
                  <bgColor indexed="10"/>
                </patternFill>
              </fill>
            </x14:dxf>
          </x14:cfRule>
          <xm:sqref>P199</xm:sqref>
        </x14:conditionalFormatting>
        <x14:conditionalFormatting xmlns:xm="http://schemas.microsoft.com/office/excel/2006/main">
          <x14:cfRule type="expression" priority="2028" id="{1E469597-D54D-4C1F-A540-4E1A1520703D}">
            <xm:f>AND(IF(P203&gt;'Plan de Accion 2018'!AS73,P203&lt;&gt;¨N/A¨))</xm:f>
            <x14:dxf>
              <fill>
                <patternFill>
                  <bgColor theme="1" tint="0.499984740745262"/>
                </patternFill>
              </fill>
            </x14:dxf>
          </x14:cfRule>
          <x14:cfRule type="expression" priority="2029" stopIfTrue="1" id="{8A394ED9-E728-426B-8C00-DF058CB85CFD}">
            <xm:f>AND(IF(P203='Plan de Accion 2018'!AS73,P203&lt;&gt;"N/A"))</xm:f>
            <x14:dxf>
              <fill>
                <patternFill>
                  <bgColor rgb="FF00B050"/>
                </patternFill>
              </fill>
            </x14:dxf>
          </x14:cfRule>
          <x14:cfRule type="expression" priority="2030" stopIfTrue="1" id="{5B3B4588-61DE-4B9F-B934-7DEAF195E816}">
            <xm:f>AND(IF(P203&lt;'Plan de Accion 2018'!AS73,P203&lt;&gt;"N/A"))</xm:f>
            <x14:dxf>
              <fill>
                <patternFill>
                  <bgColor indexed="10"/>
                </patternFill>
              </fill>
            </x14:dxf>
          </x14:cfRule>
          <xm:sqref>P203</xm:sqref>
        </x14:conditionalFormatting>
        <x14:conditionalFormatting xmlns:xm="http://schemas.microsoft.com/office/excel/2006/main">
          <x14:cfRule type="expression" priority="2025" id="{9D686B42-A03F-4BDD-A4C0-10B69679EF51}">
            <xm:f>AND(IF(P204&gt;'Plan de Accion 2018'!AS164,P204&lt;&gt;¨N/A¨))</xm:f>
            <x14:dxf>
              <fill>
                <patternFill>
                  <bgColor theme="1" tint="0.499984740745262"/>
                </patternFill>
              </fill>
            </x14:dxf>
          </x14:cfRule>
          <x14:cfRule type="expression" priority="2026" stopIfTrue="1" id="{8CD20252-CA36-4699-86F6-AF5CC2988935}">
            <xm:f>AND(IF(P204='Plan de Accion 2018'!AS164,P204&lt;&gt;"N/A"))</xm:f>
            <x14:dxf>
              <fill>
                <patternFill>
                  <bgColor rgb="FF00B050"/>
                </patternFill>
              </fill>
            </x14:dxf>
          </x14:cfRule>
          <x14:cfRule type="expression" priority="2027" stopIfTrue="1" id="{24B16D58-B293-426C-B2E0-6C48CD859879}">
            <xm:f>AND(IF(P204&lt;'Plan de Accion 2018'!AS164,P204&lt;&gt;"N/A"))</xm:f>
            <x14:dxf>
              <fill>
                <patternFill>
                  <bgColor indexed="10"/>
                </patternFill>
              </fill>
            </x14:dxf>
          </x14:cfRule>
          <xm:sqref>P204:P206</xm:sqref>
        </x14:conditionalFormatting>
        <x14:conditionalFormatting xmlns:xm="http://schemas.microsoft.com/office/excel/2006/main">
          <x14:cfRule type="expression" priority="1992" id="{20D84EE2-B2D5-4E90-B697-9EF29579B609}">
            <xm:f>AND(IF(T18&gt;'Plan de Accion 2018'!BC139,T18&lt;&gt;¨N/A¨))</xm:f>
            <x14:dxf>
              <fill>
                <patternFill>
                  <bgColor theme="1" tint="0.499984740745262"/>
                </patternFill>
              </fill>
            </x14:dxf>
          </x14:cfRule>
          <x14:cfRule type="expression" priority="1993" stopIfTrue="1" id="{DF627123-F72B-4310-92E0-6F626CD39972}">
            <xm:f>AND(IF(T18='Plan de Accion 2018'!BC139,T18&lt;&gt;"N/A"))</xm:f>
            <x14:dxf>
              <fill>
                <patternFill>
                  <bgColor rgb="FF00B050"/>
                </patternFill>
              </fill>
            </x14:dxf>
          </x14:cfRule>
          <x14:cfRule type="expression" priority="1994" stopIfTrue="1" id="{B1B7BE6C-AB32-48B3-AF26-79DCD04EABFE}">
            <xm:f>AND(IF(T18&lt;'Plan de Accion 2018'!BC139,T18&lt;&gt;"N/A"))</xm:f>
            <x14:dxf>
              <fill>
                <patternFill>
                  <bgColor indexed="10"/>
                </patternFill>
              </fill>
            </x14:dxf>
          </x14:cfRule>
          <xm:sqref>T18:T19</xm:sqref>
        </x14:conditionalFormatting>
        <x14:conditionalFormatting xmlns:xm="http://schemas.microsoft.com/office/excel/2006/main">
          <x14:cfRule type="expression" priority="1986" id="{43E12CD1-1B85-4B6D-8419-2AF18B8FB1FE}">
            <xm:f>AND(IF(T20&gt;'Plan de Accion 2018'!BC179,T20&lt;&gt;¨N/A¨))</xm:f>
            <x14:dxf>
              <fill>
                <patternFill>
                  <bgColor theme="1" tint="0.499984740745262"/>
                </patternFill>
              </fill>
            </x14:dxf>
          </x14:cfRule>
          <x14:cfRule type="expression" priority="1987" stopIfTrue="1" id="{A0B20F42-BDC1-4B4B-8FF9-BDE9020A2C94}">
            <xm:f>AND(IF(T20='Plan de Accion 2018'!BC179,T20&lt;&gt;"N/A"))</xm:f>
            <x14:dxf>
              <fill>
                <patternFill>
                  <bgColor rgb="FF00B050"/>
                </patternFill>
              </fill>
            </x14:dxf>
          </x14:cfRule>
          <x14:cfRule type="expression" priority="1988" stopIfTrue="1" id="{7DB5BB64-AD6D-4269-8651-FEB763EA6929}">
            <xm:f>AND(IF(T20&lt;'Plan de Accion 2018'!BC179,T20&lt;&gt;"N/A"))</xm:f>
            <x14:dxf>
              <fill>
                <patternFill>
                  <bgColor indexed="10"/>
                </patternFill>
              </fill>
            </x14:dxf>
          </x14:cfRule>
          <xm:sqref>T20</xm:sqref>
        </x14:conditionalFormatting>
        <x14:conditionalFormatting xmlns:xm="http://schemas.microsoft.com/office/excel/2006/main">
          <x14:cfRule type="expression" priority="1983" id="{4D29586C-CB71-418D-AD3C-7F72B69F7657}">
            <xm:f>AND(IF(T21&gt;'Plan de Accion 2018'!BC137,T21&lt;&gt;¨N/A¨))</xm:f>
            <x14:dxf>
              <fill>
                <patternFill>
                  <bgColor theme="1" tint="0.499984740745262"/>
                </patternFill>
              </fill>
            </x14:dxf>
          </x14:cfRule>
          <x14:cfRule type="expression" priority="1984" stopIfTrue="1" id="{E0E33144-0848-4152-8164-C32048E32DD9}">
            <xm:f>AND(IF(T21='Plan de Accion 2018'!BC137,T21&lt;&gt;"N/A"))</xm:f>
            <x14:dxf>
              <fill>
                <patternFill>
                  <bgColor rgb="FF00B050"/>
                </patternFill>
              </fill>
            </x14:dxf>
          </x14:cfRule>
          <x14:cfRule type="expression" priority="1985" stopIfTrue="1" id="{AEDFE661-7F17-4A35-9F09-957B2F7011FF}">
            <xm:f>AND(IF(T21&lt;'Plan de Accion 2018'!BC137,T21&lt;&gt;"N/A"))</xm:f>
            <x14:dxf>
              <fill>
                <patternFill>
                  <bgColor indexed="10"/>
                </patternFill>
              </fill>
            </x14:dxf>
          </x14:cfRule>
          <xm:sqref>T21</xm:sqref>
        </x14:conditionalFormatting>
        <x14:conditionalFormatting xmlns:xm="http://schemas.microsoft.com/office/excel/2006/main">
          <x14:cfRule type="expression" priority="1980" id="{932BC42F-22AF-4A73-AF18-EDFB13B78127}">
            <xm:f>AND(IF(T22&gt;'Plan de Accion 2018'!BC142,T22&lt;&gt;¨N/A¨))</xm:f>
            <x14:dxf>
              <fill>
                <patternFill>
                  <bgColor theme="1" tint="0.499984740745262"/>
                </patternFill>
              </fill>
            </x14:dxf>
          </x14:cfRule>
          <x14:cfRule type="expression" priority="1981" stopIfTrue="1" id="{28093278-00B3-49ED-A557-C9F0D354E007}">
            <xm:f>AND(IF(T22='Plan de Accion 2018'!BC142,T22&lt;&gt;"N/A"))</xm:f>
            <x14:dxf>
              <fill>
                <patternFill>
                  <bgColor rgb="FF00B050"/>
                </patternFill>
              </fill>
            </x14:dxf>
          </x14:cfRule>
          <x14:cfRule type="expression" priority="1982" stopIfTrue="1" id="{DDB8731F-9637-490F-BCBD-355C5E42120F}">
            <xm:f>AND(IF(T22&lt;'Plan de Accion 2018'!BC142,T22&lt;&gt;"N/A"))</xm:f>
            <x14:dxf>
              <fill>
                <patternFill>
                  <bgColor indexed="10"/>
                </patternFill>
              </fill>
            </x14:dxf>
          </x14:cfRule>
          <xm:sqref>T22:T23</xm:sqref>
        </x14:conditionalFormatting>
        <x14:conditionalFormatting xmlns:xm="http://schemas.microsoft.com/office/excel/2006/main">
          <x14:cfRule type="expression" priority="1974" id="{8A8990B3-40DA-4A1F-9F7A-76082058B2E3}">
            <xm:f>AND(IF(T24&gt;'Plan de Accion 2018'!BC147,T24&lt;&gt;¨N/A¨))</xm:f>
            <x14:dxf>
              <fill>
                <patternFill>
                  <bgColor theme="1" tint="0.499984740745262"/>
                </patternFill>
              </fill>
            </x14:dxf>
          </x14:cfRule>
          <x14:cfRule type="expression" priority="1975" stopIfTrue="1" id="{BCAE20C7-FADB-4CC7-898D-86AB90BD2072}">
            <xm:f>AND(IF(T24='Plan de Accion 2018'!BC147,T24&lt;&gt;"N/A"))</xm:f>
            <x14:dxf>
              <fill>
                <patternFill>
                  <bgColor rgb="FF00B050"/>
                </patternFill>
              </fill>
            </x14:dxf>
          </x14:cfRule>
          <x14:cfRule type="expression" priority="1976" stopIfTrue="1" id="{13466565-A595-4D32-9FD4-CBEA8CA005B4}">
            <xm:f>AND(IF(T24&lt;'Plan de Accion 2018'!BC147,T24&lt;&gt;"N/A"))</xm:f>
            <x14:dxf>
              <fill>
                <patternFill>
                  <bgColor indexed="10"/>
                </patternFill>
              </fill>
            </x14:dxf>
          </x14:cfRule>
          <xm:sqref>T24</xm:sqref>
        </x14:conditionalFormatting>
        <x14:conditionalFormatting xmlns:xm="http://schemas.microsoft.com/office/excel/2006/main">
          <x14:cfRule type="expression" priority="1959" id="{EF91FFB7-73FE-4E00-A85C-9930A2E457B8}">
            <xm:f>AND(IF(T33&gt;'Plan de Accion 2018'!BC148,T33&lt;&gt;¨N/A¨))</xm:f>
            <x14:dxf>
              <fill>
                <patternFill>
                  <bgColor theme="1" tint="0.499984740745262"/>
                </patternFill>
              </fill>
            </x14:dxf>
          </x14:cfRule>
          <x14:cfRule type="expression" priority="1960" stopIfTrue="1" id="{E660BA31-4813-4C7E-989E-6563B904DEBE}">
            <xm:f>AND(IF(T33='Plan de Accion 2018'!BC148,T33&lt;&gt;"N/A"))</xm:f>
            <x14:dxf>
              <fill>
                <patternFill>
                  <bgColor rgb="FF00B050"/>
                </patternFill>
              </fill>
            </x14:dxf>
          </x14:cfRule>
          <x14:cfRule type="expression" priority="1961" stopIfTrue="1" id="{5F36C6BC-55DB-447A-A65C-7B808C15CBCA}">
            <xm:f>AND(IF(T33&lt;'Plan de Accion 2018'!BC148,T33&lt;&gt;"N/A"))</xm:f>
            <x14:dxf>
              <fill>
                <patternFill>
                  <bgColor indexed="10"/>
                </patternFill>
              </fill>
            </x14:dxf>
          </x14:cfRule>
          <xm:sqref>T33</xm:sqref>
        </x14:conditionalFormatting>
        <x14:conditionalFormatting xmlns:xm="http://schemas.microsoft.com/office/excel/2006/main">
          <x14:cfRule type="expression" priority="1947" id="{2837BB7E-420C-49ED-B9A1-CBA32BD07DFA}">
            <xm:f>AND(IF(T150&gt;'Plan de Accion 2018'!BC160,T150&lt;&gt;¨N/A¨))</xm:f>
            <x14:dxf>
              <fill>
                <patternFill>
                  <bgColor theme="1" tint="0.499984740745262"/>
                </patternFill>
              </fill>
            </x14:dxf>
          </x14:cfRule>
          <x14:cfRule type="expression" priority="1948" stopIfTrue="1" id="{D13AEA9A-B98C-4254-9E17-6D08574C0136}">
            <xm:f>AND(IF(T150='Plan de Accion 2018'!BC160,T150&lt;&gt;"N/A"))</xm:f>
            <x14:dxf>
              <fill>
                <patternFill>
                  <bgColor rgb="FF00B050"/>
                </patternFill>
              </fill>
            </x14:dxf>
          </x14:cfRule>
          <x14:cfRule type="expression" priority="1949" stopIfTrue="1" id="{1D4B924E-9FC7-4DAC-AFD8-08653AAD98CF}">
            <xm:f>AND(IF(T150&lt;'Plan de Accion 2018'!BC160,T150&lt;&gt;"N/A"))</xm:f>
            <x14:dxf>
              <fill>
                <patternFill>
                  <bgColor indexed="10"/>
                </patternFill>
              </fill>
            </x14:dxf>
          </x14:cfRule>
          <xm:sqref>T150:T153</xm:sqref>
        </x14:conditionalFormatting>
        <x14:conditionalFormatting xmlns:xm="http://schemas.microsoft.com/office/excel/2006/main">
          <x14:cfRule type="expression" priority="1941" id="{A5B72F2B-F1F0-4BF0-A4CF-C2A53293F2B5}">
            <xm:f>AND(IF(T35&gt;'Plan de Accion 2018'!BC177,T35&lt;&gt;¨N/A¨))</xm:f>
            <x14:dxf>
              <fill>
                <patternFill>
                  <bgColor theme="1" tint="0.499984740745262"/>
                </patternFill>
              </fill>
            </x14:dxf>
          </x14:cfRule>
          <x14:cfRule type="expression" priority="1942" stopIfTrue="1" id="{2B535A83-EE66-4896-B871-01E3801CD721}">
            <xm:f>AND(IF(T35='Plan de Accion 2018'!BC177,T35&lt;&gt;"N/A"))</xm:f>
            <x14:dxf>
              <fill>
                <patternFill>
                  <bgColor rgb="FF00B050"/>
                </patternFill>
              </fill>
            </x14:dxf>
          </x14:cfRule>
          <x14:cfRule type="expression" priority="1943" stopIfTrue="1" id="{167D038F-4ACB-4583-A8BA-A78B28C10F87}">
            <xm:f>AND(IF(T35&lt;'Plan de Accion 2018'!BC177,T35&lt;&gt;"N/A"))</xm:f>
            <x14:dxf>
              <fill>
                <patternFill>
                  <bgColor indexed="10"/>
                </patternFill>
              </fill>
            </x14:dxf>
          </x14:cfRule>
          <xm:sqref>T35</xm:sqref>
        </x14:conditionalFormatting>
        <x14:conditionalFormatting xmlns:xm="http://schemas.microsoft.com/office/excel/2006/main">
          <x14:cfRule type="expression" priority="1866" id="{2EC01AA9-18E7-4713-844C-C138CD3CC750}">
            <xm:f>AND(IF(T154&gt;'Plan de Accion 2018'!BC167,T154&lt;&gt;¨N/A¨))</xm:f>
            <x14:dxf>
              <fill>
                <patternFill>
                  <bgColor theme="1" tint="0.499984740745262"/>
                </patternFill>
              </fill>
            </x14:dxf>
          </x14:cfRule>
          <x14:cfRule type="expression" priority="1867" stopIfTrue="1" id="{A5BA991E-B542-4B17-B359-415EC248DC6B}">
            <xm:f>AND(IF(T154='Plan de Accion 2018'!BC167,T154&lt;&gt;"N/A"))</xm:f>
            <x14:dxf>
              <fill>
                <patternFill>
                  <bgColor rgb="FF00B050"/>
                </patternFill>
              </fill>
            </x14:dxf>
          </x14:cfRule>
          <x14:cfRule type="expression" priority="1868" stopIfTrue="1" id="{4DCAA399-3F92-4452-998A-37E2B7F58234}">
            <xm:f>AND(IF(T154&lt;'Plan de Accion 2018'!BC167,T154&lt;&gt;"N/A"))</xm:f>
            <x14:dxf>
              <fill>
                <patternFill>
                  <bgColor indexed="10"/>
                </patternFill>
              </fill>
            </x14:dxf>
          </x14:cfRule>
          <xm:sqref>T154:T156</xm:sqref>
        </x14:conditionalFormatting>
        <x14:conditionalFormatting xmlns:xm="http://schemas.microsoft.com/office/excel/2006/main">
          <x14:cfRule type="expression" priority="1857" id="{E171D575-4916-46E8-9CED-4E91E080EEC6}">
            <xm:f>AND(IF(T159&gt;'Plan de Accion 2018'!BC180,T159&lt;&gt;¨N/A¨))</xm:f>
            <x14:dxf>
              <fill>
                <patternFill>
                  <bgColor theme="1" tint="0.499984740745262"/>
                </patternFill>
              </fill>
            </x14:dxf>
          </x14:cfRule>
          <x14:cfRule type="expression" priority="1858" stopIfTrue="1" id="{2901BD21-3A4D-487B-9740-516ED0B78149}">
            <xm:f>AND(IF(T159='Plan de Accion 2018'!BC180,T159&lt;&gt;"N/A"))</xm:f>
            <x14:dxf>
              <fill>
                <patternFill>
                  <bgColor rgb="FF00B050"/>
                </patternFill>
              </fill>
            </x14:dxf>
          </x14:cfRule>
          <x14:cfRule type="expression" priority="1859" stopIfTrue="1" id="{2320B366-CCC8-4A6E-A914-F9472073C436}">
            <xm:f>AND(IF(T159&lt;'Plan de Accion 2018'!BC180,T159&lt;&gt;"N/A"))</xm:f>
            <x14:dxf>
              <fill>
                <patternFill>
                  <bgColor indexed="10"/>
                </patternFill>
              </fill>
            </x14:dxf>
          </x14:cfRule>
          <xm:sqref>T159</xm:sqref>
        </x14:conditionalFormatting>
        <x14:conditionalFormatting xmlns:xm="http://schemas.microsoft.com/office/excel/2006/main">
          <x14:cfRule type="expression" priority="1848" id="{9B86AB74-0907-4D85-B5E4-865F5E0AA4C0}">
            <xm:f>AND(IF(T68&gt;'Plan de Accion 2018'!BC96,T68&lt;&gt;¨N/A¨))</xm:f>
            <x14:dxf>
              <fill>
                <patternFill>
                  <bgColor theme="1" tint="0.499984740745262"/>
                </patternFill>
              </fill>
            </x14:dxf>
          </x14:cfRule>
          <x14:cfRule type="expression" priority="1849" stopIfTrue="1" id="{2AA8E3A4-7915-4B2A-A468-07EA1237DF57}">
            <xm:f>AND(IF(T68='Plan de Accion 2018'!BC96,T68&lt;&gt;"N/A"))</xm:f>
            <x14:dxf>
              <fill>
                <patternFill>
                  <bgColor rgb="FF00B050"/>
                </patternFill>
              </fill>
            </x14:dxf>
          </x14:cfRule>
          <x14:cfRule type="expression" priority="1850" stopIfTrue="1" id="{5A967D02-C6D6-498C-97AC-F381A0AD8721}">
            <xm:f>AND(IF(T68&lt;'Plan de Accion 2018'!BC96,T68&lt;&gt;"N/A"))</xm:f>
            <x14:dxf>
              <fill>
                <patternFill>
                  <bgColor indexed="10"/>
                </patternFill>
              </fill>
            </x14:dxf>
          </x14:cfRule>
          <xm:sqref>T68:T71</xm:sqref>
        </x14:conditionalFormatting>
        <x14:conditionalFormatting xmlns:xm="http://schemas.microsoft.com/office/excel/2006/main">
          <x14:cfRule type="expression" priority="1824" id="{9A6F7F1C-8C66-4D8D-98C2-C49B449EE471}">
            <xm:f>AND(IF(T79&gt;'Plan de Accion 2018'!BC173,T79&lt;&gt;¨N/A¨))</xm:f>
            <x14:dxf>
              <fill>
                <patternFill>
                  <bgColor theme="1" tint="0.499984740745262"/>
                </patternFill>
              </fill>
            </x14:dxf>
          </x14:cfRule>
          <x14:cfRule type="expression" priority="1825" stopIfTrue="1" id="{42FF941A-019E-4B5E-A04E-92BFA72B2614}">
            <xm:f>AND(IF(T79='Plan de Accion 2018'!BC173,T79&lt;&gt;"N/A"))</xm:f>
            <x14:dxf>
              <fill>
                <patternFill>
                  <bgColor rgb="FF00B050"/>
                </patternFill>
              </fill>
            </x14:dxf>
          </x14:cfRule>
          <x14:cfRule type="expression" priority="1826" stopIfTrue="1" id="{9B34089B-C1F8-4695-896B-AEF4F26D7B63}">
            <xm:f>AND(IF(T79&lt;'Plan de Accion 2018'!BC173,T79&lt;&gt;"N/A"))</xm:f>
            <x14:dxf>
              <fill>
                <patternFill>
                  <bgColor indexed="10"/>
                </patternFill>
              </fill>
            </x14:dxf>
          </x14:cfRule>
          <xm:sqref>T79</xm:sqref>
        </x14:conditionalFormatting>
        <x14:conditionalFormatting xmlns:xm="http://schemas.microsoft.com/office/excel/2006/main">
          <x14:cfRule type="expression" priority="1818" id="{540EA212-494B-4E38-AE8A-4300C4437491}">
            <xm:f>AND(IF(T80&gt;'Plan de Accion 2018'!BC181,T80&lt;&gt;¨N/A¨))</xm:f>
            <x14:dxf>
              <fill>
                <patternFill>
                  <bgColor theme="1" tint="0.499984740745262"/>
                </patternFill>
              </fill>
            </x14:dxf>
          </x14:cfRule>
          <x14:cfRule type="expression" priority="1819" stopIfTrue="1" id="{EA466755-9953-499F-B967-CCA99FB004BC}">
            <xm:f>AND(IF(T80='Plan de Accion 2018'!BC181,T80&lt;&gt;"N/A"))</xm:f>
            <x14:dxf>
              <fill>
                <patternFill>
                  <bgColor rgb="FF00B050"/>
                </patternFill>
              </fill>
            </x14:dxf>
          </x14:cfRule>
          <x14:cfRule type="expression" priority="1820" stopIfTrue="1" id="{949FF891-CCF2-4C27-816F-6606D37CEEC3}">
            <xm:f>AND(IF(T80&lt;'Plan de Accion 2018'!BC181,T80&lt;&gt;"N/A"))</xm:f>
            <x14:dxf>
              <fill>
                <patternFill>
                  <bgColor indexed="10"/>
                </patternFill>
              </fill>
            </x14:dxf>
          </x14:cfRule>
          <xm:sqref>T80</xm:sqref>
        </x14:conditionalFormatting>
        <x14:conditionalFormatting xmlns:xm="http://schemas.microsoft.com/office/excel/2006/main">
          <x14:cfRule type="expression" priority="1815" id="{7CF30F22-EEB2-4DF7-86CC-4BAC39D15B4F}">
            <xm:f>AND(IF(T81&gt;'Plan de Accion 2018'!BC183,T81&lt;&gt;¨N/A¨))</xm:f>
            <x14:dxf>
              <fill>
                <patternFill>
                  <bgColor theme="1" tint="0.499984740745262"/>
                </patternFill>
              </fill>
            </x14:dxf>
          </x14:cfRule>
          <x14:cfRule type="expression" priority="1816" stopIfTrue="1" id="{3F6BF28B-F5C1-44E5-B06A-E9AD1501B96D}">
            <xm:f>AND(IF(T81='Plan de Accion 2018'!BC183,T81&lt;&gt;"N/A"))</xm:f>
            <x14:dxf>
              <fill>
                <patternFill>
                  <bgColor rgb="FF00B050"/>
                </patternFill>
              </fill>
            </x14:dxf>
          </x14:cfRule>
          <x14:cfRule type="expression" priority="1817" stopIfTrue="1" id="{A4331090-5CE7-4C23-A710-52265AC79352}">
            <xm:f>AND(IF(T81&lt;'Plan de Accion 2018'!BC183,T81&lt;&gt;"N/A"))</xm:f>
            <x14:dxf>
              <fill>
                <patternFill>
                  <bgColor indexed="10"/>
                </patternFill>
              </fill>
            </x14:dxf>
          </x14:cfRule>
          <xm:sqref>T81</xm:sqref>
        </x14:conditionalFormatting>
        <x14:conditionalFormatting xmlns:xm="http://schemas.microsoft.com/office/excel/2006/main">
          <x14:cfRule type="expression" priority="1812" id="{D5D5755F-68F2-48FF-95BC-ACD825924274}">
            <xm:f>AND(IF(T82&gt;'Plan de Accion 2018'!BC160,T82&lt;&gt;¨N/A¨))</xm:f>
            <x14:dxf>
              <fill>
                <patternFill>
                  <bgColor theme="1" tint="0.499984740745262"/>
                </patternFill>
              </fill>
            </x14:dxf>
          </x14:cfRule>
          <x14:cfRule type="expression" priority="1813" stopIfTrue="1" id="{189C78F4-BCF8-447C-9EDA-1903EA1BE458}">
            <xm:f>AND(IF(T82='Plan de Accion 2018'!BC160,T82&lt;&gt;"N/A"))</xm:f>
            <x14:dxf>
              <fill>
                <patternFill>
                  <bgColor rgb="FF00B050"/>
                </patternFill>
              </fill>
            </x14:dxf>
          </x14:cfRule>
          <x14:cfRule type="expression" priority="1814" stopIfTrue="1" id="{270E8914-F7A9-4B25-9DC1-B48080DB7DA1}">
            <xm:f>AND(IF(T82&lt;'Plan de Accion 2018'!BC160,T82&lt;&gt;"N/A"))</xm:f>
            <x14:dxf>
              <fill>
                <patternFill>
                  <bgColor indexed="10"/>
                </patternFill>
              </fill>
            </x14:dxf>
          </x14:cfRule>
          <xm:sqref>T82:T83 T87</xm:sqref>
        </x14:conditionalFormatting>
        <x14:conditionalFormatting xmlns:xm="http://schemas.microsoft.com/office/excel/2006/main">
          <x14:cfRule type="expression" priority="1806" id="{43CB3B66-0B6F-4761-9CDB-4B10CF1C8AAE}">
            <xm:f>AND(IF(T88&gt;'Plan de Accion 2018'!BC167,T88&lt;&gt;¨N/A¨))</xm:f>
            <x14:dxf>
              <fill>
                <patternFill>
                  <bgColor theme="1" tint="0.499984740745262"/>
                </patternFill>
              </fill>
            </x14:dxf>
          </x14:cfRule>
          <x14:cfRule type="expression" priority="1807" stopIfTrue="1" id="{554B9490-8BFA-4768-A6E2-3B948446AB09}">
            <xm:f>AND(IF(T88='Plan de Accion 2018'!BC167,T88&lt;&gt;"N/A"))</xm:f>
            <x14:dxf>
              <fill>
                <patternFill>
                  <bgColor rgb="FF00B050"/>
                </patternFill>
              </fill>
            </x14:dxf>
          </x14:cfRule>
          <x14:cfRule type="expression" priority="1808" stopIfTrue="1" id="{AFFE676B-4C5C-4F02-8780-3DEE1BA9A295}">
            <xm:f>AND(IF(T88&lt;'Plan de Accion 2018'!BC167,T88&lt;&gt;"N/A"))</xm:f>
            <x14:dxf>
              <fill>
                <patternFill>
                  <bgColor indexed="10"/>
                </patternFill>
              </fill>
            </x14:dxf>
          </x14:cfRule>
          <xm:sqref>T91 T88</xm:sqref>
        </x14:conditionalFormatting>
        <x14:conditionalFormatting xmlns:xm="http://schemas.microsoft.com/office/excel/2006/main">
          <x14:cfRule type="expression" priority="1800" id="{E175395C-0823-4BAF-960C-501F3DF051BA}">
            <xm:f>AND(IF(T92&gt;'Plan de Accion 2018'!BC174,T92&lt;&gt;¨N/A¨))</xm:f>
            <x14:dxf>
              <fill>
                <patternFill>
                  <bgColor theme="1" tint="0.499984740745262"/>
                </patternFill>
              </fill>
            </x14:dxf>
          </x14:cfRule>
          <x14:cfRule type="expression" priority="1801" stopIfTrue="1" id="{51626130-7ACD-45D9-9C4A-B261B1AFB2D7}">
            <xm:f>AND(IF(T92='Plan de Accion 2018'!BC174,T92&lt;&gt;"N/A"))</xm:f>
            <x14:dxf>
              <fill>
                <patternFill>
                  <bgColor rgb="FF00B050"/>
                </patternFill>
              </fill>
            </x14:dxf>
          </x14:cfRule>
          <x14:cfRule type="expression" priority="1802" stopIfTrue="1" id="{D6ACAD17-37F7-4651-95B0-83D27B414808}">
            <xm:f>AND(IF(T92&lt;'Plan de Accion 2018'!BC174,T92&lt;&gt;"N/A"))</xm:f>
            <x14:dxf>
              <fill>
                <patternFill>
                  <bgColor indexed="10"/>
                </patternFill>
              </fill>
            </x14:dxf>
          </x14:cfRule>
          <xm:sqref>T92</xm:sqref>
        </x14:conditionalFormatting>
        <x14:conditionalFormatting xmlns:xm="http://schemas.microsoft.com/office/excel/2006/main">
          <x14:cfRule type="expression" priority="1797" id="{D21822B9-11BE-45BA-A568-CE7248CF65F6}">
            <xm:f>AND(IF(T28&gt;'Plan de Accion 2018'!BC123,T28&lt;&gt;¨N/A¨))</xm:f>
            <x14:dxf>
              <fill>
                <patternFill>
                  <bgColor theme="1" tint="0.499984740745262"/>
                </patternFill>
              </fill>
            </x14:dxf>
          </x14:cfRule>
          <x14:cfRule type="expression" priority="1798" stopIfTrue="1" id="{0A821F0F-C72D-4F0A-A250-223F0B9E951B}">
            <xm:f>AND(IF(T28='Plan de Accion 2018'!BC123,T28&lt;&gt;"N/A"))</xm:f>
            <x14:dxf>
              <fill>
                <patternFill>
                  <bgColor rgb="FF00B050"/>
                </patternFill>
              </fill>
            </x14:dxf>
          </x14:cfRule>
          <x14:cfRule type="expression" priority="1799" stopIfTrue="1" id="{D044250D-4D93-4F22-8220-68AAA9C4431F}">
            <xm:f>AND(IF(T28&lt;'Plan de Accion 2018'!BC123,T28&lt;&gt;"N/A"))</xm:f>
            <x14:dxf>
              <fill>
                <patternFill>
                  <bgColor indexed="10"/>
                </patternFill>
              </fill>
            </x14:dxf>
          </x14:cfRule>
          <xm:sqref>T93 T28</xm:sqref>
        </x14:conditionalFormatting>
        <x14:conditionalFormatting xmlns:xm="http://schemas.microsoft.com/office/excel/2006/main">
          <x14:cfRule type="expression" priority="1794" id="{6E1D04E1-2C78-4608-9673-B7A426C56749}">
            <xm:f>AND(IF(T157&gt;'Plan de Accion 2018'!BC172,T157&lt;&gt;¨N/A¨))</xm:f>
            <x14:dxf>
              <fill>
                <patternFill>
                  <bgColor theme="1" tint="0.499984740745262"/>
                </patternFill>
              </fill>
            </x14:dxf>
          </x14:cfRule>
          <x14:cfRule type="expression" priority="1795" stopIfTrue="1" id="{05354935-4351-4328-9AC3-CD3C7B3277AD}">
            <xm:f>AND(IF(T157='Plan de Accion 2018'!BC172,T157&lt;&gt;"N/A"))</xm:f>
            <x14:dxf>
              <fill>
                <patternFill>
                  <bgColor rgb="FF00B050"/>
                </patternFill>
              </fill>
            </x14:dxf>
          </x14:cfRule>
          <x14:cfRule type="expression" priority="1796" stopIfTrue="1" id="{E1D9787B-9993-4508-BABB-E97010597B51}">
            <xm:f>AND(IF(T157&lt;'Plan de Accion 2018'!BC172,T157&lt;&gt;"N/A"))</xm:f>
            <x14:dxf>
              <fill>
                <patternFill>
                  <bgColor indexed="10"/>
                </patternFill>
              </fill>
            </x14:dxf>
          </x14:cfRule>
          <xm:sqref>T157</xm:sqref>
        </x14:conditionalFormatting>
        <x14:conditionalFormatting xmlns:xm="http://schemas.microsoft.com/office/excel/2006/main">
          <x14:cfRule type="expression" priority="1791" id="{6D896BDB-6D5B-4222-93E6-E0259719579B}">
            <xm:f>AND(IF(T169&gt;'Plan de Accion 2018'!BC157,T169&lt;&gt;¨N/A¨))</xm:f>
            <x14:dxf>
              <fill>
                <patternFill>
                  <bgColor theme="1" tint="0.499984740745262"/>
                </patternFill>
              </fill>
            </x14:dxf>
          </x14:cfRule>
          <x14:cfRule type="expression" priority="1792" stopIfTrue="1" id="{2CA64479-C4F8-459E-9FDD-2B5B5F34A102}">
            <xm:f>AND(IF(T169='Plan de Accion 2018'!BC157,T169&lt;&gt;"N/A"))</xm:f>
            <x14:dxf>
              <fill>
                <patternFill>
                  <bgColor rgb="FF00B050"/>
                </patternFill>
              </fill>
            </x14:dxf>
          </x14:cfRule>
          <x14:cfRule type="expression" priority="1793" stopIfTrue="1" id="{2121FBCC-C566-4579-BB83-8963027BF904}">
            <xm:f>AND(IF(T169&lt;'Plan de Accion 2018'!BC157,T169&lt;&gt;"N/A"))</xm:f>
            <x14:dxf>
              <fill>
                <patternFill>
                  <bgColor indexed="10"/>
                </patternFill>
              </fill>
            </x14:dxf>
          </x14:cfRule>
          <xm:sqref>T169</xm:sqref>
        </x14:conditionalFormatting>
        <x14:conditionalFormatting xmlns:xm="http://schemas.microsoft.com/office/excel/2006/main">
          <x14:cfRule type="expression" priority="1788" id="{39C31298-ABB6-4768-8024-9B7ECC712D22}">
            <xm:f>AND(IF(T98&gt;'Plan de Accion 2018'!BC53,T98&lt;&gt;¨N/A¨))</xm:f>
            <x14:dxf>
              <fill>
                <patternFill>
                  <bgColor theme="1" tint="0.499984740745262"/>
                </patternFill>
              </fill>
            </x14:dxf>
          </x14:cfRule>
          <x14:cfRule type="expression" priority="1789" stopIfTrue="1" id="{E8068A5C-54A3-47DB-BF80-834F9D92D8C9}">
            <xm:f>AND(IF(T98='Plan de Accion 2018'!BC53,T98&lt;&gt;"N/A"))</xm:f>
            <x14:dxf>
              <fill>
                <patternFill>
                  <bgColor rgb="FF00B050"/>
                </patternFill>
              </fill>
            </x14:dxf>
          </x14:cfRule>
          <x14:cfRule type="expression" priority="1790" stopIfTrue="1" id="{E0832979-7FDC-4D84-BF3A-4F6DF461BAB5}">
            <xm:f>AND(IF(T98&lt;'Plan de Accion 2018'!BC53,T98&lt;&gt;"N/A"))</xm:f>
            <x14:dxf>
              <fill>
                <patternFill>
                  <bgColor indexed="10"/>
                </patternFill>
              </fill>
            </x14:dxf>
          </x14:cfRule>
          <xm:sqref>T98</xm:sqref>
        </x14:conditionalFormatting>
        <x14:conditionalFormatting xmlns:xm="http://schemas.microsoft.com/office/excel/2006/main">
          <x14:cfRule type="expression" priority="1779" id="{71292F6E-594F-4C37-ADC9-7107232E8298}">
            <xm:f>AND(IF(T170&gt;'Plan de Accion 2018'!BC175,T170&lt;&gt;¨N/A¨))</xm:f>
            <x14:dxf>
              <fill>
                <patternFill>
                  <bgColor theme="1" tint="0.499984740745262"/>
                </patternFill>
              </fill>
            </x14:dxf>
          </x14:cfRule>
          <x14:cfRule type="expression" priority="1780" stopIfTrue="1" id="{CC32B93C-AF80-47FA-8FC5-8A1D2542E087}">
            <xm:f>AND(IF(T170='Plan de Accion 2018'!BC175,T170&lt;&gt;"N/A"))</xm:f>
            <x14:dxf>
              <fill>
                <patternFill>
                  <bgColor rgb="FF00B050"/>
                </patternFill>
              </fill>
            </x14:dxf>
          </x14:cfRule>
          <x14:cfRule type="expression" priority="1781" stopIfTrue="1" id="{CD33AF43-55A7-4B2C-AFA5-7F6CD1309980}">
            <xm:f>AND(IF(T170&lt;'Plan de Accion 2018'!BC175,T170&lt;&gt;"N/A"))</xm:f>
            <x14:dxf>
              <fill>
                <patternFill>
                  <bgColor indexed="10"/>
                </patternFill>
              </fill>
            </x14:dxf>
          </x14:cfRule>
          <xm:sqref>T170</xm:sqref>
        </x14:conditionalFormatting>
        <x14:conditionalFormatting xmlns:xm="http://schemas.microsoft.com/office/excel/2006/main">
          <x14:cfRule type="expression" priority="1758" id="{9F41F7FF-FB81-46DF-A8B3-BA07A5D3D91B}">
            <xm:f>AND(IF(T110&gt;'Plan de Accion 2018'!BC141,T110&lt;&gt;¨N/A¨))</xm:f>
            <x14:dxf>
              <fill>
                <patternFill>
                  <bgColor theme="1" tint="0.499984740745262"/>
                </patternFill>
              </fill>
            </x14:dxf>
          </x14:cfRule>
          <x14:cfRule type="expression" priority="1759" stopIfTrue="1" id="{94A4C78C-DC3F-4E02-82E0-A4E767E81879}">
            <xm:f>AND(IF(T110='Plan de Accion 2018'!BC141,T110&lt;&gt;"N/A"))</xm:f>
            <x14:dxf>
              <fill>
                <patternFill>
                  <bgColor rgb="FF00B050"/>
                </patternFill>
              </fill>
            </x14:dxf>
          </x14:cfRule>
          <x14:cfRule type="expression" priority="1760" stopIfTrue="1" id="{0961B44B-355A-4105-BC91-4038A68F9E0E}">
            <xm:f>AND(IF(T110&lt;'Plan de Accion 2018'!BC141,T110&lt;&gt;"N/A"))</xm:f>
            <x14:dxf>
              <fill>
                <patternFill>
                  <bgColor indexed="10"/>
                </patternFill>
              </fill>
            </x14:dxf>
          </x14:cfRule>
          <xm:sqref>T110</xm:sqref>
        </x14:conditionalFormatting>
        <x14:conditionalFormatting xmlns:xm="http://schemas.microsoft.com/office/excel/2006/main">
          <x14:cfRule type="expression" priority="1755" id="{40076A7D-CA5C-4159-877E-634E6555E680}">
            <xm:f>AND(IF(T111&gt;'Plan de Accion 2018'!BC145,T111&lt;&gt;¨N/A¨))</xm:f>
            <x14:dxf>
              <fill>
                <patternFill>
                  <bgColor theme="1" tint="0.499984740745262"/>
                </patternFill>
              </fill>
            </x14:dxf>
          </x14:cfRule>
          <x14:cfRule type="expression" priority="1756" stopIfTrue="1" id="{B31C4DF1-9E29-42C1-9060-8EA067E65311}">
            <xm:f>AND(IF(T111='Plan de Accion 2018'!BC145,T111&lt;&gt;"N/A"))</xm:f>
            <x14:dxf>
              <fill>
                <patternFill>
                  <bgColor rgb="FF00B050"/>
                </patternFill>
              </fill>
            </x14:dxf>
          </x14:cfRule>
          <x14:cfRule type="expression" priority="1757" stopIfTrue="1" id="{9F7CF4AC-8840-4D5C-8B89-BE5708F904E0}">
            <xm:f>AND(IF(T111&lt;'Plan de Accion 2018'!BC145,T111&lt;&gt;"N/A"))</xm:f>
            <x14:dxf>
              <fill>
                <patternFill>
                  <bgColor indexed="10"/>
                </patternFill>
              </fill>
            </x14:dxf>
          </x14:cfRule>
          <xm:sqref>T111</xm:sqref>
        </x14:conditionalFormatting>
        <x14:conditionalFormatting xmlns:xm="http://schemas.microsoft.com/office/excel/2006/main">
          <x14:cfRule type="expression" priority="1752" id="{5073F1AF-3CD9-4F21-8B84-D3DD5F5D1943}">
            <xm:f>AND(IF(T212&gt;'Plan de Accion 2018'!BC112,T212&lt;&gt;¨N/A¨))</xm:f>
            <x14:dxf>
              <fill>
                <patternFill>
                  <bgColor theme="1" tint="0.499984740745262"/>
                </patternFill>
              </fill>
            </x14:dxf>
          </x14:cfRule>
          <x14:cfRule type="expression" priority="1753" stopIfTrue="1" id="{767518DC-8C31-42E8-A090-0551748A2987}">
            <xm:f>AND(IF(T212='Plan de Accion 2018'!BC112,T212&lt;&gt;"N/A"))</xm:f>
            <x14:dxf>
              <fill>
                <patternFill>
                  <bgColor rgb="FF00B050"/>
                </patternFill>
              </fill>
            </x14:dxf>
          </x14:cfRule>
          <x14:cfRule type="expression" priority="1754" stopIfTrue="1" id="{44B32A7A-BD11-49C1-8FEF-7804C43A49B9}">
            <xm:f>AND(IF(T212&lt;'Plan de Accion 2018'!BC112,T212&lt;&gt;"N/A"))</xm:f>
            <x14:dxf>
              <fill>
                <patternFill>
                  <bgColor indexed="10"/>
                </patternFill>
              </fill>
            </x14:dxf>
          </x14:cfRule>
          <xm:sqref>T212</xm:sqref>
        </x14:conditionalFormatting>
        <x14:conditionalFormatting xmlns:xm="http://schemas.microsoft.com/office/excel/2006/main">
          <x14:cfRule type="expression" priority="1740" id="{7820C9B1-7D13-4F43-81D5-428B63264697}">
            <xm:f>AND(IF(T114&gt;'Plan de Accion 2018'!BC154,T114&lt;&gt;¨N/A¨))</xm:f>
            <x14:dxf>
              <fill>
                <patternFill>
                  <bgColor theme="1" tint="0.499984740745262"/>
                </patternFill>
              </fill>
            </x14:dxf>
          </x14:cfRule>
          <x14:cfRule type="expression" priority="1741" stopIfTrue="1" id="{FC8C08A1-2453-4282-9C85-CC1C89743B34}">
            <xm:f>AND(IF(T114='Plan de Accion 2018'!BC154,T114&lt;&gt;"N/A"))</xm:f>
            <x14:dxf>
              <fill>
                <patternFill>
                  <bgColor rgb="FF00B050"/>
                </patternFill>
              </fill>
            </x14:dxf>
          </x14:cfRule>
          <x14:cfRule type="expression" priority="1742" stopIfTrue="1" id="{F58CE29C-2839-43BF-A068-CDBAD0C581EF}">
            <xm:f>AND(IF(T114&lt;'Plan de Accion 2018'!BC154,T114&lt;&gt;"N/A"))</xm:f>
            <x14:dxf>
              <fill>
                <patternFill>
                  <bgColor indexed="10"/>
                </patternFill>
              </fill>
            </x14:dxf>
          </x14:cfRule>
          <xm:sqref>T114</xm:sqref>
        </x14:conditionalFormatting>
        <x14:conditionalFormatting xmlns:xm="http://schemas.microsoft.com/office/excel/2006/main">
          <x14:cfRule type="expression" priority="1737" id="{F73FA909-525B-40DE-BB61-D3D073D0F15D}">
            <xm:f>AND(IF(T115&gt;'Plan de Accion 2018'!BC176,T115&lt;&gt;¨N/A¨))</xm:f>
            <x14:dxf>
              <fill>
                <patternFill>
                  <bgColor theme="1" tint="0.499984740745262"/>
                </patternFill>
              </fill>
            </x14:dxf>
          </x14:cfRule>
          <x14:cfRule type="expression" priority="1738" stopIfTrue="1" id="{43BF1975-8F97-4317-8E29-9AC9BFA26B9A}">
            <xm:f>AND(IF(T115='Plan de Accion 2018'!BC176,T115&lt;&gt;"N/A"))</xm:f>
            <x14:dxf>
              <fill>
                <patternFill>
                  <bgColor rgb="FF00B050"/>
                </patternFill>
              </fill>
            </x14:dxf>
          </x14:cfRule>
          <x14:cfRule type="expression" priority="1739" stopIfTrue="1" id="{46706645-CE4B-4F62-A634-EDC7284A82B0}">
            <xm:f>AND(IF(T115&lt;'Plan de Accion 2018'!BC176,T115&lt;&gt;"N/A"))</xm:f>
            <x14:dxf>
              <fill>
                <patternFill>
                  <bgColor indexed="10"/>
                </patternFill>
              </fill>
            </x14:dxf>
          </x14:cfRule>
          <xm:sqref>T115</xm:sqref>
        </x14:conditionalFormatting>
        <x14:conditionalFormatting xmlns:xm="http://schemas.microsoft.com/office/excel/2006/main">
          <x14:cfRule type="expression" priority="1734" id="{4D94821D-4E8E-43B0-9CF5-545C0AF0A0D7}">
            <xm:f>AND(IF(T116&gt;'Plan de Accion 2018'!BC178,T116&lt;&gt;¨N/A¨))</xm:f>
            <x14:dxf>
              <fill>
                <patternFill>
                  <bgColor theme="1" tint="0.499984740745262"/>
                </patternFill>
              </fill>
            </x14:dxf>
          </x14:cfRule>
          <x14:cfRule type="expression" priority="1735" stopIfTrue="1" id="{38DE079F-6BE3-47AB-8C9F-636CC3D2612E}">
            <xm:f>AND(IF(T116='Plan de Accion 2018'!BC178,T116&lt;&gt;"N/A"))</xm:f>
            <x14:dxf>
              <fill>
                <patternFill>
                  <bgColor rgb="FF00B050"/>
                </patternFill>
              </fill>
            </x14:dxf>
          </x14:cfRule>
          <x14:cfRule type="expression" priority="1736" stopIfTrue="1" id="{82B6F224-6814-4D88-849D-5C23B776C0CF}">
            <xm:f>AND(IF(T116&lt;'Plan de Accion 2018'!BC178,T116&lt;&gt;"N/A"))</xm:f>
            <x14:dxf>
              <fill>
                <patternFill>
                  <bgColor indexed="10"/>
                </patternFill>
              </fill>
            </x14:dxf>
          </x14:cfRule>
          <xm:sqref>T116</xm:sqref>
        </x14:conditionalFormatting>
        <x14:conditionalFormatting xmlns:xm="http://schemas.microsoft.com/office/excel/2006/main">
          <x14:cfRule type="expression" priority="1731" id="{D738C595-0AB1-410B-A82F-B93BCE90122F}">
            <xm:f>AND(IF(T192&gt;'Plan de Accion 2018'!BC155,T192&lt;&gt;¨N/A¨))</xm:f>
            <x14:dxf>
              <fill>
                <patternFill>
                  <bgColor theme="1" tint="0.499984740745262"/>
                </patternFill>
              </fill>
            </x14:dxf>
          </x14:cfRule>
          <x14:cfRule type="expression" priority="1732" stopIfTrue="1" id="{8B858AC2-8231-453C-A5E2-30898E1005DB}">
            <xm:f>AND(IF(T192='Plan de Accion 2018'!BC155,T192&lt;&gt;"N/A"))</xm:f>
            <x14:dxf>
              <fill>
                <patternFill>
                  <bgColor rgb="FF00B050"/>
                </patternFill>
              </fill>
            </x14:dxf>
          </x14:cfRule>
          <x14:cfRule type="expression" priority="1733" stopIfTrue="1" id="{E92F9A76-B53A-40C2-9813-3DB56118F4F4}">
            <xm:f>AND(IF(T192&lt;'Plan de Accion 2018'!BC155,T192&lt;&gt;"N/A"))</xm:f>
            <x14:dxf>
              <fill>
                <patternFill>
                  <bgColor indexed="10"/>
                </patternFill>
              </fill>
            </x14:dxf>
          </x14:cfRule>
          <xm:sqref>T207:T208 T192</xm:sqref>
        </x14:conditionalFormatting>
        <x14:conditionalFormatting xmlns:xm="http://schemas.microsoft.com/office/excel/2006/main">
          <x14:cfRule type="expression" priority="1677" id="{FDA65EEB-C2CF-4D14-B21D-64EEFDFE10EA}">
            <xm:f>AND(IF(T137&gt;'Plan de Accion 2018'!BC72,T137&lt;&gt;¨N/A¨))</xm:f>
            <x14:dxf>
              <fill>
                <patternFill>
                  <bgColor theme="1" tint="0.499984740745262"/>
                </patternFill>
              </fill>
            </x14:dxf>
          </x14:cfRule>
          <x14:cfRule type="expression" priority="1678" stopIfTrue="1" id="{23205572-B7FA-4C76-BC9E-33A54BDB8B80}">
            <xm:f>AND(IF(T137='Plan de Accion 2018'!BC72,T137&lt;&gt;"N/A"))</xm:f>
            <x14:dxf>
              <fill>
                <patternFill>
                  <bgColor rgb="FF00B050"/>
                </patternFill>
              </fill>
            </x14:dxf>
          </x14:cfRule>
          <x14:cfRule type="expression" priority="1679" stopIfTrue="1" id="{B50BA2C5-DC7F-470E-86A2-0B4D5002FFDD}">
            <xm:f>AND(IF(T137&lt;'Plan de Accion 2018'!BC72,T137&lt;&gt;"N/A"))</xm:f>
            <x14:dxf>
              <fill>
                <patternFill>
                  <bgColor indexed="10"/>
                </patternFill>
              </fill>
            </x14:dxf>
          </x14:cfRule>
          <xm:sqref>T137</xm:sqref>
        </x14:conditionalFormatting>
        <x14:conditionalFormatting xmlns:xm="http://schemas.microsoft.com/office/excel/2006/main">
          <x14:cfRule type="expression" priority="1674" id="{D89E0A52-3EAD-4483-85E3-230DCE6CCF64}">
            <xm:f>AND(IF(T138&gt;'Plan de Accion 2018'!BC74,T138&lt;&gt;¨N/A¨))</xm:f>
            <x14:dxf>
              <fill>
                <patternFill>
                  <bgColor theme="1" tint="0.499984740745262"/>
                </patternFill>
              </fill>
            </x14:dxf>
          </x14:cfRule>
          <x14:cfRule type="expression" priority="1675" stopIfTrue="1" id="{7E9967FF-7D3E-4AA8-A92F-849FBE866CAB}">
            <xm:f>AND(IF(T138='Plan de Accion 2018'!BC74,T138&lt;&gt;"N/A"))</xm:f>
            <x14:dxf>
              <fill>
                <patternFill>
                  <bgColor rgb="FF00B050"/>
                </patternFill>
              </fill>
            </x14:dxf>
          </x14:cfRule>
          <x14:cfRule type="expression" priority="1676" stopIfTrue="1" id="{B2A33090-D151-45D8-95A1-ADB520464634}">
            <xm:f>AND(IF(T138&lt;'Plan de Accion 2018'!BC74,T138&lt;&gt;"N/A"))</xm:f>
            <x14:dxf>
              <fill>
                <patternFill>
                  <bgColor indexed="10"/>
                </patternFill>
              </fill>
            </x14:dxf>
          </x14:cfRule>
          <xm:sqref>T138:T139</xm:sqref>
        </x14:conditionalFormatting>
        <x14:conditionalFormatting xmlns:xm="http://schemas.microsoft.com/office/excel/2006/main">
          <x14:cfRule type="expression" priority="1668" id="{B648ED92-28A1-4806-A183-FA5CB89E7712}">
            <xm:f>AND(IF(T200&gt;'Plan de Accion 2018'!BC94,T200&lt;&gt;¨N/A¨))</xm:f>
            <x14:dxf>
              <fill>
                <patternFill>
                  <bgColor theme="1" tint="0.499984740745262"/>
                </patternFill>
              </fill>
            </x14:dxf>
          </x14:cfRule>
          <x14:cfRule type="expression" priority="1669" stopIfTrue="1" id="{FC9E04DF-CB56-4E9E-B7CA-70B72D89611B}">
            <xm:f>AND(IF(T200='Plan de Accion 2018'!BC94,T200&lt;&gt;"N/A"))</xm:f>
            <x14:dxf>
              <fill>
                <patternFill>
                  <bgColor rgb="FF00B050"/>
                </patternFill>
              </fill>
            </x14:dxf>
          </x14:cfRule>
          <x14:cfRule type="expression" priority="1670" stopIfTrue="1" id="{4185C57B-F500-4A4B-A016-CFEA741B26B4}">
            <xm:f>AND(IF(T200&lt;'Plan de Accion 2018'!BC94,T200&lt;&gt;"N/A"))</xm:f>
            <x14:dxf>
              <fill>
                <patternFill>
                  <bgColor indexed="10"/>
                </patternFill>
              </fill>
            </x14:dxf>
          </x14:cfRule>
          <xm:sqref>T200:T201</xm:sqref>
        </x14:conditionalFormatting>
        <x14:conditionalFormatting xmlns:xm="http://schemas.microsoft.com/office/excel/2006/main">
          <x14:cfRule type="expression" priority="1620" id="{14A93AE5-ED2E-4884-BC84-1B891A3FE589}">
            <xm:f>AND(IF(T158&gt;'Plan de Accion 2018'!BC174,T158&lt;&gt;¨N/A¨))</xm:f>
            <x14:dxf>
              <fill>
                <patternFill>
                  <bgColor theme="1" tint="0.499984740745262"/>
                </patternFill>
              </fill>
            </x14:dxf>
          </x14:cfRule>
          <x14:cfRule type="expression" priority="1621" stopIfTrue="1" id="{9B4ACB93-8A5C-45BB-B3D4-3969B0A634E6}">
            <xm:f>AND(IF(T158='Plan de Accion 2018'!BC174,T158&lt;&gt;"N/A"))</xm:f>
            <x14:dxf>
              <fill>
                <patternFill>
                  <bgColor rgb="FF00B050"/>
                </patternFill>
              </fill>
            </x14:dxf>
          </x14:cfRule>
          <x14:cfRule type="expression" priority="1622" stopIfTrue="1" id="{1ED4C1D7-BA09-43C1-8B94-5AB7D5EE5FE3}">
            <xm:f>AND(IF(T158&lt;'Plan de Accion 2018'!BC174,T158&lt;&gt;"N/A"))</xm:f>
            <x14:dxf>
              <fill>
                <patternFill>
                  <bgColor indexed="10"/>
                </patternFill>
              </fill>
            </x14:dxf>
          </x14:cfRule>
          <xm:sqref>T158</xm:sqref>
        </x14:conditionalFormatting>
        <x14:conditionalFormatting xmlns:xm="http://schemas.microsoft.com/office/excel/2006/main">
          <x14:cfRule type="expression" priority="1614" id="{C8BC9AD3-5E42-4012-9028-A686F27317F4}">
            <xm:f>AND(IF(T72&gt;'Plan de Accion 2018'!BC94,T72&lt;&gt;¨N/A¨))</xm:f>
            <x14:dxf>
              <fill>
                <patternFill>
                  <bgColor theme="1" tint="0.499984740745262"/>
                </patternFill>
              </fill>
            </x14:dxf>
          </x14:cfRule>
          <x14:cfRule type="expression" priority="1615" stopIfTrue="1" id="{38851E1B-BFFB-4141-91E6-687AC0D491F1}">
            <xm:f>AND(IF(T72='Plan de Accion 2018'!BC94,T72&lt;&gt;"N/A"))</xm:f>
            <x14:dxf>
              <fill>
                <patternFill>
                  <bgColor rgb="FF00B050"/>
                </patternFill>
              </fill>
            </x14:dxf>
          </x14:cfRule>
          <x14:cfRule type="expression" priority="1616" stopIfTrue="1" id="{9DB65B02-FB47-41DA-A360-4E11A5FB8964}">
            <xm:f>AND(IF(T72&lt;'Plan de Accion 2018'!BC94,T72&lt;&gt;"N/A"))</xm:f>
            <x14:dxf>
              <fill>
                <patternFill>
                  <bgColor indexed="10"/>
                </patternFill>
              </fill>
            </x14:dxf>
          </x14:cfRule>
          <xm:sqref>T160 T72:T73</xm:sqref>
        </x14:conditionalFormatting>
        <x14:conditionalFormatting xmlns:xm="http://schemas.microsoft.com/office/excel/2006/main">
          <x14:cfRule type="expression" priority="1611" id="{49BB48CC-46AC-43D9-877F-4DA8A37DA981}">
            <xm:f>AND(IF(T162&gt;'Plan de Accion 2018'!BC8,T162&lt;&gt;¨N/A¨))</xm:f>
            <x14:dxf>
              <fill>
                <patternFill>
                  <bgColor theme="1" tint="0.499984740745262"/>
                </patternFill>
              </fill>
            </x14:dxf>
          </x14:cfRule>
          <x14:cfRule type="expression" priority="1612" stopIfTrue="1" id="{BBD14FE5-BA40-47EA-82B7-65F92BA2EB32}">
            <xm:f>AND(IF(T162='Plan de Accion 2018'!BC8,T162&lt;&gt;"N/A"))</xm:f>
            <x14:dxf>
              <fill>
                <patternFill>
                  <bgColor rgb="FF00B050"/>
                </patternFill>
              </fill>
            </x14:dxf>
          </x14:cfRule>
          <x14:cfRule type="expression" priority="1613" stopIfTrue="1" id="{420C83B9-915A-4B10-9382-90035496C395}">
            <xm:f>AND(IF(T162&lt;'Plan de Accion 2018'!BC8,T162&lt;&gt;"N/A"))</xm:f>
            <x14:dxf>
              <fill>
                <patternFill>
                  <bgColor indexed="10"/>
                </patternFill>
              </fill>
            </x14:dxf>
          </x14:cfRule>
          <xm:sqref>T162</xm:sqref>
        </x14:conditionalFormatting>
        <x14:conditionalFormatting xmlns:xm="http://schemas.microsoft.com/office/excel/2006/main">
          <x14:cfRule type="expression" priority="1608" id="{594D6FCC-334B-414C-9DC5-322CE45D1313}">
            <xm:f>AND(IF(T163&gt;'Plan de Accion 2018'!BC12,T163&lt;&gt;¨N/A¨))</xm:f>
            <x14:dxf>
              <fill>
                <patternFill>
                  <bgColor theme="1" tint="0.499984740745262"/>
                </patternFill>
              </fill>
            </x14:dxf>
          </x14:cfRule>
          <x14:cfRule type="expression" priority="1609" stopIfTrue="1" id="{186BA1D0-72C5-44CE-94E1-CB766E1A2C1A}">
            <xm:f>AND(IF(T163='Plan de Accion 2018'!BC12,T163&lt;&gt;"N/A"))</xm:f>
            <x14:dxf>
              <fill>
                <patternFill>
                  <bgColor rgb="FF00B050"/>
                </patternFill>
              </fill>
            </x14:dxf>
          </x14:cfRule>
          <x14:cfRule type="expression" priority="1610" stopIfTrue="1" id="{2273D7AA-DDC5-48BE-ACEC-27C8A8012A6D}">
            <xm:f>AND(IF(T163&lt;'Plan de Accion 2018'!BC12,T163&lt;&gt;"N/A"))</xm:f>
            <x14:dxf>
              <fill>
                <patternFill>
                  <bgColor indexed="10"/>
                </patternFill>
              </fill>
            </x14:dxf>
          </x14:cfRule>
          <xm:sqref>T163</xm:sqref>
        </x14:conditionalFormatting>
        <x14:conditionalFormatting xmlns:xm="http://schemas.microsoft.com/office/excel/2006/main">
          <x14:cfRule type="expression" priority="1605" id="{DD01C612-E410-4B92-B07F-A0B814644322}">
            <xm:f>AND(IF(T164&gt;'Plan de Accion 2018'!BC45,T164&lt;&gt;¨N/A¨))</xm:f>
            <x14:dxf>
              <fill>
                <patternFill>
                  <bgColor theme="1" tint="0.499984740745262"/>
                </patternFill>
              </fill>
            </x14:dxf>
          </x14:cfRule>
          <x14:cfRule type="expression" priority="1606" stopIfTrue="1" id="{FED7A9C4-1396-48CD-9E33-4E4182380692}">
            <xm:f>AND(IF(T164='Plan de Accion 2018'!BC45,T164&lt;&gt;"N/A"))</xm:f>
            <x14:dxf>
              <fill>
                <patternFill>
                  <bgColor rgb="FF00B050"/>
                </patternFill>
              </fill>
            </x14:dxf>
          </x14:cfRule>
          <x14:cfRule type="expression" priority="1607" stopIfTrue="1" id="{D4EE01C8-25FB-4155-9CFA-7F461DBBC86F}">
            <xm:f>AND(IF(T164&lt;'Plan de Accion 2018'!BC45,T164&lt;&gt;"N/A"))</xm:f>
            <x14:dxf>
              <fill>
                <patternFill>
                  <bgColor indexed="10"/>
                </patternFill>
              </fill>
            </x14:dxf>
          </x14:cfRule>
          <xm:sqref>T164</xm:sqref>
        </x14:conditionalFormatting>
        <x14:conditionalFormatting xmlns:xm="http://schemas.microsoft.com/office/excel/2006/main">
          <x14:cfRule type="expression" priority="1602" id="{AE741588-269F-492F-BC96-7B6018A3FD30}">
            <xm:f>AND(IF(T166&gt;'Plan de Accion 2018'!BC76,T166&lt;&gt;¨N/A¨))</xm:f>
            <x14:dxf>
              <fill>
                <patternFill>
                  <bgColor theme="1" tint="0.499984740745262"/>
                </patternFill>
              </fill>
            </x14:dxf>
          </x14:cfRule>
          <x14:cfRule type="expression" priority="1603" stopIfTrue="1" id="{4394C028-0DEE-4E4C-9BB6-53BC56D7E3A0}">
            <xm:f>AND(IF(T166='Plan de Accion 2018'!BC76,T166&lt;&gt;"N/A"))</xm:f>
            <x14:dxf>
              <fill>
                <patternFill>
                  <bgColor rgb="FF00B050"/>
                </patternFill>
              </fill>
            </x14:dxf>
          </x14:cfRule>
          <x14:cfRule type="expression" priority="1604" stopIfTrue="1" id="{8C73DCC2-7536-480F-A917-A4B6AD64037D}">
            <xm:f>AND(IF(T166&lt;'Plan de Accion 2018'!BC76,T166&lt;&gt;"N/A"))</xm:f>
            <x14:dxf>
              <fill>
                <patternFill>
                  <bgColor indexed="10"/>
                </patternFill>
              </fill>
            </x14:dxf>
          </x14:cfRule>
          <xm:sqref>T213 T166</xm:sqref>
        </x14:conditionalFormatting>
        <x14:conditionalFormatting xmlns:xm="http://schemas.microsoft.com/office/excel/2006/main">
          <x14:cfRule type="expression" priority="1596" id="{9904E9B9-4E73-411F-B272-C9899766C1BD}">
            <xm:f>AND(IF(T167&gt;'Plan de Accion 2018'!BC100,T167&lt;&gt;¨N/A¨))</xm:f>
            <x14:dxf>
              <fill>
                <patternFill>
                  <bgColor theme="1" tint="0.499984740745262"/>
                </patternFill>
              </fill>
            </x14:dxf>
          </x14:cfRule>
          <x14:cfRule type="expression" priority="1597" stopIfTrue="1" id="{F8BF505B-3C88-4379-A6F1-BD68D646EFC1}">
            <xm:f>AND(IF(T167='Plan de Accion 2018'!BC100,T167&lt;&gt;"N/A"))</xm:f>
            <x14:dxf>
              <fill>
                <patternFill>
                  <bgColor rgb="FF00B050"/>
                </patternFill>
              </fill>
            </x14:dxf>
          </x14:cfRule>
          <x14:cfRule type="expression" priority="1598" stopIfTrue="1" id="{B2EBD67D-6564-4A26-B2C5-1BC96A868576}">
            <xm:f>AND(IF(T167&lt;'Plan de Accion 2018'!BC100,T167&lt;&gt;"N/A"))</xm:f>
            <x14:dxf>
              <fill>
                <patternFill>
                  <bgColor indexed="10"/>
                </patternFill>
              </fill>
            </x14:dxf>
          </x14:cfRule>
          <xm:sqref>T167</xm:sqref>
        </x14:conditionalFormatting>
        <x14:conditionalFormatting xmlns:xm="http://schemas.microsoft.com/office/excel/2006/main">
          <x14:cfRule type="expression" priority="1593" id="{B7BFF239-E33D-4118-A834-DF22EF33402C}">
            <xm:f>AND(IF(T63&gt;'Plan de Accion 2018'!BC42,T63&lt;&gt;¨N/A¨))</xm:f>
            <x14:dxf>
              <fill>
                <patternFill>
                  <bgColor theme="1" tint="0.499984740745262"/>
                </patternFill>
              </fill>
            </x14:dxf>
          </x14:cfRule>
          <x14:cfRule type="expression" priority="1594" stopIfTrue="1" id="{03A8B7B2-6348-43C6-9B2D-64B57D795C84}">
            <xm:f>AND(IF(T63='Plan de Accion 2018'!BC42,T63&lt;&gt;"N/A"))</xm:f>
            <x14:dxf>
              <fill>
                <patternFill>
                  <bgColor rgb="FF00B050"/>
                </patternFill>
              </fill>
            </x14:dxf>
          </x14:cfRule>
          <x14:cfRule type="expression" priority="1595" stopIfTrue="1" id="{F61726E2-2D36-41F9-84D0-F2F96F885312}">
            <xm:f>AND(IF(T63&lt;'Plan de Accion 2018'!BC42,T63&lt;&gt;"N/A"))</xm:f>
            <x14:dxf>
              <fill>
                <patternFill>
                  <bgColor indexed="10"/>
                </patternFill>
              </fill>
            </x14:dxf>
          </x14:cfRule>
          <xm:sqref>T209 T94 T63</xm:sqref>
        </x14:conditionalFormatting>
        <x14:conditionalFormatting xmlns:xm="http://schemas.microsoft.com/office/excel/2006/main">
          <x14:cfRule type="expression" priority="1584" id="{95801731-701E-4E5B-9A17-163A89DAA4BC}">
            <xm:f>AND(IF(T173&gt;'Plan de Accion 2018'!BC13,T173&lt;&gt;¨N/A¨))</xm:f>
            <x14:dxf>
              <fill>
                <patternFill>
                  <bgColor theme="1" tint="0.499984740745262"/>
                </patternFill>
              </fill>
            </x14:dxf>
          </x14:cfRule>
          <x14:cfRule type="expression" priority="1585" stopIfTrue="1" id="{23D81355-5ECA-48E3-8200-074423CEF04F}">
            <xm:f>AND(IF(T173='Plan de Accion 2018'!BC13,T173&lt;&gt;"N/A"))</xm:f>
            <x14:dxf>
              <fill>
                <patternFill>
                  <bgColor rgb="FF00B050"/>
                </patternFill>
              </fill>
            </x14:dxf>
          </x14:cfRule>
          <x14:cfRule type="expression" priority="1586" stopIfTrue="1" id="{F30A8F8D-97F9-42B0-9025-2442C1790EEC}">
            <xm:f>AND(IF(T173&lt;'Plan de Accion 2018'!BC13,T173&lt;&gt;"N/A"))</xm:f>
            <x14:dxf>
              <fill>
                <patternFill>
                  <bgColor indexed="10"/>
                </patternFill>
              </fill>
            </x14:dxf>
          </x14:cfRule>
          <xm:sqref>T173:T174</xm:sqref>
        </x14:conditionalFormatting>
        <x14:conditionalFormatting xmlns:xm="http://schemas.microsoft.com/office/excel/2006/main">
          <x14:cfRule type="expression" priority="1578" id="{02DEE281-A041-4168-B0A4-49DADD47B6FF}">
            <xm:f>AND(IF(T175&gt;'Plan de Accion 2018'!BC46,T175&lt;&gt;¨N/A¨))</xm:f>
            <x14:dxf>
              <fill>
                <patternFill>
                  <bgColor theme="1" tint="0.499984740745262"/>
                </patternFill>
              </fill>
            </x14:dxf>
          </x14:cfRule>
          <x14:cfRule type="expression" priority="1579" stopIfTrue="1" id="{D1ED27DF-09D8-45CF-BDFF-213142DA3979}">
            <xm:f>AND(IF(T175='Plan de Accion 2018'!BC46,T175&lt;&gt;"N/A"))</xm:f>
            <x14:dxf>
              <fill>
                <patternFill>
                  <bgColor rgb="FF00B050"/>
                </patternFill>
              </fill>
            </x14:dxf>
          </x14:cfRule>
          <x14:cfRule type="expression" priority="1580" stopIfTrue="1" id="{8FBCFD5A-825F-43DF-BFD7-1CE0907D8681}">
            <xm:f>AND(IF(T175&lt;'Plan de Accion 2018'!BC46,T175&lt;&gt;"N/A"))</xm:f>
            <x14:dxf>
              <fill>
                <patternFill>
                  <bgColor indexed="10"/>
                </patternFill>
              </fill>
            </x14:dxf>
          </x14:cfRule>
          <xm:sqref>T175:T176</xm:sqref>
        </x14:conditionalFormatting>
        <x14:conditionalFormatting xmlns:xm="http://schemas.microsoft.com/office/excel/2006/main">
          <x14:cfRule type="expression" priority="1572" id="{2E070972-39CB-44CC-95E1-8B947D2CD059}">
            <xm:f>AND(IF(T177&gt;'Plan de Accion 2018'!BC65,T177&lt;&gt;¨N/A¨))</xm:f>
            <x14:dxf>
              <fill>
                <patternFill>
                  <bgColor theme="1" tint="0.499984740745262"/>
                </patternFill>
              </fill>
            </x14:dxf>
          </x14:cfRule>
          <x14:cfRule type="expression" priority="1573" stopIfTrue="1" id="{32FA7C18-CEFB-4952-A000-4EECDC9DDF97}">
            <xm:f>AND(IF(T177='Plan de Accion 2018'!BC65,T177&lt;&gt;"N/A"))</xm:f>
            <x14:dxf>
              <fill>
                <patternFill>
                  <bgColor rgb="FF00B050"/>
                </patternFill>
              </fill>
            </x14:dxf>
          </x14:cfRule>
          <x14:cfRule type="expression" priority="1574" stopIfTrue="1" id="{27BCD963-9FBC-436C-9CC9-2DCA2C21E174}">
            <xm:f>AND(IF(T177&lt;'Plan de Accion 2018'!BC65,T177&lt;&gt;"N/A"))</xm:f>
            <x14:dxf>
              <fill>
                <patternFill>
                  <bgColor indexed="10"/>
                </patternFill>
              </fill>
            </x14:dxf>
          </x14:cfRule>
          <xm:sqref>T177:T178</xm:sqref>
        </x14:conditionalFormatting>
        <x14:conditionalFormatting xmlns:xm="http://schemas.microsoft.com/office/excel/2006/main">
          <x14:cfRule type="expression" priority="1560" id="{E5E16DFC-C987-4084-95F0-4EA28170F9FA}">
            <xm:f>AND(IF(T181&gt;'Plan de Accion 2018'!BC101,T181&lt;&gt;¨N/A¨))</xm:f>
            <x14:dxf>
              <fill>
                <patternFill>
                  <bgColor theme="1" tint="0.499984740745262"/>
                </patternFill>
              </fill>
            </x14:dxf>
          </x14:cfRule>
          <x14:cfRule type="expression" priority="1561" stopIfTrue="1" id="{A0735488-8403-4201-9DB5-90FEDFF35F82}">
            <xm:f>AND(IF(T181='Plan de Accion 2018'!BC101,T181&lt;&gt;"N/A"))</xm:f>
            <x14:dxf>
              <fill>
                <patternFill>
                  <bgColor rgb="FF00B050"/>
                </patternFill>
              </fill>
            </x14:dxf>
          </x14:cfRule>
          <x14:cfRule type="expression" priority="1562" stopIfTrue="1" id="{82C329F4-AD04-4907-B2D4-9FF402C33068}">
            <xm:f>AND(IF(T181&lt;'Plan de Accion 2018'!BC101,T181&lt;&gt;"N/A"))</xm:f>
            <x14:dxf>
              <fill>
                <patternFill>
                  <bgColor indexed="10"/>
                </patternFill>
              </fill>
            </x14:dxf>
          </x14:cfRule>
          <xm:sqref>T181:T182</xm:sqref>
        </x14:conditionalFormatting>
        <x14:conditionalFormatting xmlns:xm="http://schemas.microsoft.com/office/excel/2006/main">
          <x14:cfRule type="expression" priority="1554" id="{680D9657-8D51-4B29-B05F-FA00B6301E5F}">
            <xm:f>AND(IF(T183&gt;'Plan de Accion 2018'!BC110,T183&lt;&gt;¨N/A¨))</xm:f>
            <x14:dxf>
              <fill>
                <patternFill>
                  <bgColor theme="1" tint="0.499984740745262"/>
                </patternFill>
              </fill>
            </x14:dxf>
          </x14:cfRule>
          <x14:cfRule type="expression" priority="1555" stopIfTrue="1" id="{8A2BB02E-5C97-48F8-9000-B01E4F557578}">
            <xm:f>AND(IF(T183='Plan de Accion 2018'!BC110,T183&lt;&gt;"N/A"))</xm:f>
            <x14:dxf>
              <fill>
                <patternFill>
                  <bgColor rgb="FF00B050"/>
                </patternFill>
              </fill>
            </x14:dxf>
          </x14:cfRule>
          <x14:cfRule type="expression" priority="1556" stopIfTrue="1" id="{C1442491-D355-44B7-A35D-1C2131166F64}">
            <xm:f>AND(IF(T183&lt;'Plan de Accion 2018'!BC110,T183&lt;&gt;"N/A"))</xm:f>
            <x14:dxf>
              <fill>
                <patternFill>
                  <bgColor indexed="10"/>
                </patternFill>
              </fill>
            </x14:dxf>
          </x14:cfRule>
          <xm:sqref>T183:T184</xm:sqref>
        </x14:conditionalFormatting>
        <x14:conditionalFormatting xmlns:xm="http://schemas.microsoft.com/office/excel/2006/main">
          <x14:cfRule type="expression" priority="1548" id="{3888F89E-6EF9-4536-9DA7-9C2E6458F978}">
            <xm:f>AND(IF(T185&gt;'Plan de Accion 2018'!BC138,T185&lt;&gt;¨N/A¨))</xm:f>
            <x14:dxf>
              <fill>
                <patternFill>
                  <bgColor theme="1" tint="0.499984740745262"/>
                </patternFill>
              </fill>
            </x14:dxf>
          </x14:cfRule>
          <x14:cfRule type="expression" priority="1549" stopIfTrue="1" id="{0C771F0F-8A73-47E0-BBF8-F8C87133940F}">
            <xm:f>AND(IF(T185='Plan de Accion 2018'!BC138,T185&lt;&gt;"N/A"))</xm:f>
            <x14:dxf>
              <fill>
                <patternFill>
                  <bgColor rgb="FF00B050"/>
                </patternFill>
              </fill>
            </x14:dxf>
          </x14:cfRule>
          <x14:cfRule type="expression" priority="1550" stopIfTrue="1" id="{EAEAF252-5FE2-4257-94F0-890A579D30E1}">
            <xm:f>AND(IF(T185&lt;'Plan de Accion 2018'!BC138,T185&lt;&gt;"N/A"))</xm:f>
            <x14:dxf>
              <fill>
                <patternFill>
                  <bgColor indexed="10"/>
                </patternFill>
              </fill>
            </x14:dxf>
          </x14:cfRule>
          <xm:sqref>T185</xm:sqref>
        </x14:conditionalFormatting>
        <x14:conditionalFormatting xmlns:xm="http://schemas.microsoft.com/office/excel/2006/main">
          <x14:cfRule type="expression" priority="1545" id="{B20AF367-92E3-42E3-83BF-FB583F6C74A2}">
            <xm:f>AND(IF(T186&gt;'Plan de Accion 2018'!BC144,T186&lt;&gt;¨N/A¨))</xm:f>
            <x14:dxf>
              <fill>
                <patternFill>
                  <bgColor theme="1" tint="0.499984740745262"/>
                </patternFill>
              </fill>
            </x14:dxf>
          </x14:cfRule>
          <x14:cfRule type="expression" priority="1546" stopIfTrue="1" id="{18D37A8A-1036-4B5C-A3C6-86D47C770531}">
            <xm:f>AND(IF(T186='Plan de Accion 2018'!BC144,T186&lt;&gt;"N/A"))</xm:f>
            <x14:dxf>
              <fill>
                <patternFill>
                  <bgColor rgb="FF00B050"/>
                </patternFill>
              </fill>
            </x14:dxf>
          </x14:cfRule>
          <x14:cfRule type="expression" priority="1547" stopIfTrue="1" id="{8EF048D6-5E95-4E2A-A794-0AE57BFF4D23}">
            <xm:f>AND(IF(T186&lt;'Plan de Accion 2018'!BC144,T186&lt;&gt;"N/A"))</xm:f>
            <x14:dxf>
              <fill>
                <patternFill>
                  <bgColor indexed="10"/>
                </patternFill>
              </fill>
            </x14:dxf>
          </x14:cfRule>
          <xm:sqref>T186</xm:sqref>
        </x14:conditionalFormatting>
        <x14:conditionalFormatting xmlns:xm="http://schemas.microsoft.com/office/excel/2006/main">
          <x14:cfRule type="expression" priority="1542" id="{19B728D7-98D6-4701-AE31-8F7340A4F1F6}">
            <xm:f>AND(IF(T187&gt;'Plan de Accion 2018'!BC148,T187&lt;&gt;¨N/A¨))</xm:f>
            <x14:dxf>
              <fill>
                <patternFill>
                  <bgColor theme="1" tint="0.499984740745262"/>
                </patternFill>
              </fill>
            </x14:dxf>
          </x14:cfRule>
          <x14:cfRule type="expression" priority="1543" stopIfTrue="1" id="{14623FB5-9126-475B-A4EA-C7AA42ACF9DD}">
            <xm:f>AND(IF(T187='Plan de Accion 2018'!BC148,T187&lt;&gt;"N/A"))</xm:f>
            <x14:dxf>
              <fill>
                <patternFill>
                  <bgColor rgb="FF00B050"/>
                </patternFill>
              </fill>
            </x14:dxf>
          </x14:cfRule>
          <x14:cfRule type="expression" priority="1544" stopIfTrue="1" id="{E8EE6FF1-C8A3-49BD-8D51-4FA3DD7A2BC1}">
            <xm:f>AND(IF(T187&lt;'Plan de Accion 2018'!BC148,T187&lt;&gt;"N/A"))</xm:f>
            <x14:dxf>
              <fill>
                <patternFill>
                  <bgColor indexed="10"/>
                </patternFill>
              </fill>
            </x14:dxf>
          </x14:cfRule>
          <xm:sqref>T187</xm:sqref>
        </x14:conditionalFormatting>
        <x14:conditionalFormatting xmlns:xm="http://schemas.microsoft.com/office/excel/2006/main">
          <x14:cfRule type="expression" priority="1539" id="{80380232-C8A4-427E-9A35-F6E9428B6E13}">
            <xm:f>AND(IF(T188&gt;'Plan de Accion 2018'!BC150,T188&lt;&gt;¨N/A¨))</xm:f>
            <x14:dxf>
              <fill>
                <patternFill>
                  <bgColor theme="1" tint="0.499984740745262"/>
                </patternFill>
              </fill>
            </x14:dxf>
          </x14:cfRule>
          <x14:cfRule type="expression" priority="1540" stopIfTrue="1" id="{A988F7ED-3386-4188-86D4-93A8B26A0C3C}">
            <xm:f>AND(IF(T188='Plan de Accion 2018'!BC150,T188&lt;&gt;"N/A"))</xm:f>
            <x14:dxf>
              <fill>
                <patternFill>
                  <bgColor rgb="FF00B050"/>
                </patternFill>
              </fill>
            </x14:dxf>
          </x14:cfRule>
          <x14:cfRule type="expression" priority="1541" stopIfTrue="1" id="{ACB798F1-11FA-4402-B5AA-13AED5405F10}">
            <xm:f>AND(IF(T188&lt;'Plan de Accion 2018'!BC150,T188&lt;&gt;"N/A"))</xm:f>
            <x14:dxf>
              <fill>
                <patternFill>
                  <bgColor indexed="10"/>
                </patternFill>
              </fill>
            </x14:dxf>
          </x14:cfRule>
          <xm:sqref>T188:T191</xm:sqref>
        </x14:conditionalFormatting>
        <x14:conditionalFormatting xmlns:xm="http://schemas.microsoft.com/office/excel/2006/main">
          <x14:cfRule type="expression" priority="1518" id="{A72D5165-989D-40E4-B287-2A7795ADBA9C}">
            <xm:f>AND(IF(T196&gt;'Plan de Accion 2018'!BC63,T196&lt;&gt;¨N/A¨))</xm:f>
            <x14:dxf>
              <fill>
                <patternFill>
                  <bgColor theme="1" tint="0.499984740745262"/>
                </patternFill>
              </fill>
            </x14:dxf>
          </x14:cfRule>
          <x14:cfRule type="expression" priority="1519" stopIfTrue="1" id="{1414CD0C-EFE3-47DC-842F-C5628CC3D80C}">
            <xm:f>AND(IF(T196='Plan de Accion 2018'!BC63,T196&lt;&gt;"N/A"))</xm:f>
            <x14:dxf>
              <fill>
                <patternFill>
                  <bgColor rgb="FF00B050"/>
                </patternFill>
              </fill>
            </x14:dxf>
          </x14:cfRule>
          <x14:cfRule type="expression" priority="1520" stopIfTrue="1" id="{2A2598E8-976D-4C8D-8792-D458701C09B2}">
            <xm:f>AND(IF(T196&lt;'Plan de Accion 2018'!BC63,T196&lt;&gt;"N/A"))</xm:f>
            <x14:dxf>
              <fill>
                <patternFill>
                  <bgColor indexed="10"/>
                </patternFill>
              </fill>
            </x14:dxf>
          </x14:cfRule>
          <xm:sqref>T196</xm:sqref>
        </x14:conditionalFormatting>
        <x14:conditionalFormatting xmlns:xm="http://schemas.microsoft.com/office/excel/2006/main">
          <x14:cfRule type="expression" priority="1515" id="{715CD46F-DE7D-43C3-A129-D95596F18222}">
            <xm:f>AND(IF(T197&gt;'Plan de Accion 2018'!BC71,T197&lt;&gt;¨N/A¨))</xm:f>
            <x14:dxf>
              <fill>
                <patternFill>
                  <bgColor theme="1" tint="0.499984740745262"/>
                </patternFill>
              </fill>
            </x14:dxf>
          </x14:cfRule>
          <x14:cfRule type="expression" priority="1516" stopIfTrue="1" id="{DC693BE1-05D5-44F2-9B18-E4DC1F860AB3}">
            <xm:f>AND(IF(T197='Plan de Accion 2018'!BC71,T197&lt;&gt;"N/A"))</xm:f>
            <x14:dxf>
              <fill>
                <patternFill>
                  <bgColor rgb="FF00B050"/>
                </patternFill>
              </fill>
            </x14:dxf>
          </x14:cfRule>
          <x14:cfRule type="expression" priority="1517" stopIfTrue="1" id="{68352272-291D-45D4-B5B0-EBC96622313F}">
            <xm:f>AND(IF(T197&lt;'Plan de Accion 2018'!BC71,T197&lt;&gt;"N/A"))</xm:f>
            <x14:dxf>
              <fill>
                <patternFill>
                  <bgColor indexed="10"/>
                </patternFill>
              </fill>
            </x14:dxf>
          </x14:cfRule>
          <xm:sqref>T197</xm:sqref>
        </x14:conditionalFormatting>
        <x14:conditionalFormatting xmlns:xm="http://schemas.microsoft.com/office/excel/2006/main">
          <x14:cfRule type="expression" priority="1512" id="{AAC8D36C-BA90-423A-A2AD-3503276963D7}">
            <xm:f>AND(IF(T199&gt;'Plan de Accion 2018'!BC79,T199&lt;&gt;¨N/A¨))</xm:f>
            <x14:dxf>
              <fill>
                <patternFill>
                  <bgColor theme="1" tint="0.499984740745262"/>
                </patternFill>
              </fill>
            </x14:dxf>
          </x14:cfRule>
          <x14:cfRule type="expression" priority="1513" stopIfTrue="1" id="{E15F97A6-00C6-4D91-8EB7-F3BBD5B6AF90}">
            <xm:f>AND(IF(T199='Plan de Accion 2018'!BC79,T199&lt;&gt;"N/A"))</xm:f>
            <x14:dxf>
              <fill>
                <patternFill>
                  <bgColor rgb="FF00B050"/>
                </patternFill>
              </fill>
            </x14:dxf>
          </x14:cfRule>
          <x14:cfRule type="expression" priority="1514" stopIfTrue="1" id="{59D5E5EC-6801-4B5E-955E-14384DDE5A5E}">
            <xm:f>AND(IF(T199&lt;'Plan de Accion 2018'!BC79,T199&lt;&gt;"N/A"))</xm:f>
            <x14:dxf>
              <fill>
                <patternFill>
                  <bgColor indexed="10"/>
                </patternFill>
              </fill>
            </x14:dxf>
          </x14:cfRule>
          <xm:sqref>T199</xm:sqref>
        </x14:conditionalFormatting>
        <x14:conditionalFormatting xmlns:xm="http://schemas.microsoft.com/office/excel/2006/main">
          <x14:cfRule type="expression" priority="1503" id="{B7AFD7F0-448D-4720-8DF3-3B5AB8B6E2A4}">
            <xm:f>AND(IF(T203&gt;'Plan de Accion 2018'!BC73,T203&lt;&gt;¨N/A¨))</xm:f>
            <x14:dxf>
              <fill>
                <patternFill>
                  <bgColor theme="1" tint="0.499984740745262"/>
                </patternFill>
              </fill>
            </x14:dxf>
          </x14:cfRule>
          <x14:cfRule type="expression" priority="1504" stopIfTrue="1" id="{9ED02E3F-296D-4D21-A54F-F11E450F16EB}">
            <xm:f>AND(IF(T203='Plan de Accion 2018'!BC73,T203&lt;&gt;"N/A"))</xm:f>
            <x14:dxf>
              <fill>
                <patternFill>
                  <bgColor rgb="FF00B050"/>
                </patternFill>
              </fill>
            </x14:dxf>
          </x14:cfRule>
          <x14:cfRule type="expression" priority="1505" stopIfTrue="1" id="{D48301F8-2F75-451C-A9EA-BF25050AC88D}">
            <xm:f>AND(IF(T203&lt;'Plan de Accion 2018'!BC73,T203&lt;&gt;"N/A"))</xm:f>
            <x14:dxf>
              <fill>
                <patternFill>
                  <bgColor indexed="10"/>
                </patternFill>
              </fill>
            </x14:dxf>
          </x14:cfRule>
          <xm:sqref>T203</xm:sqref>
        </x14:conditionalFormatting>
        <x14:conditionalFormatting xmlns:xm="http://schemas.microsoft.com/office/excel/2006/main">
          <x14:cfRule type="expression" priority="1500" id="{8878B884-9F2D-47CE-AA3C-85099B75AA22}">
            <xm:f>AND(IF(T204&gt;'Plan de Accion 2018'!BC164,T204&lt;&gt;¨N/A¨))</xm:f>
            <x14:dxf>
              <fill>
                <patternFill>
                  <bgColor theme="1" tint="0.499984740745262"/>
                </patternFill>
              </fill>
            </x14:dxf>
          </x14:cfRule>
          <x14:cfRule type="expression" priority="1501" stopIfTrue="1" id="{CDFA8F20-5993-48AF-9168-F4ACAC0848CB}">
            <xm:f>AND(IF(T204='Plan de Accion 2018'!BC164,T204&lt;&gt;"N/A"))</xm:f>
            <x14:dxf>
              <fill>
                <patternFill>
                  <bgColor rgb="FF00B050"/>
                </patternFill>
              </fill>
            </x14:dxf>
          </x14:cfRule>
          <x14:cfRule type="expression" priority="1502" stopIfTrue="1" id="{125F7D51-6574-40F5-8AFE-C7FE813D70B6}">
            <xm:f>AND(IF(T204&lt;'Plan de Accion 2018'!BC164,T204&lt;&gt;"N/A"))</xm:f>
            <x14:dxf>
              <fill>
                <patternFill>
                  <bgColor indexed="10"/>
                </patternFill>
              </fill>
            </x14:dxf>
          </x14:cfRule>
          <xm:sqref>T204:T206</xm:sqref>
        </x14:conditionalFormatting>
        <x14:conditionalFormatting xmlns:xm="http://schemas.microsoft.com/office/excel/2006/main">
          <x14:cfRule type="expression" priority="1479" id="{50FBCB88-C3BC-4E4F-919B-AB649F5F2AD3}">
            <xm:f>AND(IF(T214&gt;'Plan de Accion 2018'!BC156,T214&lt;&gt;¨N/A¨))</xm:f>
            <x14:dxf>
              <fill>
                <patternFill>
                  <bgColor theme="1" tint="0.499984740745262"/>
                </patternFill>
              </fill>
            </x14:dxf>
          </x14:cfRule>
          <x14:cfRule type="expression" priority="1480" stopIfTrue="1" id="{082EDA2E-1BE4-469E-AE7F-FF93216EF2E1}">
            <xm:f>AND(IF(T214='Plan de Accion 2018'!BC156,T214&lt;&gt;"N/A"))</xm:f>
            <x14:dxf>
              <fill>
                <patternFill>
                  <bgColor rgb="FF00B050"/>
                </patternFill>
              </fill>
            </x14:dxf>
          </x14:cfRule>
          <x14:cfRule type="expression" priority="1481" stopIfTrue="1" id="{0C40AB3A-8804-477F-A7DD-F082EF3B3D26}">
            <xm:f>AND(IF(T214&lt;'Plan de Accion 2018'!BC156,T214&lt;&gt;"N/A"))</xm:f>
            <x14:dxf>
              <fill>
                <patternFill>
                  <bgColor indexed="10"/>
                </patternFill>
              </fill>
            </x14:dxf>
          </x14:cfRule>
          <xm:sqref>T214</xm:sqref>
        </x14:conditionalFormatting>
        <x14:conditionalFormatting xmlns:xm="http://schemas.microsoft.com/office/excel/2006/main">
          <x14:cfRule type="expression" priority="19457" id="{BFD469F7-0A1A-4274-8A68-F7F2BB789863}">
            <xm:f>AND(IF(L112&gt;'Plan de Accion 2018'!AI9,L112&lt;&gt;¨N/A¨))</xm:f>
            <x14:dxf>
              <fill>
                <patternFill>
                  <bgColor theme="1" tint="0.499984740745262"/>
                </patternFill>
              </fill>
            </x14:dxf>
          </x14:cfRule>
          <x14:cfRule type="expression" priority="19458" stopIfTrue="1" id="{27FEA089-7B80-48AC-B3DE-7B6EA4C1C3F9}">
            <xm:f>AND(IF(L112='Plan de Accion 2018'!AI9,L112&lt;&gt;"N/A"))</xm:f>
            <x14:dxf>
              <fill>
                <patternFill>
                  <bgColor rgb="FF00B050"/>
                </patternFill>
              </fill>
            </x14:dxf>
          </x14:cfRule>
          <x14:cfRule type="expression" priority="19459" stopIfTrue="1" id="{EE7586B8-52AB-4CA1-8884-4C2164FBC7C9}">
            <xm:f>AND(IF(L112&lt;'Plan de Accion 2018'!AI9,L112&lt;&gt;"N/A"))</xm:f>
            <x14:dxf>
              <fill>
                <patternFill>
                  <bgColor indexed="10"/>
                </patternFill>
              </fill>
            </x14:dxf>
          </x14:cfRule>
          <xm:sqref>L112:L113</xm:sqref>
        </x14:conditionalFormatting>
        <x14:conditionalFormatting xmlns:xm="http://schemas.microsoft.com/office/excel/2006/main">
          <x14:cfRule type="expression" priority="19571" id="{39F45714-7368-4451-852B-2769B81067F3}">
            <xm:f>AND(IF(P112&gt;'Plan de Accion 2018'!AS9,P112&lt;&gt;¨N/A¨))</xm:f>
            <x14:dxf>
              <fill>
                <patternFill>
                  <bgColor theme="1" tint="0.499984740745262"/>
                </patternFill>
              </fill>
            </x14:dxf>
          </x14:cfRule>
          <x14:cfRule type="expression" priority="19572" stopIfTrue="1" id="{A21E42F5-E188-4917-864F-7929ABE4FEAF}">
            <xm:f>AND(IF(P112='Plan de Accion 2018'!AS9,P112&lt;&gt;"N/A"))</xm:f>
            <x14:dxf>
              <fill>
                <patternFill>
                  <bgColor rgb="FF00B050"/>
                </patternFill>
              </fill>
            </x14:dxf>
          </x14:cfRule>
          <x14:cfRule type="expression" priority="19573" stopIfTrue="1" id="{54CAC44D-0D31-4D12-9F3C-D27FA10142B9}">
            <xm:f>AND(IF(P112&lt;'Plan de Accion 2018'!AS9,P112&lt;&gt;"N/A"))</xm:f>
            <x14:dxf>
              <fill>
                <patternFill>
                  <bgColor indexed="10"/>
                </patternFill>
              </fill>
            </x14:dxf>
          </x14:cfRule>
          <xm:sqref>P112:P113</xm:sqref>
        </x14:conditionalFormatting>
        <x14:conditionalFormatting xmlns:xm="http://schemas.microsoft.com/office/excel/2006/main">
          <x14:cfRule type="expression" priority="19679" id="{5073F1AF-3CD9-4F21-8B84-D3DD5F5D1943}">
            <xm:f>AND(IF(T112&gt;'Plan de Accion 2018'!BC9,T112&lt;&gt;¨N/A¨))</xm:f>
            <x14:dxf>
              <fill>
                <patternFill>
                  <bgColor theme="1" tint="0.499984740745262"/>
                </patternFill>
              </fill>
            </x14:dxf>
          </x14:cfRule>
          <x14:cfRule type="expression" priority="19680" stopIfTrue="1" id="{767518DC-8C31-42E8-A090-0551748A2987}">
            <xm:f>AND(IF(T112='Plan de Accion 2018'!BC9,T112&lt;&gt;"N/A"))</xm:f>
            <x14:dxf>
              <fill>
                <patternFill>
                  <bgColor rgb="FF00B050"/>
                </patternFill>
              </fill>
            </x14:dxf>
          </x14:cfRule>
          <x14:cfRule type="expression" priority="19681" stopIfTrue="1" id="{44B32A7A-BD11-49C1-8FEF-7804C43A49B9}">
            <xm:f>AND(IF(T112&lt;'Plan de Accion 2018'!BC9,T112&lt;&gt;"N/A"))</xm:f>
            <x14:dxf>
              <fill>
                <patternFill>
                  <bgColor indexed="10"/>
                </patternFill>
              </fill>
            </x14:dxf>
          </x14:cfRule>
          <xm:sqref>T112:T113</xm:sqref>
        </x14:conditionalFormatting>
        <x14:conditionalFormatting xmlns:xm="http://schemas.microsoft.com/office/excel/2006/main">
          <x14:cfRule type="expression" priority="20207" id="{C3D746FB-B067-43E2-8497-7D15459BC2FE}">
            <xm:f>AND(IF(H23&gt;'Plan de Accion 2018'!X145,I10&lt;&gt;¨N/A¨))</xm:f>
            <x14:dxf>
              <fill>
                <patternFill>
                  <bgColor theme="1" tint="0.499984740745262"/>
                </patternFill>
              </fill>
            </x14:dxf>
          </x14:cfRule>
          <x14:cfRule type="expression" priority="20208" stopIfTrue="1" id="{CB3369B6-CA2E-4962-B9C1-DFDA26016809}">
            <xm:f>AND(IF(H23='Plan de Accion 2018'!X145,H23&lt;&gt;"N/A"))</xm:f>
            <x14:dxf>
              <fill>
                <patternFill>
                  <bgColor rgb="FF00B050"/>
                </patternFill>
              </fill>
            </x14:dxf>
          </x14:cfRule>
          <x14:cfRule type="expression" priority="20209" stopIfTrue="1" id="{A6F0BF26-2AB9-41C6-9DF1-C2079361EB2F}">
            <xm:f>AND(IF(H23&lt;'Plan de Accion 2018'!X145,H23&lt;&gt;"N/A"))</xm:f>
            <x14:dxf>
              <fill>
                <patternFill>
                  <bgColor indexed="10"/>
                </patternFill>
              </fill>
            </x14:dxf>
          </x14:cfRule>
          <xm:sqref>H23</xm:sqref>
        </x14:conditionalFormatting>
        <x14:conditionalFormatting xmlns:xm="http://schemas.microsoft.com/office/excel/2006/main">
          <x14:cfRule type="expression" priority="22796" id="{3F097174-46F5-49A9-9A2F-56D977F79B80}">
            <xm:f>AND(IF(H193&gt;'Plan de Accion 2018'!Y158,H193&lt;&gt;¨N/A¨))</xm:f>
            <x14:dxf>
              <fill>
                <patternFill>
                  <bgColor theme="1" tint="0.499984740745262"/>
                </patternFill>
              </fill>
            </x14:dxf>
          </x14:cfRule>
          <x14:cfRule type="expression" priority="22797" stopIfTrue="1" id="{6AB1EBAD-47AB-46EF-BFC9-023E4C249536}">
            <xm:f>AND(IF(H193='Plan de Accion 2018'!Y158,H193&lt;&gt;"N/A"))</xm:f>
            <x14:dxf>
              <fill>
                <patternFill>
                  <bgColor rgb="FF00B050"/>
                </patternFill>
              </fill>
            </x14:dxf>
          </x14:cfRule>
          <x14:cfRule type="expression" priority="22798" stopIfTrue="1" id="{7537C9B6-6D2B-493F-A2DA-15B8B27AEF45}">
            <xm:f>AND(IF(H193&lt;'Plan de Accion 2018'!Y158,H193&lt;&gt;"N/A"))</xm:f>
            <x14:dxf>
              <fill>
                <patternFill>
                  <bgColor indexed="10"/>
                </patternFill>
              </fill>
            </x14:dxf>
          </x14:cfRule>
          <xm:sqref>H193:H194</xm:sqref>
        </x14:conditionalFormatting>
        <x14:conditionalFormatting xmlns:xm="http://schemas.microsoft.com/office/excel/2006/main">
          <x14:cfRule type="expression" priority="22979" id="{7E161275-247C-4DB8-BD6A-E08C157FD714}">
            <xm:f>AND(IF(L193&gt;'Plan de Accion 2018'!AI158,L193&lt;&gt;¨N/A¨))</xm:f>
            <x14:dxf>
              <fill>
                <patternFill>
                  <bgColor theme="1" tint="0.499984740745262"/>
                </patternFill>
              </fill>
            </x14:dxf>
          </x14:cfRule>
          <x14:cfRule type="expression" priority="22980" stopIfTrue="1" id="{6A7F13AD-306E-4D00-A2CC-AA0F8C12D183}">
            <xm:f>AND(IF(L193='Plan de Accion 2018'!AI158,L193&lt;&gt;"N/A"))</xm:f>
            <x14:dxf>
              <fill>
                <patternFill>
                  <bgColor rgb="FF00B050"/>
                </patternFill>
              </fill>
            </x14:dxf>
          </x14:cfRule>
          <x14:cfRule type="expression" priority="22981" stopIfTrue="1" id="{4B452FC1-90BB-4624-A6F2-FE094EB34D6B}">
            <xm:f>AND(IF(L193&lt;'Plan de Accion 2018'!AI158,L193&lt;&gt;"N/A"))</xm:f>
            <x14:dxf>
              <fill>
                <patternFill>
                  <bgColor indexed="10"/>
                </patternFill>
              </fill>
            </x14:dxf>
          </x14:cfRule>
          <xm:sqref>L193:L194</xm:sqref>
        </x14:conditionalFormatting>
        <x14:conditionalFormatting xmlns:xm="http://schemas.microsoft.com/office/excel/2006/main">
          <x14:cfRule type="expression" priority="23201" id="{9301CE03-495E-4346-B2A2-D47C47ABBA3F}">
            <xm:f>AND(IF(P193&gt;'Plan de Accion 2018'!AS158,P193&lt;&gt;¨N/A¨))</xm:f>
            <x14:dxf>
              <fill>
                <patternFill>
                  <bgColor theme="1" tint="0.499984740745262"/>
                </patternFill>
              </fill>
            </x14:dxf>
          </x14:cfRule>
          <x14:cfRule type="expression" priority="23202" stopIfTrue="1" id="{6E156D7F-CDCD-4515-B780-1148A4AD17B3}">
            <xm:f>AND(IF(P193='Plan de Accion 2018'!AS158,P193&lt;&gt;"N/A"))</xm:f>
            <x14:dxf>
              <fill>
                <patternFill>
                  <bgColor rgb="FF00B050"/>
                </patternFill>
              </fill>
            </x14:dxf>
          </x14:cfRule>
          <x14:cfRule type="expression" priority="23203" stopIfTrue="1" id="{DBF53FE7-75D3-432E-92EB-3D31331EBA93}">
            <xm:f>AND(IF(P193&lt;'Plan de Accion 2018'!AS158,P193&lt;&gt;"N/A"))</xm:f>
            <x14:dxf>
              <fill>
                <patternFill>
                  <bgColor indexed="10"/>
                </patternFill>
              </fill>
            </x14:dxf>
          </x14:cfRule>
          <xm:sqref>P193:P194</xm:sqref>
        </x14:conditionalFormatting>
        <x14:conditionalFormatting xmlns:xm="http://schemas.microsoft.com/office/excel/2006/main">
          <x14:cfRule type="expression" priority="23300" id="{D738C595-0AB1-410B-A82F-B93BCE90122F}">
            <xm:f>AND(IF(T193&gt;'Plan de Accion 2018'!BC158,T193&lt;&gt;¨N/A¨))</xm:f>
            <x14:dxf>
              <fill>
                <patternFill>
                  <bgColor theme="1" tint="0.499984740745262"/>
                </patternFill>
              </fill>
            </x14:dxf>
          </x14:cfRule>
          <x14:cfRule type="expression" priority="23301" stopIfTrue="1" id="{8B858AC2-8231-453C-A5E2-30898E1005DB}">
            <xm:f>AND(IF(T193='Plan de Accion 2018'!BC158,T193&lt;&gt;"N/A"))</xm:f>
            <x14:dxf>
              <fill>
                <patternFill>
                  <bgColor rgb="FF00B050"/>
                </patternFill>
              </fill>
            </x14:dxf>
          </x14:cfRule>
          <x14:cfRule type="expression" priority="23302" stopIfTrue="1" id="{E92F9A76-B53A-40C2-9813-3DB56118F4F4}">
            <xm:f>AND(IF(T193&lt;'Plan de Accion 2018'!BC158,T193&lt;&gt;"N/A"))</xm:f>
            <x14:dxf>
              <fill>
                <patternFill>
                  <bgColor indexed="10"/>
                </patternFill>
              </fill>
            </x14:dxf>
          </x14:cfRule>
          <xm:sqref>T193:T194</xm:sqref>
        </x14:conditionalFormatting>
        <x14:conditionalFormatting xmlns:xm="http://schemas.microsoft.com/office/excel/2006/main">
          <x14:cfRule type="expression" priority="27623" id="{3EB21911-3DAB-44BC-9A51-EEE875571E12}">
            <xm:f>AND(IF(P122&gt;'Plan de Accion 2018'!#REF!,P122&lt;&gt;¨N/A¨))</xm:f>
            <x14:dxf>
              <fill>
                <patternFill>
                  <bgColor theme="1" tint="0.499984740745262"/>
                </patternFill>
              </fill>
            </x14:dxf>
          </x14:cfRule>
          <x14:cfRule type="expression" priority="27624" stopIfTrue="1" id="{E7F70A3E-131C-4FBE-AE60-C9CCF414207F}">
            <xm:f>AND(IF(P122='Plan de Accion 2018'!AS52,P122&lt;&gt;"N/A"))</xm:f>
            <x14:dxf>
              <fill>
                <patternFill>
                  <bgColor rgb="FF00B050"/>
                </patternFill>
              </fill>
            </x14:dxf>
          </x14:cfRule>
          <x14:cfRule type="expression" priority="27625" stopIfTrue="1" id="{66ACA22A-9ABE-4CAD-828A-8444950DE5EE}">
            <xm:f>AND(IF(P122&lt;'Plan de Accion 2018'!AS52,P122&lt;&gt;"N/A"))</xm:f>
            <x14:dxf>
              <fill>
                <patternFill>
                  <bgColor indexed="10"/>
                </patternFill>
              </fill>
            </x14:dxf>
          </x14:cfRule>
          <xm:sqref>P122:P128 P130:P132</xm:sqref>
        </x14:conditionalFormatting>
        <x14:conditionalFormatting xmlns:xm="http://schemas.microsoft.com/office/excel/2006/main">
          <x14:cfRule type="expression" priority="31952" id="{A48A741E-2335-4636-8D08-7B27C3E4956C}">
            <xm:f>AND(IF(H168&gt;'Plan de Accion 2018'!Y149,H168&lt;&gt;¨N/A¨))</xm:f>
            <x14:dxf>
              <fill>
                <patternFill>
                  <bgColor theme="1" tint="0.499984740745262"/>
                </patternFill>
              </fill>
            </x14:dxf>
          </x14:cfRule>
          <x14:cfRule type="expression" priority="31953" stopIfTrue="1" id="{00EE595D-D89E-431F-BE3A-5343A63E1EDB}">
            <xm:f>AND(IF(H168='Plan de Accion 2018'!Y149,H168&lt;&gt;"N/A"))</xm:f>
            <x14:dxf>
              <fill>
                <patternFill>
                  <bgColor rgb="FF00B050"/>
                </patternFill>
              </fill>
            </x14:dxf>
          </x14:cfRule>
          <x14:cfRule type="expression" priority="31954" stopIfTrue="1" id="{52C94201-6FC1-4E11-B07B-06A0F9B26529}">
            <xm:f>AND(IF(H168&lt;'Plan de Accion 2018'!Y149,H168&lt;&gt;"N/A"))</xm:f>
            <x14:dxf>
              <fill>
                <patternFill>
                  <bgColor indexed="10"/>
                </patternFill>
              </fill>
            </x14:dxf>
          </x14:cfRule>
          <xm:sqref>H168</xm:sqref>
        </x14:conditionalFormatting>
        <x14:conditionalFormatting xmlns:xm="http://schemas.microsoft.com/office/excel/2006/main">
          <x14:cfRule type="expression" priority="32162" id="{65B77048-8EBB-4671-A11F-AA4AB698F6A3}">
            <xm:f>AND(IF(L168&gt;'Plan de Accion 2018'!AI149,L168&lt;&gt;¨N/A¨))</xm:f>
            <x14:dxf>
              <fill>
                <patternFill>
                  <bgColor theme="1" tint="0.499984740745262"/>
                </patternFill>
              </fill>
            </x14:dxf>
          </x14:cfRule>
          <x14:cfRule type="expression" priority="32163" stopIfTrue="1" id="{6B01A7A2-E4EE-4493-B0F4-5ABBD6CC3620}">
            <xm:f>AND(IF(L168='Plan de Accion 2018'!AI149,L168&lt;&gt;"N/A"))</xm:f>
            <x14:dxf>
              <fill>
                <patternFill>
                  <bgColor rgb="FF00B050"/>
                </patternFill>
              </fill>
            </x14:dxf>
          </x14:cfRule>
          <x14:cfRule type="expression" priority="32164" stopIfTrue="1" id="{783DC5D6-163E-4602-ABB9-EEC214A0FB42}">
            <xm:f>AND(IF(L168&lt;'Plan de Accion 2018'!AI149,L168&lt;&gt;"N/A"))</xm:f>
            <x14:dxf>
              <fill>
                <patternFill>
                  <bgColor indexed="10"/>
                </patternFill>
              </fill>
            </x14:dxf>
          </x14:cfRule>
          <xm:sqref>L168</xm:sqref>
        </x14:conditionalFormatting>
        <x14:conditionalFormatting xmlns:xm="http://schemas.microsoft.com/office/excel/2006/main">
          <x14:cfRule type="expression" priority="32348" id="{101D77A3-05AE-4959-8A32-DD9C91F7F4CB}">
            <xm:f>AND(IF(P168&gt;'Plan de Accion 2018'!AS149,P168&lt;&gt;¨N/A¨))</xm:f>
            <x14:dxf>
              <fill>
                <patternFill>
                  <bgColor theme="1" tint="0.499984740745262"/>
                </patternFill>
              </fill>
            </x14:dxf>
          </x14:cfRule>
          <x14:cfRule type="expression" priority="32349" stopIfTrue="1" id="{52D6CCA1-3C6E-40BA-A293-2ACFCEE97573}">
            <xm:f>AND(IF(P168='Plan de Accion 2018'!AS149,P168&lt;&gt;"N/A"))</xm:f>
            <x14:dxf>
              <fill>
                <patternFill>
                  <bgColor rgb="FF00B050"/>
                </patternFill>
              </fill>
            </x14:dxf>
          </x14:cfRule>
          <x14:cfRule type="expression" priority="32350" stopIfTrue="1" id="{D3647766-93EF-40A7-A578-C77F2485DDFE}">
            <xm:f>AND(IF(P168&lt;'Plan de Accion 2018'!AS149,P168&lt;&gt;"N/A"))</xm:f>
            <x14:dxf>
              <fill>
                <patternFill>
                  <bgColor indexed="10"/>
                </patternFill>
              </fill>
            </x14:dxf>
          </x14:cfRule>
          <xm:sqref>P168</xm:sqref>
        </x14:conditionalFormatting>
        <x14:conditionalFormatting xmlns:xm="http://schemas.microsoft.com/office/excel/2006/main">
          <x14:cfRule type="expression" priority="32537" id="{B7BFF239-E33D-4118-A834-DF22EF33402C}">
            <xm:f>AND(IF(T168&gt;'Plan de Accion 2018'!BC149,T168&lt;&gt;¨N/A¨))</xm:f>
            <x14:dxf>
              <fill>
                <patternFill>
                  <bgColor theme="1" tint="0.499984740745262"/>
                </patternFill>
              </fill>
            </x14:dxf>
          </x14:cfRule>
          <x14:cfRule type="expression" priority="32538" stopIfTrue="1" id="{03A8B7B2-6348-43C6-9B2D-64B57D795C84}">
            <xm:f>AND(IF(T168='Plan de Accion 2018'!BC149,T168&lt;&gt;"N/A"))</xm:f>
            <x14:dxf>
              <fill>
                <patternFill>
                  <bgColor rgb="FF00B050"/>
                </patternFill>
              </fill>
            </x14:dxf>
          </x14:cfRule>
          <x14:cfRule type="expression" priority="32539" stopIfTrue="1" id="{F61726E2-2D36-41F9-84D0-F2F96F885312}">
            <xm:f>AND(IF(T168&lt;'Plan de Accion 2018'!BC149,T168&lt;&gt;"N/A"))</xm:f>
            <x14:dxf>
              <fill>
                <patternFill>
                  <bgColor indexed="10"/>
                </patternFill>
              </fill>
            </x14:dxf>
          </x14:cfRule>
          <xm:sqref>T168</xm:sqref>
        </x14:conditionalFormatting>
        <x14:conditionalFormatting xmlns:xm="http://schemas.microsoft.com/office/excel/2006/main">
          <x14:cfRule type="expression" priority="32546" id="{8DEC2FA9-53B6-4E78-8CA5-F6A1137DF238}">
            <xm:f>AND(IF(H30&gt;'Plan de Accion 2018'!Y144,H30&lt;&gt;¨N/A¨))</xm:f>
            <x14:dxf>
              <fill>
                <patternFill>
                  <bgColor theme="1" tint="0.499984740745262"/>
                </patternFill>
              </fill>
            </x14:dxf>
          </x14:cfRule>
          <x14:cfRule type="expression" priority="32547" stopIfTrue="1" id="{550E151F-9B2B-4F24-A132-6F5740E42958}">
            <xm:f>AND(IF(H30='Plan de Accion 2018'!Y144,H30&lt;&gt;"N/A"))</xm:f>
            <x14:dxf>
              <fill>
                <patternFill>
                  <bgColor rgb="FF00B050"/>
                </patternFill>
              </fill>
            </x14:dxf>
          </x14:cfRule>
          <x14:cfRule type="expression" priority="32548" stopIfTrue="1" id="{09B100A5-B7ED-4C6C-8314-5FA5AE769CCE}">
            <xm:f>AND(IF(H30&lt;'Plan de Accion 2018'!Y144,H30&lt;&gt;"N/A"))</xm:f>
            <x14:dxf>
              <fill>
                <patternFill>
                  <bgColor indexed="10"/>
                </patternFill>
              </fill>
            </x14:dxf>
          </x14:cfRule>
          <xm:sqref>H30:H31</xm:sqref>
        </x14:conditionalFormatting>
        <x14:conditionalFormatting xmlns:xm="http://schemas.microsoft.com/office/excel/2006/main">
          <x14:cfRule type="expression" priority="32549" id="{374B9984-C349-4B39-BEE8-8E62463B9BB8}">
            <xm:f>AND(IF(H34&gt;'Plan de Accion 2018'!Y9,H34&lt;&gt;¨N/A¨))</xm:f>
            <x14:dxf>
              <fill>
                <patternFill>
                  <bgColor theme="1" tint="0.499984740745262"/>
                </patternFill>
              </fill>
            </x14:dxf>
          </x14:cfRule>
          <x14:cfRule type="expression" priority="32550" stopIfTrue="1" id="{FCA5533B-7C93-4E6E-BD83-04B517DCF5BB}">
            <xm:f>AND(IF(H34='Plan de Accion 2018'!Y9,H34&lt;&gt;"N/A"))</xm:f>
            <x14:dxf>
              <fill>
                <patternFill>
                  <bgColor rgb="FF00B050"/>
                </patternFill>
              </fill>
            </x14:dxf>
          </x14:cfRule>
          <x14:cfRule type="expression" priority="32551" stopIfTrue="1" id="{3917D00B-4063-4310-8EF2-9336F8BAE893}">
            <xm:f>AND(IF(H34&lt;'Plan de Accion 2018'!Y9,H34&lt;&gt;"N/A"))</xm:f>
            <x14:dxf>
              <fill>
                <patternFill>
                  <bgColor indexed="10"/>
                </patternFill>
              </fill>
            </x14:dxf>
          </x14:cfRule>
          <xm:sqref>H34</xm:sqref>
        </x14:conditionalFormatting>
        <x14:conditionalFormatting xmlns:xm="http://schemas.microsoft.com/office/excel/2006/main">
          <x14:cfRule type="expression" priority="32588" id="{236C8B8B-8E6A-474F-B7F0-FA9B518B9341}">
            <xm:f>AND(IF(H112&gt;'Plan de Accion 2018'!Y147,H112&lt;&gt;¨N/A¨))</xm:f>
            <x14:dxf>
              <fill>
                <patternFill>
                  <bgColor theme="1" tint="0.499984740745262"/>
                </patternFill>
              </fill>
            </x14:dxf>
          </x14:cfRule>
          <x14:cfRule type="expression" priority="32589" stopIfTrue="1" id="{7882AB5F-7785-4B5E-A78D-C771ACED6820}">
            <xm:f>AND(IF(H112='Plan de Accion 2018'!Y147,H112&lt;&gt;"N/A"))</xm:f>
            <x14:dxf>
              <fill>
                <patternFill>
                  <bgColor rgb="FF00B050"/>
                </patternFill>
              </fill>
            </x14:dxf>
          </x14:cfRule>
          <x14:cfRule type="expression" priority="32590" stopIfTrue="1" id="{EE0E8F10-F90D-463E-BA98-04E2883F0C22}">
            <xm:f>AND(IF(H112&lt;'Plan de Accion 2018'!Y147,H112&lt;&gt;"N/A"))</xm:f>
            <x14:dxf>
              <fill>
                <patternFill>
                  <bgColor indexed="10"/>
                </patternFill>
              </fill>
            </x14:dxf>
          </x14:cfRule>
          <xm:sqref>H112:H113</xm:sqref>
        </x14:conditionalFormatting>
        <x14:conditionalFormatting xmlns:xm="http://schemas.microsoft.com/office/excel/2006/main">
          <x14:cfRule type="expression" priority="32693" id="{3049FA28-690B-4E60-9E9B-3501B5749827}">
            <xm:f>AND(IF(L30&gt;'Plan de Accion 2018'!AI144,L30&lt;&gt;¨N/A¨))</xm:f>
            <x14:dxf>
              <fill>
                <patternFill>
                  <bgColor theme="1" tint="0.499984740745262"/>
                </patternFill>
              </fill>
            </x14:dxf>
          </x14:cfRule>
          <x14:cfRule type="expression" priority="32694" stopIfTrue="1" id="{BD52468C-2751-44C4-9903-938ABE42300C}">
            <xm:f>AND(IF(L30='Plan de Accion 2018'!AI144,L30&lt;&gt;"N/A"))</xm:f>
            <x14:dxf>
              <fill>
                <patternFill>
                  <bgColor rgb="FF00B050"/>
                </patternFill>
              </fill>
            </x14:dxf>
          </x14:cfRule>
          <x14:cfRule type="expression" priority="32695" stopIfTrue="1" id="{17D199E1-925A-4D47-8EDD-EE40681D7315}">
            <xm:f>AND(IF(L30&lt;'Plan de Accion 2018'!AI144,L30&lt;&gt;"N/A"))</xm:f>
            <x14:dxf>
              <fill>
                <patternFill>
                  <bgColor indexed="10"/>
                </patternFill>
              </fill>
            </x14:dxf>
          </x14:cfRule>
          <xm:sqref>L30:L31</xm:sqref>
        </x14:conditionalFormatting>
        <x14:conditionalFormatting xmlns:xm="http://schemas.microsoft.com/office/excel/2006/main">
          <x14:cfRule type="expression" priority="32696" id="{5DAAA9D6-611E-420E-BA41-6F1197435023}">
            <xm:f>AND(IF(L34&gt;'Plan de Accion 2018'!AI9,L34&lt;&gt;¨N/A¨))</xm:f>
            <x14:dxf>
              <fill>
                <patternFill>
                  <bgColor theme="1" tint="0.499984740745262"/>
                </patternFill>
              </fill>
            </x14:dxf>
          </x14:cfRule>
          <x14:cfRule type="expression" priority="32697" stopIfTrue="1" id="{1B368F98-C71B-4981-81AA-3E5440ABFB0E}">
            <xm:f>AND(IF(L34='Plan de Accion 2018'!AI9,L34&lt;&gt;"N/A"))</xm:f>
            <x14:dxf>
              <fill>
                <patternFill>
                  <bgColor rgb="FF00B050"/>
                </patternFill>
              </fill>
            </x14:dxf>
          </x14:cfRule>
          <x14:cfRule type="expression" priority="32698" stopIfTrue="1" id="{CEC7039C-E6BA-416B-A60C-EA6C218342B2}">
            <xm:f>AND(IF(L34&lt;'Plan de Accion 2018'!AI9,L34&lt;&gt;"N/A"))</xm:f>
            <x14:dxf>
              <fill>
                <patternFill>
                  <bgColor indexed="10"/>
                </patternFill>
              </fill>
            </x14:dxf>
          </x14:cfRule>
          <xm:sqref>L34</xm:sqref>
        </x14:conditionalFormatting>
        <x14:conditionalFormatting xmlns:xm="http://schemas.microsoft.com/office/excel/2006/main">
          <x14:cfRule type="expression" priority="32831" id="{E2AF93F4-8EA9-4460-AC38-B85743843E85}">
            <xm:f>AND(IF(P30&gt;'Plan de Accion 2018'!AS144,P30&lt;&gt;¨N/A¨))</xm:f>
            <x14:dxf>
              <fill>
                <patternFill>
                  <bgColor theme="1" tint="0.499984740745262"/>
                </patternFill>
              </fill>
            </x14:dxf>
          </x14:cfRule>
          <x14:cfRule type="expression" priority="32832" stopIfTrue="1" id="{A1E6F794-B957-4B81-BCF8-307C25972A31}">
            <xm:f>AND(IF(P30='Plan de Accion 2018'!AS144,P30&lt;&gt;"N/A"))</xm:f>
            <x14:dxf>
              <fill>
                <patternFill>
                  <bgColor rgb="FF00B050"/>
                </patternFill>
              </fill>
            </x14:dxf>
          </x14:cfRule>
          <x14:cfRule type="expression" priority="32833" stopIfTrue="1" id="{9EC8FCF7-B7BF-4CCE-AF5D-5D16E4718096}">
            <xm:f>AND(IF(P30&lt;'Plan de Accion 2018'!AS144,P30&lt;&gt;"N/A"))</xm:f>
            <x14:dxf>
              <fill>
                <patternFill>
                  <bgColor indexed="10"/>
                </patternFill>
              </fill>
            </x14:dxf>
          </x14:cfRule>
          <xm:sqref>P30:P31</xm:sqref>
        </x14:conditionalFormatting>
        <x14:conditionalFormatting xmlns:xm="http://schemas.microsoft.com/office/excel/2006/main">
          <x14:cfRule type="expression" priority="32834" id="{BF0B6E22-C3CC-4C42-9795-C057E74E35B4}">
            <xm:f>AND(IF(P34&gt;'Plan de Accion 2018'!AS9,P34&lt;&gt;¨N/A¨))</xm:f>
            <x14:dxf>
              <fill>
                <patternFill>
                  <bgColor theme="1" tint="0.499984740745262"/>
                </patternFill>
              </fill>
            </x14:dxf>
          </x14:cfRule>
          <x14:cfRule type="expression" priority="32835" stopIfTrue="1" id="{F7F13A01-E500-42DC-A464-DBA4E4165846}">
            <xm:f>AND(IF(P34='Plan de Accion 2018'!AS9,P34&lt;&gt;"N/A"))</xm:f>
            <x14:dxf>
              <fill>
                <patternFill>
                  <bgColor rgb="FF00B050"/>
                </patternFill>
              </fill>
            </x14:dxf>
          </x14:cfRule>
          <x14:cfRule type="expression" priority="32836" stopIfTrue="1" id="{D632523A-3DAB-4891-8B8A-AF2BA91F875F}">
            <xm:f>AND(IF(P34&lt;'Plan de Accion 2018'!AS9,P34&lt;&gt;"N/A"))</xm:f>
            <x14:dxf>
              <fill>
                <patternFill>
                  <bgColor indexed="10"/>
                </patternFill>
              </fill>
            </x14:dxf>
          </x14:cfRule>
          <xm:sqref>P34</xm:sqref>
        </x14:conditionalFormatting>
        <x14:conditionalFormatting xmlns:xm="http://schemas.microsoft.com/office/excel/2006/main">
          <x14:cfRule type="expression" priority="32948" id="{EF91FFB7-73FE-4E00-A85C-9930A2E457B8}">
            <xm:f>AND(IF(T30&gt;'Plan de Accion 2018'!BC144,T30&lt;&gt;¨N/A¨))</xm:f>
            <x14:dxf>
              <fill>
                <patternFill>
                  <bgColor theme="1" tint="0.499984740745262"/>
                </patternFill>
              </fill>
            </x14:dxf>
          </x14:cfRule>
          <x14:cfRule type="expression" priority="32949" stopIfTrue="1" id="{E660BA31-4813-4C7E-989E-6563B904DEBE}">
            <xm:f>AND(IF(T30='Plan de Accion 2018'!BC144,T30&lt;&gt;"N/A"))</xm:f>
            <x14:dxf>
              <fill>
                <patternFill>
                  <bgColor rgb="FF00B050"/>
                </patternFill>
              </fill>
            </x14:dxf>
          </x14:cfRule>
          <x14:cfRule type="expression" priority="32950" stopIfTrue="1" id="{5F36C6BC-55DB-447A-A65C-7B808C15CBCA}">
            <xm:f>AND(IF(T30&lt;'Plan de Accion 2018'!BC144,T30&lt;&gt;"N/A"))</xm:f>
            <x14:dxf>
              <fill>
                <patternFill>
                  <bgColor indexed="10"/>
                </patternFill>
              </fill>
            </x14:dxf>
          </x14:cfRule>
          <xm:sqref>T30:T31</xm:sqref>
        </x14:conditionalFormatting>
        <x14:conditionalFormatting xmlns:xm="http://schemas.microsoft.com/office/excel/2006/main">
          <x14:cfRule type="expression" priority="32951" id="{2837BB7E-420C-49ED-B9A1-CBA32BD07DFA}">
            <xm:f>AND(IF(T34&gt;'Plan de Accion 2018'!BC9,T34&lt;&gt;¨N/A¨))</xm:f>
            <x14:dxf>
              <fill>
                <patternFill>
                  <bgColor theme="1" tint="0.499984740745262"/>
                </patternFill>
              </fill>
            </x14:dxf>
          </x14:cfRule>
          <x14:cfRule type="expression" priority="32952" stopIfTrue="1" id="{D13AEA9A-B98C-4254-9E17-6D08574C0136}">
            <xm:f>AND(IF(T34='Plan de Accion 2018'!BC9,T34&lt;&gt;"N/A"))</xm:f>
            <x14:dxf>
              <fill>
                <patternFill>
                  <bgColor rgb="FF00B050"/>
                </patternFill>
              </fill>
            </x14:dxf>
          </x14:cfRule>
          <x14:cfRule type="expression" priority="32953" stopIfTrue="1" id="{1D4B924E-9FC7-4DAC-AFD8-08653AAD98CF}">
            <xm:f>AND(IF(T34&lt;'Plan de Accion 2018'!BC9,T34&lt;&gt;"N/A"))</xm:f>
            <x14:dxf>
              <fill>
                <patternFill>
                  <bgColor indexed="10"/>
                </patternFill>
              </fill>
            </x14:dxf>
          </x14:cfRule>
          <xm:sqref>T34</xm:sqref>
        </x14:conditionalFormatting>
        <x14:conditionalFormatting xmlns:xm="http://schemas.microsoft.com/office/excel/2006/main">
          <x14:cfRule type="expression" priority="33089" id="{3F097174-46F5-49A9-9A2F-56D977F79B80}">
            <xm:f>AND(IF(H118&gt;'Plan de Accion 2018'!Y48,H118&lt;&gt;¨N/A¨))</xm:f>
            <x14:dxf>
              <fill>
                <patternFill>
                  <bgColor theme="1" tint="0.499984740745262"/>
                </patternFill>
              </fill>
            </x14:dxf>
          </x14:cfRule>
          <x14:cfRule type="expression" priority="33090" stopIfTrue="1" id="{6AB1EBAD-47AB-46EF-BFC9-023E4C249536}">
            <xm:f>AND(IF(H118='Plan de Accion 2018'!Y48,H118&lt;&gt;"N/A"))</xm:f>
            <x14:dxf>
              <fill>
                <patternFill>
                  <bgColor rgb="FF00B050"/>
                </patternFill>
              </fill>
            </x14:dxf>
          </x14:cfRule>
          <x14:cfRule type="expression" priority="33091" stopIfTrue="1" id="{7537C9B6-6D2B-493F-A2DA-15B8B27AEF45}">
            <xm:f>AND(IF(H118&lt;'Plan de Accion 2018'!Y48,H118&lt;&gt;"N/A"))</xm:f>
            <x14:dxf>
              <fill>
                <patternFill>
                  <bgColor indexed="10"/>
                </patternFill>
              </fill>
            </x14:dxf>
          </x14:cfRule>
          <xm:sqref>H118:H132</xm:sqref>
        </x14:conditionalFormatting>
        <x14:conditionalFormatting xmlns:xm="http://schemas.microsoft.com/office/excel/2006/main">
          <x14:cfRule type="expression" priority="33092" id="{7E161275-247C-4DB8-BD6A-E08C157FD714}">
            <xm:f>AND(IF(L120&gt;'Plan de Accion 2018'!AI50,L120&lt;&gt;¨N/A¨))</xm:f>
            <x14:dxf>
              <fill>
                <patternFill>
                  <bgColor theme="1" tint="0.499984740745262"/>
                </patternFill>
              </fill>
            </x14:dxf>
          </x14:cfRule>
          <x14:cfRule type="expression" priority="33093" stopIfTrue="1" id="{6A7F13AD-306E-4D00-A2CC-AA0F8C12D183}">
            <xm:f>AND(IF(L120='Plan de Accion 2018'!AI50,L120&lt;&gt;"N/A"))</xm:f>
            <x14:dxf>
              <fill>
                <patternFill>
                  <bgColor rgb="FF00B050"/>
                </patternFill>
              </fill>
            </x14:dxf>
          </x14:cfRule>
          <x14:cfRule type="expression" priority="33094" stopIfTrue="1" id="{4B452FC1-90BB-4624-A6F2-FE094EB34D6B}">
            <xm:f>AND(IF(L120&lt;'Plan de Accion 2018'!AI50,L120&lt;&gt;"N/A"))</xm:f>
            <x14:dxf>
              <fill>
                <patternFill>
                  <bgColor indexed="10"/>
                </patternFill>
              </fill>
            </x14:dxf>
          </x14:cfRule>
          <xm:sqref>L120:L132</xm:sqref>
        </x14:conditionalFormatting>
        <x14:conditionalFormatting xmlns:xm="http://schemas.microsoft.com/office/excel/2006/main">
          <x14:cfRule type="expression" priority="33095" id="{D738C595-0AB1-410B-A82F-B93BCE90122F}">
            <xm:f>AND(IF(T118&gt;'Plan de Accion 2018'!BC48,T118&lt;&gt;¨N/A¨))</xm:f>
            <x14:dxf>
              <fill>
                <patternFill>
                  <bgColor theme="1" tint="0.499984740745262"/>
                </patternFill>
              </fill>
            </x14:dxf>
          </x14:cfRule>
          <x14:cfRule type="expression" priority="33096" stopIfTrue="1" id="{8B858AC2-8231-453C-A5E2-30898E1005DB}">
            <xm:f>AND(IF(T118='Plan de Accion 2018'!BC48,T118&lt;&gt;"N/A"))</xm:f>
            <x14:dxf>
              <fill>
                <patternFill>
                  <bgColor rgb="FF00B050"/>
                </patternFill>
              </fill>
            </x14:dxf>
          </x14:cfRule>
          <x14:cfRule type="expression" priority="33097" stopIfTrue="1" id="{E92F9A76-B53A-40C2-9813-3DB56118F4F4}">
            <xm:f>AND(IF(T118&lt;'Plan de Accion 2018'!BC48,T118&lt;&gt;"N/A"))</xm:f>
            <x14:dxf>
              <fill>
                <patternFill>
                  <bgColor indexed="10"/>
                </patternFill>
              </fill>
            </x14:dxf>
          </x14:cfRule>
          <xm:sqref>T118:T132</xm:sqref>
        </x14:conditionalFormatting>
        <x14:conditionalFormatting xmlns:xm="http://schemas.microsoft.com/office/excel/2006/main">
          <x14:cfRule type="expression" priority="35720" id="{A7C81FF8-A132-4BFF-878E-90A32B81EBF7}">
            <xm:f>AND(IF(H25&gt;'Plan de Accion 2018'!Y110,H25&lt;&gt;¨N/A¨))</xm:f>
            <x14:dxf>
              <fill>
                <patternFill>
                  <bgColor theme="1" tint="0.499984740745262"/>
                </patternFill>
              </fill>
            </x14:dxf>
          </x14:cfRule>
          <x14:cfRule type="expression" priority="35721" stopIfTrue="1" id="{717E1B75-2A87-4663-92C8-E16F567F01FE}">
            <xm:f>AND(IF(H25='Plan de Accion 2018'!Y110,H25&lt;&gt;"N/A"))</xm:f>
            <x14:dxf>
              <fill>
                <patternFill>
                  <bgColor rgb="FF00B050"/>
                </patternFill>
              </fill>
            </x14:dxf>
          </x14:cfRule>
          <x14:cfRule type="expression" priority="35722" stopIfTrue="1" id="{47F82822-7888-490A-837C-E954EBC9AA35}">
            <xm:f>AND(IF(H25&lt;'Plan de Accion 2018'!Y110,H25&lt;&gt;"N/A"))</xm:f>
            <x14:dxf>
              <fill>
                <patternFill>
                  <bgColor indexed="10"/>
                </patternFill>
              </fill>
            </x14:dxf>
          </x14:cfRule>
          <xm:sqref>H25:H27</xm:sqref>
        </x14:conditionalFormatting>
        <x14:conditionalFormatting xmlns:xm="http://schemas.microsoft.com/office/excel/2006/main">
          <x14:cfRule type="expression" priority="35816" id="{D40D2791-6E3A-4CB9-AB1F-A9D549BC1A5A}">
            <xm:f>AND(IF(L25&gt;'Plan de Accion 2018'!AI110,L25&lt;&gt;¨N/A¨))</xm:f>
            <x14:dxf>
              <fill>
                <patternFill>
                  <bgColor theme="1" tint="0.499984740745262"/>
                </patternFill>
              </fill>
            </x14:dxf>
          </x14:cfRule>
          <x14:cfRule type="expression" priority="35817" stopIfTrue="1" id="{88BC69E5-34F1-4905-9894-189C812CC190}">
            <xm:f>AND(IF(L25='Plan de Accion 2018'!AI110,L25&lt;&gt;"N/A"))</xm:f>
            <x14:dxf>
              <fill>
                <patternFill>
                  <bgColor rgb="FF00B050"/>
                </patternFill>
              </fill>
            </x14:dxf>
          </x14:cfRule>
          <x14:cfRule type="expression" priority="35818" stopIfTrue="1" id="{C7406445-98D7-4926-A18A-14741C5313E1}">
            <xm:f>AND(IF(L25&lt;'Plan de Accion 2018'!AI110,L25&lt;&gt;"N/A"))</xm:f>
            <x14:dxf>
              <fill>
                <patternFill>
                  <bgColor indexed="10"/>
                </patternFill>
              </fill>
            </x14:dxf>
          </x14:cfRule>
          <xm:sqref>L25:L27</xm:sqref>
        </x14:conditionalFormatting>
        <x14:conditionalFormatting xmlns:xm="http://schemas.microsoft.com/office/excel/2006/main">
          <x14:cfRule type="expression" priority="35912" id="{3B8999C0-4D6E-49FF-A3AD-AFAE071A9D3A}">
            <xm:f>AND(IF(P25&gt;'Plan de Accion 2018'!AS110,P25&lt;&gt;¨N/A¨))</xm:f>
            <x14:dxf>
              <fill>
                <patternFill>
                  <bgColor theme="1" tint="0.499984740745262"/>
                </patternFill>
              </fill>
            </x14:dxf>
          </x14:cfRule>
          <x14:cfRule type="expression" priority="35913" stopIfTrue="1" id="{50540924-E524-48A7-8938-8A92EB5EE45E}">
            <xm:f>AND(IF(P25='Plan de Accion 2018'!AS110,P25&lt;&gt;"N/A"))</xm:f>
            <x14:dxf>
              <fill>
                <patternFill>
                  <bgColor rgb="FF00B050"/>
                </patternFill>
              </fill>
            </x14:dxf>
          </x14:cfRule>
          <x14:cfRule type="expression" priority="35914" stopIfTrue="1" id="{7C45E433-A13F-4264-B9E4-9619E99EEF11}">
            <xm:f>AND(IF(P25&lt;'Plan de Accion 2018'!AS110,P25&lt;&gt;"N/A"))</xm:f>
            <x14:dxf>
              <fill>
                <patternFill>
                  <bgColor indexed="10"/>
                </patternFill>
              </fill>
            </x14:dxf>
          </x14:cfRule>
          <xm:sqref>P25:P27</xm:sqref>
        </x14:conditionalFormatting>
        <x14:conditionalFormatting xmlns:xm="http://schemas.microsoft.com/office/excel/2006/main">
          <x14:cfRule type="expression" priority="35999" id="{7CF30F22-EEB2-4DF7-86CC-4BAC39D15B4F}">
            <xm:f>AND(IF(T25&gt;'Plan de Accion 2018'!BC110,T25&lt;&gt;¨N/A¨))</xm:f>
            <x14:dxf>
              <fill>
                <patternFill>
                  <bgColor theme="1" tint="0.499984740745262"/>
                </patternFill>
              </fill>
            </x14:dxf>
          </x14:cfRule>
          <x14:cfRule type="expression" priority="36000" stopIfTrue="1" id="{3F6BF28B-F5C1-44E5-B06A-E9AD1501B96D}">
            <xm:f>AND(IF(T25='Plan de Accion 2018'!BC110,T25&lt;&gt;"N/A"))</xm:f>
            <x14:dxf>
              <fill>
                <patternFill>
                  <bgColor rgb="FF00B050"/>
                </patternFill>
              </fill>
            </x14:dxf>
          </x14:cfRule>
          <x14:cfRule type="expression" priority="36001" stopIfTrue="1" id="{A4331090-5CE7-4C23-A710-52265AC79352}">
            <xm:f>AND(IF(T25&lt;'Plan de Accion 2018'!BC110,T25&lt;&gt;"N/A"))</xm:f>
            <x14:dxf>
              <fill>
                <patternFill>
                  <bgColor indexed="10"/>
                </patternFill>
              </fill>
            </x14:dxf>
          </x14:cfRule>
          <xm:sqref>T25:T27</xm:sqref>
        </x14:conditionalFormatting>
        <x14:conditionalFormatting xmlns:xm="http://schemas.microsoft.com/office/excel/2006/main">
          <x14:cfRule type="expression" priority="36233" id="{AC264CAD-F79B-4650-BEDB-33B13F33182D}">
            <xm:f>AND(IF(H15&gt;'Plan de Accion 2018'!Y103,H15&lt;&gt;¨N/A¨))</xm:f>
            <x14:dxf>
              <fill>
                <patternFill>
                  <bgColor theme="1" tint="0.499984740745262"/>
                </patternFill>
              </fill>
            </x14:dxf>
          </x14:cfRule>
          <x14:cfRule type="expression" priority="36234" stopIfTrue="1" id="{BA43120B-2AF7-4DB2-A25F-3478EC585EFB}">
            <xm:f>AND(IF(H15='Plan de Accion 2018'!Y103,H15&lt;&gt;"N/A"))</xm:f>
            <x14:dxf>
              <fill>
                <patternFill>
                  <bgColor rgb="FF00B050"/>
                </patternFill>
              </fill>
            </x14:dxf>
          </x14:cfRule>
          <x14:cfRule type="expression" priority="36235" stopIfTrue="1" id="{5CCCCB4A-B844-4D5F-A3B5-19214844C1A0}">
            <xm:f>AND(IF(H15&lt;'Plan de Accion 2018'!Y103,H15&lt;&gt;"N/A"))</xm:f>
            <x14:dxf>
              <fill>
                <patternFill>
                  <bgColor indexed="10"/>
                </patternFill>
              </fill>
            </x14:dxf>
          </x14:cfRule>
          <xm:sqref>H15:H17</xm:sqref>
        </x14:conditionalFormatting>
        <x14:conditionalFormatting xmlns:xm="http://schemas.microsoft.com/office/excel/2006/main">
          <x14:cfRule type="expression" priority="36242" id="{A32D7933-0464-4EC4-9099-C17E1F1495B2}">
            <xm:f>AND(IF(H105&gt;'Plan de Accion 2018'!Y106,H105&lt;&gt;¨N/A¨))</xm:f>
            <x14:dxf>
              <fill>
                <patternFill>
                  <bgColor theme="1" tint="0.499984740745262"/>
                </patternFill>
              </fill>
            </x14:dxf>
          </x14:cfRule>
          <x14:cfRule type="expression" priority="36243" stopIfTrue="1" id="{03B12C24-5A63-4D21-AEF2-1CA8E641C58E}">
            <xm:f>AND(IF(H105='Plan de Accion 2018'!Y106,H105&lt;&gt;"N/A"))</xm:f>
            <x14:dxf>
              <fill>
                <patternFill>
                  <bgColor rgb="FF00B050"/>
                </patternFill>
              </fill>
            </x14:dxf>
          </x14:cfRule>
          <x14:cfRule type="expression" priority="36244" stopIfTrue="1" id="{77EDED19-638B-4823-9F72-D0B66336C4B0}">
            <xm:f>AND(IF(H105&lt;'Plan de Accion 2018'!Y106,H105&lt;&gt;"N/A"))</xm:f>
            <x14:dxf>
              <fill>
                <patternFill>
                  <bgColor indexed="10"/>
                </patternFill>
              </fill>
            </x14:dxf>
          </x14:cfRule>
          <xm:sqref>H105:H109</xm:sqref>
        </x14:conditionalFormatting>
        <x14:conditionalFormatting xmlns:xm="http://schemas.microsoft.com/office/excel/2006/main">
          <x14:cfRule type="expression" priority="36329" id="{907A2460-573E-47B4-B71D-52A2C317F7E7}">
            <xm:f>AND(IF(L15&gt;'Plan de Accion 2018'!AI103,L15&lt;&gt;¨N/A¨))</xm:f>
            <x14:dxf>
              <fill>
                <patternFill>
                  <bgColor theme="1" tint="0.499984740745262"/>
                </patternFill>
              </fill>
            </x14:dxf>
          </x14:cfRule>
          <x14:cfRule type="expression" priority="36330" stopIfTrue="1" id="{FBD84BD2-917A-471F-ABFD-C688EFB61A36}">
            <xm:f>AND(IF(L15='Plan de Accion 2018'!AI103,L15&lt;&gt;"N/A"))</xm:f>
            <x14:dxf>
              <fill>
                <patternFill>
                  <bgColor rgb="FF00B050"/>
                </patternFill>
              </fill>
            </x14:dxf>
          </x14:cfRule>
          <x14:cfRule type="expression" priority="36331" stopIfTrue="1" id="{0200101A-2BD2-4D7C-B7F6-66CB84DE470C}">
            <xm:f>AND(IF(L15&lt;'Plan de Accion 2018'!AI103,L15&lt;&gt;"N/A"))</xm:f>
            <x14:dxf>
              <fill>
                <patternFill>
                  <bgColor indexed="10"/>
                </patternFill>
              </fill>
            </x14:dxf>
          </x14:cfRule>
          <xm:sqref>L15:L17</xm:sqref>
        </x14:conditionalFormatting>
        <x14:conditionalFormatting xmlns:xm="http://schemas.microsoft.com/office/excel/2006/main">
          <x14:cfRule type="expression" priority="36338" id="{FBB5C317-AB1E-4F43-B1F8-A7B4682AD7BF}">
            <xm:f>AND(IF(L105&gt;'Plan de Accion 2018'!AI106,L105&lt;&gt;¨N/A¨))</xm:f>
            <x14:dxf>
              <fill>
                <patternFill>
                  <bgColor theme="1" tint="0.499984740745262"/>
                </patternFill>
              </fill>
            </x14:dxf>
          </x14:cfRule>
          <x14:cfRule type="expression" priority="36339" stopIfTrue="1" id="{129F5EAC-2681-4D74-B97C-0363A873E61D}">
            <xm:f>AND(IF(L105='Plan de Accion 2018'!AI106,L105&lt;&gt;"N/A"))</xm:f>
            <x14:dxf>
              <fill>
                <patternFill>
                  <bgColor rgb="FF00B050"/>
                </patternFill>
              </fill>
            </x14:dxf>
          </x14:cfRule>
          <x14:cfRule type="expression" priority="36340" stopIfTrue="1" id="{E9742D4D-0A11-4AB6-9D1B-30530E79BB86}">
            <xm:f>AND(IF(L105&lt;'Plan de Accion 2018'!AI106,L105&lt;&gt;"N/A"))</xm:f>
            <x14:dxf>
              <fill>
                <patternFill>
                  <bgColor indexed="10"/>
                </patternFill>
              </fill>
            </x14:dxf>
          </x14:cfRule>
          <xm:sqref>L105:L109</xm:sqref>
        </x14:conditionalFormatting>
        <x14:conditionalFormatting xmlns:xm="http://schemas.microsoft.com/office/excel/2006/main">
          <x14:cfRule type="expression" priority="36425" id="{7214446E-AFA4-4AF2-9034-B7F1E2C2CB7C}">
            <xm:f>AND(IF(P15&gt;'Plan de Accion 2018'!AS103,P15&lt;&gt;¨N/A¨))</xm:f>
            <x14:dxf>
              <fill>
                <patternFill>
                  <bgColor theme="1" tint="0.499984740745262"/>
                </patternFill>
              </fill>
            </x14:dxf>
          </x14:cfRule>
          <x14:cfRule type="expression" priority="36426" stopIfTrue="1" id="{44323CC4-0625-474B-89F1-706E902740AF}">
            <xm:f>AND(IF(P15='Plan de Accion 2018'!AS103,P15&lt;&gt;"N/A"))</xm:f>
            <x14:dxf>
              <fill>
                <patternFill>
                  <bgColor rgb="FF00B050"/>
                </patternFill>
              </fill>
            </x14:dxf>
          </x14:cfRule>
          <x14:cfRule type="expression" priority="36427" stopIfTrue="1" id="{D9CD71BD-775E-431B-8899-E5C8564B8809}">
            <xm:f>AND(IF(P15&lt;'Plan de Accion 2018'!AS103,P15&lt;&gt;"N/A"))</xm:f>
            <x14:dxf>
              <fill>
                <patternFill>
                  <bgColor indexed="10"/>
                </patternFill>
              </fill>
            </x14:dxf>
          </x14:cfRule>
          <xm:sqref>P15:P17</xm:sqref>
        </x14:conditionalFormatting>
        <x14:conditionalFormatting xmlns:xm="http://schemas.microsoft.com/office/excel/2006/main">
          <x14:cfRule type="expression" priority="36431" id="{E3B1094F-0559-4BB0-9196-0E49F5D61E2F}">
            <xm:f>AND(IF(P105&gt;'Plan de Accion 2018'!AS106,P105&lt;&gt;¨N/A¨))</xm:f>
            <x14:dxf>
              <fill>
                <patternFill>
                  <bgColor theme="1" tint="0.499984740745262"/>
                </patternFill>
              </fill>
            </x14:dxf>
          </x14:cfRule>
          <x14:cfRule type="expression" priority="36432" stopIfTrue="1" id="{81B9F6A5-EA9B-4A4A-AA47-5D15D17C8ADC}">
            <xm:f>AND(IF(P105='Plan de Accion 2018'!AS106,P105&lt;&gt;"N/A"))</xm:f>
            <x14:dxf>
              <fill>
                <patternFill>
                  <bgColor rgb="FF00B050"/>
                </patternFill>
              </fill>
            </x14:dxf>
          </x14:cfRule>
          <x14:cfRule type="expression" priority="36433" stopIfTrue="1" id="{ADD318B2-7436-4371-AC4C-1F23F281412D}">
            <xm:f>AND(IF(P105&lt;'Plan de Accion 2018'!AS106,P105&lt;&gt;"N/A"))</xm:f>
            <x14:dxf>
              <fill>
                <patternFill>
                  <bgColor indexed="10"/>
                </patternFill>
              </fill>
            </x14:dxf>
          </x14:cfRule>
          <xm:sqref>P105:P109</xm:sqref>
        </x14:conditionalFormatting>
        <x14:conditionalFormatting xmlns:xm="http://schemas.microsoft.com/office/excel/2006/main">
          <x14:cfRule type="expression" priority="36512" id="{540EA212-494B-4E38-AE8A-4300C4437491}">
            <xm:f>AND(IF(T15&gt;'Plan de Accion 2018'!BC103,T15&lt;&gt;¨N/A¨))</xm:f>
            <x14:dxf>
              <fill>
                <patternFill>
                  <bgColor theme="1" tint="0.499984740745262"/>
                </patternFill>
              </fill>
            </x14:dxf>
          </x14:cfRule>
          <x14:cfRule type="expression" priority="36513" stopIfTrue="1" id="{EA466755-9953-499F-B967-CCA99FB004BC}">
            <xm:f>AND(IF(T15='Plan de Accion 2018'!BC103,T15&lt;&gt;"N/A"))</xm:f>
            <x14:dxf>
              <fill>
                <patternFill>
                  <bgColor rgb="FF00B050"/>
                </patternFill>
              </fill>
            </x14:dxf>
          </x14:cfRule>
          <x14:cfRule type="expression" priority="36514" stopIfTrue="1" id="{949FF891-CCF2-4C27-816F-6606D37CEEC3}">
            <xm:f>AND(IF(T15&lt;'Plan de Accion 2018'!BC103,T15&lt;&gt;"N/A"))</xm:f>
            <x14:dxf>
              <fill>
                <patternFill>
                  <bgColor indexed="10"/>
                </patternFill>
              </fill>
            </x14:dxf>
          </x14:cfRule>
          <xm:sqref>T15:T17</xm:sqref>
        </x14:conditionalFormatting>
        <x14:conditionalFormatting xmlns:xm="http://schemas.microsoft.com/office/excel/2006/main">
          <x14:cfRule type="expression" priority="36521" id="{6E1D04E1-2C78-4608-9673-B7A426C56749}">
            <xm:f>AND(IF(T105&gt;'Plan de Accion 2018'!BC106,T105&lt;&gt;¨N/A¨))</xm:f>
            <x14:dxf>
              <fill>
                <patternFill>
                  <bgColor theme="1" tint="0.499984740745262"/>
                </patternFill>
              </fill>
            </x14:dxf>
          </x14:cfRule>
          <x14:cfRule type="expression" priority="36522" stopIfTrue="1" id="{05354935-4351-4328-9AC3-CD3C7B3277AD}">
            <xm:f>AND(IF(T105='Plan de Accion 2018'!BC106,T105&lt;&gt;"N/A"))</xm:f>
            <x14:dxf>
              <fill>
                <patternFill>
                  <bgColor rgb="FF00B050"/>
                </patternFill>
              </fill>
            </x14:dxf>
          </x14:cfRule>
          <x14:cfRule type="expression" priority="36523" stopIfTrue="1" id="{E1D9787B-9993-4508-BABB-E97010597B51}">
            <xm:f>AND(IF(T105&lt;'Plan de Accion 2018'!BC106,T105&lt;&gt;"N/A"))</xm:f>
            <x14:dxf>
              <fill>
                <patternFill>
                  <bgColor indexed="10"/>
                </patternFill>
              </fill>
            </x14:dxf>
          </x14:cfRule>
          <xm:sqref>T105:T109</xm:sqref>
        </x14:conditionalFormatting>
        <x14:conditionalFormatting xmlns:xm="http://schemas.microsoft.com/office/excel/2006/main">
          <x14:cfRule type="expression" priority="37202" id="{FA8F870B-7768-430F-A4C2-5F5B5D19B09D}">
            <xm:f>AND(IF(P214&gt;'Plan de Accion 2018'!AS137,P214&lt;&gt;¨N/A¨))</xm:f>
            <x14:dxf>
              <fill>
                <patternFill>
                  <bgColor theme="1" tint="0.499984740745262"/>
                </patternFill>
              </fill>
            </x14:dxf>
          </x14:cfRule>
          <x14:cfRule type="expression" priority="37203" stopIfTrue="1" id="{FCD53F9D-F459-4D8C-8646-80BB2090415A}">
            <xm:f>AND(IF(P214='Plan de Accion 2018'!AS137,P214&lt;&gt;"N/A"))</xm:f>
            <x14:dxf>
              <fill>
                <patternFill>
                  <bgColor rgb="FF00B050"/>
                </patternFill>
              </fill>
            </x14:dxf>
          </x14:cfRule>
          <x14:cfRule type="expression" priority="37204" stopIfTrue="1" id="{11D17B00-2989-4AAC-AE65-9F6772903D6F}">
            <xm:f>AND(IF(P214&lt;'Plan de Accion 2018'!AS137,P214&lt;&gt;"N/A"))</xm:f>
            <x14:dxf>
              <fill>
                <patternFill>
                  <bgColor indexed="10"/>
                </patternFill>
              </fill>
            </x14:dxf>
          </x14:cfRule>
          <xm:sqref>P214</xm:sqref>
        </x14:conditionalFormatting>
        <x14:conditionalFormatting xmlns:xm="http://schemas.microsoft.com/office/excel/2006/main">
          <x14:cfRule type="expression" priority="37853" id="{3F097174-46F5-49A9-9A2F-56D977F79B80}">
            <xm:f>AND(IF(H96&gt;'Plan de Accion 2018'!Y48,H96&lt;&gt;¨N/A¨))</xm:f>
            <x14:dxf>
              <fill>
                <patternFill>
                  <bgColor theme="1" tint="0.499984740745262"/>
                </patternFill>
              </fill>
            </x14:dxf>
          </x14:cfRule>
          <x14:cfRule type="expression" priority="37854" stopIfTrue="1" id="{6AB1EBAD-47AB-46EF-BFC9-023E4C249536}">
            <xm:f>AND(IF(H96='Plan de Accion 2018'!Y48,H96&lt;&gt;"N/A"))</xm:f>
            <x14:dxf>
              <fill>
                <patternFill>
                  <bgColor rgb="FF00B050"/>
                </patternFill>
              </fill>
            </x14:dxf>
          </x14:cfRule>
          <x14:cfRule type="expression" priority="37855" stopIfTrue="1" id="{7537C9B6-6D2B-493F-A2DA-15B8B27AEF45}">
            <xm:f>AND(IF(H96&lt;'Plan de Accion 2018'!Y48,H96&lt;&gt;"N/A"))</xm:f>
            <x14:dxf>
              <fill>
                <patternFill>
                  <bgColor indexed="10"/>
                </patternFill>
              </fill>
            </x14:dxf>
          </x14:cfRule>
          <xm:sqref>H96:H97</xm:sqref>
        </x14:conditionalFormatting>
        <x14:conditionalFormatting xmlns:xm="http://schemas.microsoft.com/office/excel/2006/main">
          <x14:cfRule type="expression" priority="37874" id="{89C6EAC4-CF03-499D-9B3A-06491B65196B}">
            <xm:f>AND(IF(H165&gt;'Plan de Accion 2018'!Y64,H165&lt;&gt;¨N/A¨))</xm:f>
            <x14:dxf>
              <fill>
                <patternFill>
                  <bgColor theme="1" tint="0.499984740745262"/>
                </patternFill>
              </fill>
            </x14:dxf>
          </x14:cfRule>
          <x14:cfRule type="expression" priority="37875" stopIfTrue="1" id="{53296D92-3942-4674-AD25-8764EB63CDE7}">
            <xm:f>AND(IF(H165='Plan de Accion 2018'!Y64,H165&lt;&gt;"N/A"))</xm:f>
            <x14:dxf>
              <fill>
                <patternFill>
                  <bgColor rgb="FF00B050"/>
                </patternFill>
              </fill>
            </x14:dxf>
          </x14:cfRule>
          <x14:cfRule type="expression" priority="37876" stopIfTrue="1" id="{514C06CF-66E1-4705-8C2A-F5C6FE8B88B8}">
            <xm:f>AND(IF(H165&lt;'Plan de Accion 2018'!Y64,H165&lt;&gt;"N/A"))</xm:f>
            <x14:dxf>
              <fill>
                <patternFill>
                  <bgColor indexed="10"/>
                </patternFill>
              </fill>
            </x14:dxf>
          </x14:cfRule>
          <xm:sqref>H165</xm:sqref>
        </x14:conditionalFormatting>
        <x14:conditionalFormatting xmlns:xm="http://schemas.microsoft.com/office/excel/2006/main">
          <x14:cfRule type="expression" priority="37922" id="{7E161275-247C-4DB8-BD6A-E08C157FD714}">
            <xm:f>AND(IF(L96&gt;'Plan de Accion 2018'!AI48,L96&lt;&gt;¨N/A¨))</xm:f>
            <x14:dxf>
              <fill>
                <patternFill>
                  <bgColor theme="1" tint="0.499984740745262"/>
                </patternFill>
              </fill>
            </x14:dxf>
          </x14:cfRule>
          <x14:cfRule type="expression" priority="37923" stopIfTrue="1" id="{6A7F13AD-306E-4D00-A2CC-AA0F8C12D183}">
            <xm:f>AND(IF(L96='Plan de Accion 2018'!AI48,L96&lt;&gt;"N/A"))</xm:f>
            <x14:dxf>
              <fill>
                <patternFill>
                  <bgColor rgb="FF00B050"/>
                </patternFill>
              </fill>
            </x14:dxf>
          </x14:cfRule>
          <x14:cfRule type="expression" priority="37924" stopIfTrue="1" id="{4B452FC1-90BB-4624-A6F2-FE094EB34D6B}">
            <xm:f>AND(IF(L96&lt;'Plan de Accion 2018'!AI48,L96&lt;&gt;"N/A"))</xm:f>
            <x14:dxf>
              <fill>
                <patternFill>
                  <bgColor indexed="10"/>
                </patternFill>
              </fill>
            </x14:dxf>
          </x14:cfRule>
          <xm:sqref>L96:L97</xm:sqref>
        </x14:conditionalFormatting>
        <x14:conditionalFormatting xmlns:xm="http://schemas.microsoft.com/office/excel/2006/main">
          <x14:cfRule type="expression" priority="37943" id="{246632F1-7C03-489A-AE92-80E02045F584}">
            <xm:f>AND(IF(L165&gt;'Plan de Accion 2018'!AI64,L165&lt;&gt;¨N/A¨))</xm:f>
            <x14:dxf>
              <fill>
                <patternFill>
                  <bgColor theme="1" tint="0.499984740745262"/>
                </patternFill>
              </fill>
            </x14:dxf>
          </x14:cfRule>
          <x14:cfRule type="expression" priority="37944" stopIfTrue="1" id="{51DA99E1-18DB-44AC-AF36-11D3D4C398CF}">
            <xm:f>AND(IF(L165='Plan de Accion 2018'!AI64,L165&lt;&gt;"N/A"))</xm:f>
            <x14:dxf>
              <fill>
                <patternFill>
                  <bgColor rgb="FF00B050"/>
                </patternFill>
              </fill>
            </x14:dxf>
          </x14:cfRule>
          <x14:cfRule type="expression" priority="37945" stopIfTrue="1" id="{D616F941-2CD4-4A6C-8107-CB9BC7F858F4}">
            <xm:f>AND(IF(L165&lt;'Plan de Accion 2018'!AI64,L165&lt;&gt;"N/A"))</xm:f>
            <x14:dxf>
              <fill>
                <patternFill>
                  <bgColor indexed="10"/>
                </patternFill>
              </fill>
            </x14:dxf>
          </x14:cfRule>
          <xm:sqref>L165</xm:sqref>
        </x14:conditionalFormatting>
        <x14:conditionalFormatting xmlns:xm="http://schemas.microsoft.com/office/excel/2006/main">
          <x14:cfRule type="expression" priority="37982" id="{8B10F846-51BE-4414-B35D-153C5ED0ED4B}">
            <xm:f>AND(IF(P96&gt;'Plan de Accion 2018'!AS48,P96&lt;&gt;¨N/A¨))</xm:f>
            <x14:dxf>
              <fill>
                <patternFill>
                  <bgColor theme="1" tint="0.499984740745262"/>
                </patternFill>
              </fill>
            </x14:dxf>
          </x14:cfRule>
          <x14:cfRule type="expression" priority="37983" stopIfTrue="1" id="{411A602E-D103-4E99-AF72-DC51F9713946}">
            <xm:f>AND(IF(P96='Plan de Accion 2018'!AS48,P96&lt;&gt;"N/A"))</xm:f>
            <x14:dxf>
              <fill>
                <patternFill>
                  <bgColor rgb="FF00B050"/>
                </patternFill>
              </fill>
            </x14:dxf>
          </x14:cfRule>
          <x14:cfRule type="expression" priority="37984" stopIfTrue="1" id="{C51B46F2-26D0-4BE4-8F48-FCAECD5160C6}">
            <xm:f>AND(IF(P96&lt;'Plan de Accion 2018'!AS48,P96&lt;&gt;"N/A"))</xm:f>
            <x14:dxf>
              <fill>
                <patternFill>
                  <bgColor indexed="10"/>
                </patternFill>
              </fill>
            </x14:dxf>
          </x14:cfRule>
          <xm:sqref>P96:P97</xm:sqref>
        </x14:conditionalFormatting>
        <x14:conditionalFormatting xmlns:xm="http://schemas.microsoft.com/office/excel/2006/main">
          <x14:cfRule type="expression" priority="38003" id="{3CB22836-FE56-4603-9AF8-C954F93BEDC9}">
            <xm:f>AND(IF(P165&gt;'Plan de Accion 2018'!AS64,P165&lt;&gt;¨N/A¨))</xm:f>
            <x14:dxf>
              <fill>
                <patternFill>
                  <bgColor theme="1" tint="0.499984740745262"/>
                </patternFill>
              </fill>
            </x14:dxf>
          </x14:cfRule>
          <x14:cfRule type="expression" priority="38004" stopIfTrue="1" id="{5C73FD31-B063-4949-ABD4-80465FACA59A}">
            <xm:f>AND(IF(P165='Plan de Accion 2018'!AS64,P165&lt;&gt;"N/A"))</xm:f>
            <x14:dxf>
              <fill>
                <patternFill>
                  <bgColor rgb="FF00B050"/>
                </patternFill>
              </fill>
            </x14:dxf>
          </x14:cfRule>
          <x14:cfRule type="expression" priority="38005" stopIfTrue="1" id="{3350EFD4-123A-4356-88D7-929593B29394}">
            <xm:f>AND(IF(P165&lt;'Plan de Accion 2018'!AS64,P165&lt;&gt;"N/A"))</xm:f>
            <x14:dxf>
              <fill>
                <patternFill>
                  <bgColor indexed="10"/>
                </patternFill>
              </fill>
            </x14:dxf>
          </x14:cfRule>
          <xm:sqref>P165</xm:sqref>
        </x14:conditionalFormatting>
        <x14:conditionalFormatting xmlns:xm="http://schemas.microsoft.com/office/excel/2006/main">
          <x14:cfRule type="expression" priority="38048" id="{D738C595-0AB1-410B-A82F-B93BCE90122F}">
            <xm:f>AND(IF(T96&gt;'Plan de Accion 2018'!BC48,T96&lt;&gt;¨N/A¨))</xm:f>
            <x14:dxf>
              <fill>
                <patternFill>
                  <bgColor theme="1" tint="0.499984740745262"/>
                </patternFill>
              </fill>
            </x14:dxf>
          </x14:cfRule>
          <x14:cfRule type="expression" priority="38049" stopIfTrue="1" id="{8B858AC2-8231-453C-A5E2-30898E1005DB}">
            <xm:f>AND(IF(T96='Plan de Accion 2018'!BC48,T96&lt;&gt;"N/A"))</xm:f>
            <x14:dxf>
              <fill>
                <patternFill>
                  <bgColor rgb="FF00B050"/>
                </patternFill>
              </fill>
            </x14:dxf>
          </x14:cfRule>
          <x14:cfRule type="expression" priority="38050" stopIfTrue="1" id="{E92F9A76-B53A-40C2-9813-3DB56118F4F4}">
            <xm:f>AND(IF(T96&lt;'Plan de Accion 2018'!BC48,T96&lt;&gt;"N/A"))</xm:f>
            <x14:dxf>
              <fill>
                <patternFill>
                  <bgColor indexed="10"/>
                </patternFill>
              </fill>
            </x14:dxf>
          </x14:cfRule>
          <xm:sqref>T96:T97</xm:sqref>
        </x14:conditionalFormatting>
        <x14:conditionalFormatting xmlns:xm="http://schemas.microsoft.com/office/excel/2006/main">
          <x14:cfRule type="expression" priority="38069" id="{AE741588-269F-492F-BC96-7B6018A3FD30}">
            <xm:f>AND(IF(T165&gt;'Plan de Accion 2018'!BC64,T165&lt;&gt;¨N/A¨))</xm:f>
            <x14:dxf>
              <fill>
                <patternFill>
                  <bgColor theme="1" tint="0.499984740745262"/>
                </patternFill>
              </fill>
            </x14:dxf>
          </x14:cfRule>
          <x14:cfRule type="expression" priority="38070" stopIfTrue="1" id="{4394C028-0DEE-4E4C-9BB6-53BC56D7E3A0}">
            <xm:f>AND(IF(T165='Plan de Accion 2018'!BC64,T165&lt;&gt;"N/A"))</xm:f>
            <x14:dxf>
              <fill>
                <patternFill>
                  <bgColor rgb="FF00B050"/>
                </patternFill>
              </fill>
            </x14:dxf>
          </x14:cfRule>
          <x14:cfRule type="expression" priority="38071" stopIfTrue="1" id="{8C73DCC2-7536-480F-A917-A4B6AD64037D}">
            <xm:f>AND(IF(T165&lt;'Plan de Accion 2018'!BC64,T165&lt;&gt;"N/A"))</xm:f>
            <x14:dxf>
              <fill>
                <patternFill>
                  <bgColor indexed="10"/>
                </patternFill>
              </fill>
            </x14:dxf>
          </x14:cfRule>
          <xm:sqref>T165</xm:sqref>
        </x14:conditionalFormatting>
        <x14:conditionalFormatting xmlns:xm="http://schemas.microsoft.com/office/excel/2006/main">
          <x14:cfRule type="expression" priority="40733" id="{A48A741E-2335-4636-8D08-7B27C3E4956C}">
            <xm:f>AND(IF(H37&gt;'Plan de Accion 2018'!Y15,H37&lt;&gt;¨N/A¨))</xm:f>
            <x14:dxf>
              <fill>
                <patternFill>
                  <bgColor theme="1" tint="0.499984740745262"/>
                </patternFill>
              </fill>
            </x14:dxf>
          </x14:cfRule>
          <x14:cfRule type="expression" priority="40734" stopIfTrue="1" id="{00EE595D-D89E-431F-BE3A-5343A63E1EDB}">
            <xm:f>AND(IF(H37='Plan de Accion 2018'!Y15,H37&lt;&gt;"N/A"))</xm:f>
            <x14:dxf>
              <fill>
                <patternFill>
                  <bgColor rgb="FF00B050"/>
                </patternFill>
              </fill>
            </x14:dxf>
          </x14:cfRule>
          <x14:cfRule type="expression" priority="40735" stopIfTrue="1" id="{52C94201-6FC1-4E11-B07B-06A0F9B26529}">
            <xm:f>AND(IF(H37&lt;'Plan de Accion 2018'!Y15,H37&lt;&gt;"N/A"))</xm:f>
            <x14:dxf>
              <fill>
                <patternFill>
                  <bgColor indexed="10"/>
                </patternFill>
              </fill>
            </x14:dxf>
          </x14:cfRule>
          <xm:sqref>H37:H59</xm:sqref>
        </x14:conditionalFormatting>
        <x14:conditionalFormatting xmlns:xm="http://schemas.microsoft.com/office/excel/2006/main">
          <x14:cfRule type="expression" priority="40745" id="{9023D58E-D9E9-48BC-96CC-9CA824AD6CBE}">
            <xm:f>AND(IF(H179&gt;'Plan de Accion 2018'!Y77,H179&lt;&gt;¨N/A¨))</xm:f>
            <x14:dxf>
              <fill>
                <patternFill>
                  <bgColor theme="1" tint="0.499984740745262"/>
                </patternFill>
              </fill>
            </x14:dxf>
          </x14:cfRule>
          <x14:cfRule type="expression" priority="40746" stopIfTrue="1" id="{A02CA597-C0BA-477D-B125-1F776BF6FF03}">
            <xm:f>AND(IF(H179='Plan de Accion 2018'!Y77,H179&lt;&gt;"N/A"))</xm:f>
            <x14:dxf>
              <fill>
                <patternFill>
                  <bgColor rgb="FF00B050"/>
                </patternFill>
              </fill>
            </x14:dxf>
          </x14:cfRule>
          <x14:cfRule type="expression" priority="40747" stopIfTrue="1" id="{1549CAF8-AE1D-450A-B6FF-38AE00390A9E}">
            <xm:f>AND(IF(H179&lt;'Plan de Accion 2018'!Y77,H179&lt;&gt;"N/A"))</xm:f>
            <x14:dxf>
              <fill>
                <patternFill>
                  <bgColor indexed="10"/>
                </patternFill>
              </fill>
            </x14:dxf>
          </x14:cfRule>
          <xm:sqref>H179:H180</xm:sqref>
        </x14:conditionalFormatting>
        <x14:conditionalFormatting xmlns:xm="http://schemas.microsoft.com/office/excel/2006/main">
          <x14:cfRule type="expression" priority="40772" id="{BFD469F7-0A1A-4274-8A68-F7F2BB789863}">
            <xm:f>AND(IF(L179&gt;'Plan de Accion 2018'!AI77,L179&lt;&gt;¨N/A¨))</xm:f>
            <x14:dxf>
              <fill>
                <patternFill>
                  <bgColor theme="1" tint="0.499984740745262"/>
                </patternFill>
              </fill>
            </x14:dxf>
          </x14:cfRule>
          <x14:cfRule type="expression" priority="40773" stopIfTrue="1" id="{27FEA089-7B80-48AC-B3DE-7B6EA4C1C3F9}">
            <xm:f>AND(IF(L179='Plan de Accion 2018'!AI77,L179&lt;&gt;"N/A"))</xm:f>
            <x14:dxf>
              <fill>
                <patternFill>
                  <bgColor rgb="FF00B050"/>
                </patternFill>
              </fill>
            </x14:dxf>
          </x14:cfRule>
          <x14:cfRule type="expression" priority="40774" stopIfTrue="1" id="{EE7586B8-52AB-4CA1-8884-4C2164FBC7C9}">
            <xm:f>AND(IF(L179&lt;'Plan de Accion 2018'!AI77,L179&lt;&gt;"N/A"))</xm:f>
            <x14:dxf>
              <fill>
                <patternFill>
                  <bgColor indexed="10"/>
                </patternFill>
              </fill>
            </x14:dxf>
          </x14:cfRule>
          <xm:sqref>L179:L180</xm:sqref>
        </x14:conditionalFormatting>
        <x14:conditionalFormatting xmlns:xm="http://schemas.microsoft.com/office/excel/2006/main">
          <x14:cfRule type="expression" priority="40799" id="{65B77048-8EBB-4671-A11F-AA4AB698F6A3}">
            <xm:f>AND(IF(L37&gt;'Plan de Accion 2018'!AI15,L37&lt;&gt;¨N/A¨))</xm:f>
            <x14:dxf>
              <fill>
                <patternFill>
                  <bgColor theme="1" tint="0.499984740745262"/>
                </patternFill>
              </fill>
            </x14:dxf>
          </x14:cfRule>
          <x14:cfRule type="expression" priority="40800" stopIfTrue="1" id="{6B01A7A2-E4EE-4493-B0F4-5ABBD6CC3620}">
            <xm:f>AND(IF(L37='Plan de Accion 2018'!AI15,L37&lt;&gt;"N/A"))</xm:f>
            <x14:dxf>
              <fill>
                <patternFill>
                  <bgColor rgb="FF00B050"/>
                </patternFill>
              </fill>
            </x14:dxf>
          </x14:cfRule>
          <x14:cfRule type="expression" priority="40801" stopIfTrue="1" id="{783DC5D6-163E-4602-ABB9-EEC214A0FB42}">
            <xm:f>AND(IF(L37&lt;'Plan de Accion 2018'!AI15,L37&lt;&gt;"N/A"))</xm:f>
            <x14:dxf>
              <fill>
                <patternFill>
                  <bgColor indexed="10"/>
                </patternFill>
              </fill>
            </x14:dxf>
          </x14:cfRule>
          <xm:sqref>L37:L59</xm:sqref>
        </x14:conditionalFormatting>
        <x14:conditionalFormatting xmlns:xm="http://schemas.microsoft.com/office/excel/2006/main">
          <x14:cfRule type="expression" priority="40832" id="{39F45714-7368-4451-852B-2769B81067F3}">
            <xm:f>AND(IF(P179&gt;'Plan de Accion 2018'!AS77,P179&lt;&gt;¨N/A¨))</xm:f>
            <x14:dxf>
              <fill>
                <patternFill>
                  <bgColor theme="1" tint="0.499984740745262"/>
                </patternFill>
              </fill>
            </x14:dxf>
          </x14:cfRule>
          <x14:cfRule type="expression" priority="40833" stopIfTrue="1" id="{A21E42F5-E188-4917-864F-7929ABE4FEAF}">
            <xm:f>AND(IF(P179='Plan de Accion 2018'!AS77,P179&lt;&gt;"N/A"))</xm:f>
            <x14:dxf>
              <fill>
                <patternFill>
                  <bgColor rgb="FF00B050"/>
                </patternFill>
              </fill>
            </x14:dxf>
          </x14:cfRule>
          <x14:cfRule type="expression" priority="40834" stopIfTrue="1" id="{54CAC44D-0D31-4D12-9F3C-D27FA10142B9}">
            <xm:f>AND(IF(P179&lt;'Plan de Accion 2018'!AS77,P179&lt;&gt;"N/A"))</xm:f>
            <x14:dxf>
              <fill>
                <patternFill>
                  <bgColor indexed="10"/>
                </patternFill>
              </fill>
            </x14:dxf>
          </x14:cfRule>
          <xm:sqref>P179:P180</xm:sqref>
        </x14:conditionalFormatting>
        <x14:conditionalFormatting xmlns:xm="http://schemas.microsoft.com/office/excel/2006/main">
          <x14:cfRule type="expression" priority="40856" id="{101D77A3-05AE-4959-8A32-DD9C91F7F4CB}">
            <xm:f>AND(IF(P37&gt;'Plan de Accion 2018'!AS15,P37&lt;&gt;¨N/A¨))</xm:f>
            <x14:dxf>
              <fill>
                <patternFill>
                  <bgColor theme="1" tint="0.499984740745262"/>
                </patternFill>
              </fill>
            </x14:dxf>
          </x14:cfRule>
          <x14:cfRule type="expression" priority="40857" stopIfTrue="1" id="{52D6CCA1-3C6E-40BA-A293-2ACFCEE97573}">
            <xm:f>AND(IF(P37='Plan de Accion 2018'!AS15,P37&lt;&gt;"N/A"))</xm:f>
            <x14:dxf>
              <fill>
                <patternFill>
                  <bgColor rgb="FF00B050"/>
                </patternFill>
              </fill>
            </x14:dxf>
          </x14:cfRule>
          <x14:cfRule type="expression" priority="40858" stopIfTrue="1" id="{D3647766-93EF-40A7-A578-C77F2485DDFE}">
            <xm:f>AND(IF(P37&lt;'Plan de Accion 2018'!AS15,P37&lt;&gt;"N/A"))</xm:f>
            <x14:dxf>
              <fill>
                <patternFill>
                  <bgColor indexed="10"/>
                </patternFill>
              </fill>
            </x14:dxf>
          </x14:cfRule>
          <xm:sqref>P37:P59</xm:sqref>
        </x14:conditionalFormatting>
        <x14:conditionalFormatting xmlns:xm="http://schemas.microsoft.com/office/excel/2006/main">
          <x14:cfRule type="expression" priority="40892" id="{5073F1AF-3CD9-4F21-8B84-D3DD5F5D1943}">
            <xm:f>AND(IF(T179&gt;'Plan de Accion 2018'!BC77,T179&lt;&gt;¨N/A¨))</xm:f>
            <x14:dxf>
              <fill>
                <patternFill>
                  <bgColor theme="1" tint="0.499984740745262"/>
                </patternFill>
              </fill>
            </x14:dxf>
          </x14:cfRule>
          <x14:cfRule type="expression" priority="40893" stopIfTrue="1" id="{767518DC-8C31-42E8-A090-0551748A2987}">
            <xm:f>AND(IF(T179='Plan de Accion 2018'!BC77,T179&lt;&gt;"N/A"))</xm:f>
            <x14:dxf>
              <fill>
                <patternFill>
                  <bgColor rgb="FF00B050"/>
                </patternFill>
              </fill>
            </x14:dxf>
          </x14:cfRule>
          <x14:cfRule type="expression" priority="40894" stopIfTrue="1" id="{44B32A7A-BD11-49C1-8FEF-7804C43A49B9}">
            <xm:f>AND(IF(T179&lt;'Plan de Accion 2018'!BC77,T179&lt;&gt;"N/A"))</xm:f>
            <x14:dxf>
              <fill>
                <patternFill>
                  <bgColor indexed="10"/>
                </patternFill>
              </fill>
            </x14:dxf>
          </x14:cfRule>
          <xm:sqref>T179:T180</xm:sqref>
        </x14:conditionalFormatting>
        <x14:conditionalFormatting xmlns:xm="http://schemas.microsoft.com/office/excel/2006/main">
          <x14:cfRule type="expression" priority="40919" id="{B7BFF239-E33D-4118-A834-DF22EF33402C}">
            <xm:f>AND(IF(T37&gt;'Plan de Accion 2018'!BC15,T37&lt;&gt;¨N/A¨))</xm:f>
            <x14:dxf>
              <fill>
                <patternFill>
                  <bgColor theme="1" tint="0.499984740745262"/>
                </patternFill>
              </fill>
            </x14:dxf>
          </x14:cfRule>
          <x14:cfRule type="expression" priority="40920" stopIfTrue="1" id="{03A8B7B2-6348-43C6-9B2D-64B57D795C84}">
            <xm:f>AND(IF(T37='Plan de Accion 2018'!BC15,T37&lt;&gt;"N/A"))</xm:f>
            <x14:dxf>
              <fill>
                <patternFill>
                  <bgColor rgb="FF00B050"/>
                </patternFill>
              </fill>
            </x14:dxf>
          </x14:cfRule>
          <x14:cfRule type="expression" priority="40921" stopIfTrue="1" id="{F61726E2-2D36-41F9-84D0-F2F96F885312}">
            <xm:f>AND(IF(T37&lt;'Plan de Accion 2018'!BC15,T37&lt;&gt;"N/A"))</xm:f>
            <x14:dxf>
              <fill>
                <patternFill>
                  <bgColor indexed="10"/>
                </patternFill>
              </fill>
            </x14:dxf>
          </x14:cfRule>
          <xm:sqref>T37:T59</xm:sqref>
        </x14:conditionalFormatting>
        <x14:conditionalFormatting xmlns:xm="http://schemas.microsoft.com/office/excel/2006/main">
          <x14:cfRule type="expression" priority="42551" id="{C6AADA74-C14F-4565-9C53-5A11C1734B89}">
            <xm:f>AND(IF(H65&gt;'Plan de Accion 2018'!Y92,H65&lt;&gt;¨N/A¨))</xm:f>
            <x14:dxf>
              <fill>
                <patternFill>
                  <bgColor theme="1" tint="0.499984740745262"/>
                </patternFill>
              </fill>
            </x14:dxf>
          </x14:cfRule>
          <x14:cfRule type="expression" priority="42552" stopIfTrue="1" id="{31AC552F-C835-4304-B7F0-F966972CDD16}">
            <xm:f>AND(IF(H65='Plan de Accion 2018'!Y92,H65&lt;&gt;"N/A"))</xm:f>
            <x14:dxf>
              <fill>
                <patternFill>
                  <bgColor rgb="FF00B050"/>
                </patternFill>
              </fill>
            </x14:dxf>
          </x14:cfRule>
          <x14:cfRule type="expression" priority="42553" stopIfTrue="1" id="{1100336D-8668-4BD2-9ED2-A9752E38164B}">
            <xm:f>AND(IF(H65&lt;'Plan de Accion 2018'!Y92,H65&lt;&gt;"N/A"))</xm:f>
            <x14:dxf>
              <fill>
                <patternFill>
                  <bgColor indexed="10"/>
                </patternFill>
              </fill>
            </x14:dxf>
          </x14:cfRule>
          <xm:sqref>H65:H66</xm:sqref>
        </x14:conditionalFormatting>
        <x14:conditionalFormatting xmlns:xm="http://schemas.microsoft.com/office/excel/2006/main">
          <x14:cfRule type="expression" priority="42602" id="{F10D625D-EAFA-4E0E-A34F-37C73D161080}">
            <xm:f>AND(IF(H101&gt;'Plan de Accion 2018'!Y68,H101&lt;&gt;¨N/A¨))</xm:f>
            <x14:dxf>
              <fill>
                <patternFill>
                  <bgColor theme="1" tint="0.499984740745262"/>
                </patternFill>
              </fill>
            </x14:dxf>
          </x14:cfRule>
          <x14:cfRule type="expression" priority="42603" stopIfTrue="1" id="{F3180275-7D80-443F-8246-8699A1F71B61}">
            <xm:f>AND(IF(H101='Plan de Accion 2018'!Y68,H101&lt;&gt;"N/A"))</xm:f>
            <x14:dxf>
              <fill>
                <patternFill>
                  <bgColor rgb="FF00B050"/>
                </patternFill>
              </fill>
            </x14:dxf>
          </x14:cfRule>
          <x14:cfRule type="expression" priority="42604" stopIfTrue="1" id="{FED6FDF5-EBE6-4D36-A899-45F27F513985}">
            <xm:f>AND(IF(H101&lt;'Plan de Accion 2018'!Y68,H101&lt;&gt;"N/A"))</xm:f>
            <x14:dxf>
              <fill>
                <patternFill>
                  <bgColor indexed="10"/>
                </patternFill>
              </fill>
            </x14:dxf>
          </x14:cfRule>
          <xm:sqref>H101:H102</xm:sqref>
        </x14:conditionalFormatting>
        <x14:conditionalFormatting xmlns:xm="http://schemas.microsoft.com/office/excel/2006/main">
          <x14:cfRule type="expression" priority="42617" id="{56E75D71-1ABA-4F65-97A4-1E078D63727A}">
            <xm:f>AND(IF(L65&gt;'Plan de Accion 2018'!AI92,L65&lt;&gt;¨N/A¨))</xm:f>
            <x14:dxf>
              <fill>
                <patternFill>
                  <bgColor theme="1" tint="0.499984740745262"/>
                </patternFill>
              </fill>
            </x14:dxf>
          </x14:cfRule>
          <x14:cfRule type="expression" priority="42618" stopIfTrue="1" id="{5E12CC76-D9D3-4493-A3C0-1BA4F89881D7}">
            <xm:f>AND(IF(L65='Plan de Accion 2018'!AI92,L65&lt;&gt;"N/A"))</xm:f>
            <x14:dxf>
              <fill>
                <patternFill>
                  <bgColor rgb="FF00B050"/>
                </patternFill>
              </fill>
            </x14:dxf>
          </x14:cfRule>
          <x14:cfRule type="expression" priority="42619" stopIfTrue="1" id="{84F2C4BC-698E-4170-ABCF-125EFAC77CB7}">
            <xm:f>AND(IF(L65&lt;'Plan de Accion 2018'!AI92,L65&lt;&gt;"N/A"))</xm:f>
            <x14:dxf>
              <fill>
                <patternFill>
                  <bgColor indexed="10"/>
                </patternFill>
              </fill>
            </x14:dxf>
          </x14:cfRule>
          <xm:sqref>L65:L66</xm:sqref>
        </x14:conditionalFormatting>
        <x14:conditionalFormatting xmlns:xm="http://schemas.microsoft.com/office/excel/2006/main">
          <x14:cfRule type="expression" priority="42668" id="{806775A4-E06B-4AD5-B436-1E956898ADD4}">
            <xm:f>AND(IF(L101&gt;'Plan de Accion 2018'!AI68,L101&lt;&gt;¨N/A¨))</xm:f>
            <x14:dxf>
              <fill>
                <patternFill>
                  <bgColor theme="1" tint="0.499984740745262"/>
                </patternFill>
              </fill>
            </x14:dxf>
          </x14:cfRule>
          <x14:cfRule type="expression" priority="42669" stopIfTrue="1" id="{509B5EF4-C980-4BD9-A551-545091121A71}">
            <xm:f>AND(IF(L101='Plan de Accion 2018'!AI68,L101&lt;&gt;"N/A"))</xm:f>
            <x14:dxf>
              <fill>
                <patternFill>
                  <bgColor rgb="FF00B050"/>
                </patternFill>
              </fill>
            </x14:dxf>
          </x14:cfRule>
          <x14:cfRule type="expression" priority="42670" stopIfTrue="1" id="{4330EEE7-BF68-4EFB-B0C8-EEF0F7606D69}">
            <xm:f>AND(IF(L101&lt;'Plan de Accion 2018'!AI68,L101&lt;&gt;"N/A"))</xm:f>
            <x14:dxf>
              <fill>
                <patternFill>
                  <bgColor indexed="10"/>
                </patternFill>
              </fill>
            </x14:dxf>
          </x14:cfRule>
          <xm:sqref>L101:L102</xm:sqref>
        </x14:conditionalFormatting>
        <x14:conditionalFormatting xmlns:xm="http://schemas.microsoft.com/office/excel/2006/main">
          <x14:cfRule type="expression" priority="42683" id="{1F3DE2B5-A54D-4475-A3E6-C7E9D18323ED}">
            <xm:f>AND(IF(P65&gt;'Plan de Accion 2018'!AS92,P65&lt;&gt;¨N/A¨))</xm:f>
            <x14:dxf>
              <fill>
                <patternFill>
                  <bgColor theme="1" tint="0.499984740745262"/>
                </patternFill>
              </fill>
            </x14:dxf>
          </x14:cfRule>
          <x14:cfRule type="expression" priority="42684" stopIfTrue="1" id="{84D24D04-D58F-42BA-8550-283B3EABAEB2}">
            <xm:f>AND(IF(P65='Plan de Accion 2018'!AS92,P65&lt;&gt;"N/A"))</xm:f>
            <x14:dxf>
              <fill>
                <patternFill>
                  <bgColor rgb="FF00B050"/>
                </patternFill>
              </fill>
            </x14:dxf>
          </x14:cfRule>
          <x14:cfRule type="expression" priority="42685" stopIfTrue="1" id="{5B2623EA-C437-49AC-96DD-0EC5EF9260D7}">
            <xm:f>AND(IF(P65&lt;'Plan de Accion 2018'!AS92,P65&lt;&gt;"N/A"))</xm:f>
            <x14:dxf>
              <fill>
                <patternFill>
                  <bgColor indexed="10"/>
                </patternFill>
              </fill>
            </x14:dxf>
          </x14:cfRule>
          <xm:sqref>P65:P66</xm:sqref>
        </x14:conditionalFormatting>
        <x14:conditionalFormatting xmlns:xm="http://schemas.microsoft.com/office/excel/2006/main">
          <x14:cfRule type="expression" priority="42728" id="{E78AC97B-3444-4D67-904D-E80639AE87E9}">
            <xm:f>AND(IF(P101&gt;'Plan de Accion 2018'!AS68,P101&lt;&gt;¨N/A¨))</xm:f>
            <x14:dxf>
              <fill>
                <patternFill>
                  <bgColor theme="1" tint="0.499984740745262"/>
                </patternFill>
              </fill>
            </x14:dxf>
          </x14:cfRule>
          <x14:cfRule type="expression" priority="42729" stopIfTrue="1" id="{2E1CCCDE-79B5-4FFB-B8F8-26DDDB481DE0}">
            <xm:f>AND(IF(P101='Plan de Accion 2018'!AS68,P101&lt;&gt;"N/A"))</xm:f>
            <x14:dxf>
              <fill>
                <patternFill>
                  <bgColor rgb="FF00B050"/>
                </patternFill>
              </fill>
            </x14:dxf>
          </x14:cfRule>
          <x14:cfRule type="expression" priority="42730" stopIfTrue="1" id="{0A17B4B3-1653-4C3C-A95F-EF77083B82AE}">
            <xm:f>AND(IF(P101&lt;'Plan de Accion 2018'!AS68,P101&lt;&gt;"N/A"))</xm:f>
            <x14:dxf>
              <fill>
                <patternFill>
                  <bgColor indexed="10"/>
                </patternFill>
              </fill>
            </x14:dxf>
          </x14:cfRule>
          <xm:sqref>P101:P102</xm:sqref>
        </x14:conditionalFormatting>
        <x14:conditionalFormatting xmlns:xm="http://schemas.microsoft.com/office/excel/2006/main">
          <x14:cfRule type="expression" priority="42743" id="{E171D575-4916-46E8-9CED-4E91E080EEC6}">
            <xm:f>AND(IF(T65&gt;'Plan de Accion 2018'!BC92,T65&lt;&gt;¨N/A¨))</xm:f>
            <x14:dxf>
              <fill>
                <patternFill>
                  <bgColor theme="1" tint="0.499984740745262"/>
                </patternFill>
              </fill>
            </x14:dxf>
          </x14:cfRule>
          <x14:cfRule type="expression" priority="42744" stopIfTrue="1" id="{2901BD21-3A4D-487B-9740-516ED0B78149}">
            <xm:f>AND(IF(T65='Plan de Accion 2018'!BC92,T65&lt;&gt;"N/A"))</xm:f>
            <x14:dxf>
              <fill>
                <patternFill>
                  <bgColor rgb="FF00B050"/>
                </patternFill>
              </fill>
            </x14:dxf>
          </x14:cfRule>
          <x14:cfRule type="expression" priority="42745" stopIfTrue="1" id="{2320B366-CCC8-4A6E-A914-F9472073C436}">
            <xm:f>AND(IF(T65&lt;'Plan de Accion 2018'!BC92,T65&lt;&gt;"N/A"))</xm:f>
            <x14:dxf>
              <fill>
                <patternFill>
                  <bgColor indexed="10"/>
                </patternFill>
              </fill>
            </x14:dxf>
          </x14:cfRule>
          <xm:sqref>T65:T66</xm:sqref>
        </x14:conditionalFormatting>
        <x14:conditionalFormatting xmlns:xm="http://schemas.microsoft.com/office/excel/2006/main">
          <x14:cfRule type="expression" priority="42794" id="{19B728D7-98D6-4701-AE31-8F7340A4F1F6}">
            <xm:f>AND(IF(T101&gt;'Plan de Accion 2018'!BC68,T101&lt;&gt;¨N/A¨))</xm:f>
            <x14:dxf>
              <fill>
                <patternFill>
                  <bgColor theme="1" tint="0.499984740745262"/>
                </patternFill>
              </fill>
            </x14:dxf>
          </x14:cfRule>
          <x14:cfRule type="expression" priority="42795" stopIfTrue="1" id="{14623FB5-9126-475B-A4EA-C7AA42ACF9DD}">
            <xm:f>AND(IF(T101='Plan de Accion 2018'!BC68,T101&lt;&gt;"N/A"))</xm:f>
            <x14:dxf>
              <fill>
                <patternFill>
                  <bgColor rgb="FF00B050"/>
                </patternFill>
              </fill>
            </x14:dxf>
          </x14:cfRule>
          <x14:cfRule type="expression" priority="42796" stopIfTrue="1" id="{E8EE6FF1-C8A3-49BD-8D51-4FA3DD7A2BC1}">
            <xm:f>AND(IF(T101&lt;'Plan de Accion 2018'!BC68,T101&lt;&gt;"N/A"))</xm:f>
            <x14:dxf>
              <fill>
                <patternFill>
                  <bgColor indexed="10"/>
                </patternFill>
              </fill>
            </x14:dxf>
          </x14:cfRule>
          <xm:sqref>T101:T102</xm:sqref>
        </x14:conditionalFormatting>
        <x14:conditionalFormatting xmlns:xm="http://schemas.microsoft.com/office/excel/2006/main">
          <x14:cfRule type="expression" priority="42986" id="{3F097174-46F5-49A9-9A2F-56D977F79B80}">
            <xm:f>AND(IF(H99&gt;'Plan de Accion 2018'!Y63,H99&lt;&gt;¨N/A¨))</xm:f>
            <x14:dxf>
              <fill>
                <patternFill>
                  <bgColor theme="1" tint="0.499984740745262"/>
                </patternFill>
              </fill>
            </x14:dxf>
          </x14:cfRule>
          <x14:cfRule type="expression" priority="42987" stopIfTrue="1" id="{6AB1EBAD-47AB-46EF-BFC9-023E4C249536}">
            <xm:f>AND(IF(H99='Plan de Accion 2018'!Y63,H99&lt;&gt;"N/A"))</xm:f>
            <x14:dxf>
              <fill>
                <patternFill>
                  <bgColor rgb="FF00B050"/>
                </patternFill>
              </fill>
            </x14:dxf>
          </x14:cfRule>
          <x14:cfRule type="expression" priority="42988" stopIfTrue="1" id="{7537C9B6-6D2B-493F-A2DA-15B8B27AEF45}">
            <xm:f>AND(IF(H99&lt;'Plan de Accion 2018'!Y63,H99&lt;&gt;"N/A"))</xm:f>
            <x14:dxf>
              <fill>
                <patternFill>
                  <bgColor indexed="10"/>
                </patternFill>
              </fill>
            </x14:dxf>
          </x14:cfRule>
          <xm:sqref>H99:H100</xm:sqref>
        </x14:conditionalFormatting>
        <x14:conditionalFormatting xmlns:xm="http://schemas.microsoft.com/office/excel/2006/main">
          <x14:cfRule type="expression" priority="42995" id="{7112DD04-9DCF-4700-9657-8535BBD94AA4}">
            <xm:f>AND(IF(H141&gt;'Plan de Accion 2018'!Y36,H141&lt;&gt;¨N/A¨))</xm:f>
            <x14:dxf>
              <fill>
                <patternFill>
                  <bgColor theme="1" tint="0.499984740745262"/>
                </patternFill>
              </fill>
            </x14:dxf>
          </x14:cfRule>
          <x14:cfRule type="expression" priority="42996" stopIfTrue="1" id="{2AC3BB29-73C9-43C8-B58C-FDE1DB7F2CBF}">
            <xm:f>AND(IF(H141='Plan de Accion 2018'!Y36,H141&lt;&gt;"N/A"))</xm:f>
            <x14:dxf>
              <fill>
                <patternFill>
                  <bgColor rgb="FF00B050"/>
                </patternFill>
              </fill>
            </x14:dxf>
          </x14:cfRule>
          <x14:cfRule type="expression" priority="42997" stopIfTrue="1" id="{17E998D6-26B5-48B0-9BD3-4654C7FE7CA5}">
            <xm:f>AND(IF(H141&lt;'Plan de Accion 2018'!Y36,H141&lt;&gt;"N/A"))</xm:f>
            <x14:dxf>
              <fill>
                <patternFill>
                  <bgColor indexed="10"/>
                </patternFill>
              </fill>
            </x14:dxf>
          </x14:cfRule>
          <xm:sqref>H141:H148</xm:sqref>
        </x14:conditionalFormatting>
        <x14:conditionalFormatting xmlns:xm="http://schemas.microsoft.com/office/excel/2006/main">
          <x14:cfRule type="expression" priority="42998" id="{B029685C-622F-435A-B586-41E1BC6EF941}">
            <xm:f>AND(IF(H67&gt;'Plan de Accion 2018'!Y84,H67&lt;&gt;¨N/A¨))</xm:f>
            <x14:dxf>
              <fill>
                <patternFill>
                  <bgColor theme="1" tint="0.499984740745262"/>
                </patternFill>
              </fill>
            </x14:dxf>
          </x14:cfRule>
          <x14:cfRule type="expression" priority="42999" stopIfTrue="1" id="{1A57AFC5-3E6B-466B-AA3F-E5104E18FF84}">
            <xm:f>AND(IF(H67='Plan de Accion 2018'!Y84,H67&lt;&gt;"N/A"))</xm:f>
            <x14:dxf>
              <fill>
                <patternFill>
                  <bgColor rgb="FF00B050"/>
                </patternFill>
              </fill>
            </x14:dxf>
          </x14:cfRule>
          <x14:cfRule type="expression" priority="43000" stopIfTrue="1" id="{68C851E9-1731-4498-996C-272A7D22BFAB}">
            <xm:f>AND(IF(H67&lt;'Plan de Accion 2018'!Y84,H67&lt;&gt;"N/A"))</xm:f>
            <x14:dxf>
              <fill>
                <patternFill>
                  <bgColor indexed="10"/>
                </patternFill>
              </fill>
            </x14:dxf>
          </x14:cfRule>
          <xm:sqref>H67</xm:sqref>
        </x14:conditionalFormatting>
        <x14:conditionalFormatting xmlns:xm="http://schemas.microsoft.com/office/excel/2006/main">
          <x14:cfRule type="expression" priority="43013" id="{FC4341C7-A7D1-4DF4-BF80-A89D08FBA1E6}">
            <xm:f>AND(IF(H133&gt;'Plan de Accion 2018'!Y67,H133&lt;&gt;¨N/A¨))</xm:f>
            <x14:dxf>
              <fill>
                <patternFill>
                  <bgColor theme="1" tint="0.499984740745262"/>
                </patternFill>
              </fill>
            </x14:dxf>
          </x14:cfRule>
          <x14:cfRule type="expression" priority="43014" stopIfTrue="1" id="{B7763D8E-B892-4BB3-A013-4A447BCEEC0F}">
            <xm:f>AND(IF(H133='Plan de Accion 2018'!Y67,H133&lt;&gt;"N/A"))</xm:f>
            <x14:dxf>
              <fill>
                <patternFill>
                  <bgColor rgb="FF00B050"/>
                </patternFill>
              </fill>
            </x14:dxf>
          </x14:cfRule>
          <x14:cfRule type="expression" priority="43015" stopIfTrue="1" id="{95FC6BA5-3B0E-46BF-ACA4-1E22F0FE516A}">
            <xm:f>AND(IF(H133&lt;'Plan de Accion 2018'!Y67,H133&lt;&gt;"N/A"))</xm:f>
            <x14:dxf>
              <fill>
                <patternFill>
                  <bgColor indexed="10"/>
                </patternFill>
              </fill>
            </x14:dxf>
          </x14:cfRule>
          <xm:sqref>H133:H136</xm:sqref>
        </x14:conditionalFormatting>
        <x14:conditionalFormatting xmlns:xm="http://schemas.microsoft.com/office/excel/2006/main">
          <x14:cfRule type="expression" priority="43052" id="{7E161275-247C-4DB8-BD6A-E08C157FD714}">
            <xm:f>AND(IF(L99&gt;'Plan de Accion 2018'!AI63,L99&lt;&gt;¨N/A¨))</xm:f>
            <x14:dxf>
              <fill>
                <patternFill>
                  <bgColor theme="1" tint="0.499984740745262"/>
                </patternFill>
              </fill>
            </x14:dxf>
          </x14:cfRule>
          <x14:cfRule type="expression" priority="43053" stopIfTrue="1" id="{6A7F13AD-306E-4D00-A2CC-AA0F8C12D183}">
            <xm:f>AND(IF(L99='Plan de Accion 2018'!AI63,L99&lt;&gt;"N/A"))</xm:f>
            <x14:dxf>
              <fill>
                <patternFill>
                  <bgColor rgb="FF00B050"/>
                </patternFill>
              </fill>
            </x14:dxf>
          </x14:cfRule>
          <x14:cfRule type="expression" priority="43054" stopIfTrue="1" id="{4B452FC1-90BB-4624-A6F2-FE094EB34D6B}">
            <xm:f>AND(IF(L99&lt;'Plan de Accion 2018'!AI63,L99&lt;&gt;"N/A"))</xm:f>
            <x14:dxf>
              <fill>
                <patternFill>
                  <bgColor indexed="10"/>
                </patternFill>
              </fill>
            </x14:dxf>
          </x14:cfRule>
          <xm:sqref>L99:L100</xm:sqref>
        </x14:conditionalFormatting>
        <x14:conditionalFormatting xmlns:xm="http://schemas.microsoft.com/office/excel/2006/main">
          <x14:cfRule type="expression" priority="43061" id="{EA2CF226-8BB0-4EA1-AEB7-C88F9E82F2B2}">
            <xm:f>AND(IF(L141&gt;'Plan de Accion 2018'!AI36,L141&lt;&gt;¨N/A¨))</xm:f>
            <x14:dxf>
              <fill>
                <patternFill>
                  <bgColor theme="1" tint="0.499984740745262"/>
                </patternFill>
              </fill>
            </x14:dxf>
          </x14:cfRule>
          <x14:cfRule type="expression" priority="43062" stopIfTrue="1" id="{AF34FBC9-67DF-46C9-96B3-FFBD98EE8501}">
            <xm:f>AND(IF(L141='Plan de Accion 2018'!AI36,L141&lt;&gt;"N/A"))</xm:f>
            <x14:dxf>
              <fill>
                <patternFill>
                  <bgColor rgb="FF00B050"/>
                </patternFill>
              </fill>
            </x14:dxf>
          </x14:cfRule>
          <x14:cfRule type="expression" priority="43063" stopIfTrue="1" id="{7FFF8608-A6B0-4AD7-986E-9AF373EFABDD}">
            <xm:f>AND(IF(L141&lt;'Plan de Accion 2018'!AI36,L141&lt;&gt;"N/A"))</xm:f>
            <x14:dxf>
              <fill>
                <patternFill>
                  <bgColor indexed="10"/>
                </patternFill>
              </fill>
            </x14:dxf>
          </x14:cfRule>
          <xm:sqref>L141:L148</xm:sqref>
        </x14:conditionalFormatting>
        <x14:conditionalFormatting xmlns:xm="http://schemas.microsoft.com/office/excel/2006/main">
          <x14:cfRule type="expression" priority="43064" id="{D06420E3-CF30-4DD2-8280-E6FBC9305FCD}">
            <xm:f>AND(IF(L67&gt;'Plan de Accion 2018'!AI84,L67&lt;&gt;¨N/A¨))</xm:f>
            <x14:dxf>
              <fill>
                <patternFill>
                  <bgColor theme="1" tint="0.499984740745262"/>
                </patternFill>
              </fill>
            </x14:dxf>
          </x14:cfRule>
          <x14:cfRule type="expression" priority="43065" stopIfTrue="1" id="{E9A6D6B5-AAA3-43C6-9844-572A7B925557}">
            <xm:f>AND(IF(L67='Plan de Accion 2018'!AI84,L67&lt;&gt;"N/A"))</xm:f>
            <x14:dxf>
              <fill>
                <patternFill>
                  <bgColor rgb="FF00B050"/>
                </patternFill>
              </fill>
            </x14:dxf>
          </x14:cfRule>
          <x14:cfRule type="expression" priority="43066" stopIfTrue="1" id="{524635D6-4978-4420-B178-33C242E99282}">
            <xm:f>AND(IF(L67&lt;'Plan de Accion 2018'!AI84,L67&lt;&gt;"N/A"))</xm:f>
            <x14:dxf>
              <fill>
                <patternFill>
                  <bgColor indexed="10"/>
                </patternFill>
              </fill>
            </x14:dxf>
          </x14:cfRule>
          <xm:sqref>L67</xm:sqref>
        </x14:conditionalFormatting>
        <x14:conditionalFormatting xmlns:xm="http://schemas.microsoft.com/office/excel/2006/main">
          <x14:cfRule type="expression" priority="43079" id="{94D5B3DF-C526-4D8C-8AE2-C6E5D83BBFBB}">
            <xm:f>AND(IF(L133&gt;'Plan de Accion 2018'!AI67,L133&lt;&gt;¨N/A¨))</xm:f>
            <x14:dxf>
              <fill>
                <patternFill>
                  <bgColor theme="1" tint="0.499984740745262"/>
                </patternFill>
              </fill>
            </x14:dxf>
          </x14:cfRule>
          <x14:cfRule type="expression" priority="43080" stopIfTrue="1" id="{45FF82D3-7ACE-470A-A0C4-1C49EA8EDC5D}">
            <xm:f>AND(IF(L133='Plan de Accion 2018'!AI67,L133&lt;&gt;"N/A"))</xm:f>
            <x14:dxf>
              <fill>
                <patternFill>
                  <bgColor rgb="FF00B050"/>
                </patternFill>
              </fill>
            </x14:dxf>
          </x14:cfRule>
          <x14:cfRule type="expression" priority="43081" stopIfTrue="1" id="{9D0FF794-998C-46E8-9845-CD9C320AA1DB}">
            <xm:f>AND(IF(L133&lt;'Plan de Accion 2018'!AI67,L133&lt;&gt;"N/A"))</xm:f>
            <x14:dxf>
              <fill>
                <patternFill>
                  <bgColor indexed="10"/>
                </patternFill>
              </fill>
            </x14:dxf>
          </x14:cfRule>
          <xm:sqref>L133:L136</xm:sqref>
        </x14:conditionalFormatting>
        <x14:conditionalFormatting xmlns:xm="http://schemas.microsoft.com/office/excel/2006/main">
          <x14:cfRule type="expression" priority="43115" id="{8B10F846-51BE-4414-B35D-153C5ED0ED4B}">
            <xm:f>AND(IF(P99&gt;'Plan de Accion 2018'!AS63,P99&lt;&gt;¨N/A¨))</xm:f>
            <x14:dxf>
              <fill>
                <patternFill>
                  <bgColor theme="1" tint="0.499984740745262"/>
                </patternFill>
              </fill>
            </x14:dxf>
          </x14:cfRule>
          <x14:cfRule type="expression" priority="43116" stopIfTrue="1" id="{411A602E-D103-4E99-AF72-DC51F9713946}">
            <xm:f>AND(IF(P99='Plan de Accion 2018'!AS63,P99&lt;&gt;"N/A"))</xm:f>
            <x14:dxf>
              <fill>
                <patternFill>
                  <bgColor rgb="FF00B050"/>
                </patternFill>
              </fill>
            </x14:dxf>
          </x14:cfRule>
          <x14:cfRule type="expression" priority="43117" stopIfTrue="1" id="{C51B46F2-26D0-4BE4-8F48-FCAECD5160C6}">
            <xm:f>AND(IF(P99&lt;'Plan de Accion 2018'!AS63,P99&lt;&gt;"N/A"))</xm:f>
            <x14:dxf>
              <fill>
                <patternFill>
                  <bgColor indexed="10"/>
                </patternFill>
              </fill>
            </x14:dxf>
          </x14:cfRule>
          <xm:sqref>P99:P100</xm:sqref>
        </x14:conditionalFormatting>
        <x14:conditionalFormatting xmlns:xm="http://schemas.microsoft.com/office/excel/2006/main">
          <x14:cfRule type="expression" priority="43124" id="{CBB10F56-7926-4230-B4D8-EE8F8E8DC1DB}">
            <xm:f>AND(IF(P141&gt;'Plan de Accion 2018'!AS36,P141&lt;&gt;¨N/A¨))</xm:f>
            <x14:dxf>
              <fill>
                <patternFill>
                  <bgColor theme="1" tint="0.499984740745262"/>
                </patternFill>
              </fill>
            </x14:dxf>
          </x14:cfRule>
          <x14:cfRule type="expression" priority="43125" stopIfTrue="1" id="{89C5E2CF-5421-4282-A256-5112FDD86F98}">
            <xm:f>AND(IF(P141='Plan de Accion 2018'!AS36,P141&lt;&gt;"N/A"))</xm:f>
            <x14:dxf>
              <fill>
                <patternFill>
                  <bgColor rgb="FF00B050"/>
                </patternFill>
              </fill>
            </x14:dxf>
          </x14:cfRule>
          <x14:cfRule type="expression" priority="43126" stopIfTrue="1" id="{213114D6-8D39-4653-98AF-15F1144C2139}">
            <xm:f>AND(IF(P141&lt;'Plan de Accion 2018'!AS36,P141&lt;&gt;"N/A"))</xm:f>
            <x14:dxf>
              <fill>
                <patternFill>
                  <bgColor indexed="10"/>
                </patternFill>
              </fill>
            </x14:dxf>
          </x14:cfRule>
          <xm:sqref>P141:P148</xm:sqref>
        </x14:conditionalFormatting>
        <x14:conditionalFormatting xmlns:xm="http://schemas.microsoft.com/office/excel/2006/main">
          <x14:cfRule type="expression" priority="43127" id="{FED11198-6B63-4F33-B83E-0CDF00E72654}">
            <xm:f>AND(IF(P67&gt;'Plan de Accion 2018'!AS84,P67&lt;&gt;¨N/A¨))</xm:f>
            <x14:dxf>
              <fill>
                <patternFill>
                  <bgColor theme="1" tint="0.499984740745262"/>
                </patternFill>
              </fill>
            </x14:dxf>
          </x14:cfRule>
          <x14:cfRule type="expression" priority="43128" stopIfTrue="1" id="{A20BA1EB-D4E3-4AA8-A2C0-3787A26DFE80}">
            <xm:f>AND(IF(P67='Plan de Accion 2018'!AS84,P67&lt;&gt;"N/A"))</xm:f>
            <x14:dxf>
              <fill>
                <patternFill>
                  <bgColor rgb="FF00B050"/>
                </patternFill>
              </fill>
            </x14:dxf>
          </x14:cfRule>
          <x14:cfRule type="expression" priority="43129" stopIfTrue="1" id="{47B853B9-3C06-44C8-997D-37D77C5D9C16}">
            <xm:f>AND(IF(P67&lt;'Plan de Accion 2018'!AS84,P67&lt;&gt;"N/A"))</xm:f>
            <x14:dxf>
              <fill>
                <patternFill>
                  <bgColor indexed="10"/>
                </patternFill>
              </fill>
            </x14:dxf>
          </x14:cfRule>
          <xm:sqref>P67</xm:sqref>
        </x14:conditionalFormatting>
        <x14:conditionalFormatting xmlns:xm="http://schemas.microsoft.com/office/excel/2006/main">
          <x14:cfRule type="expression" priority="43139" id="{20E7F306-212E-46CF-B452-B7CEC041A613}">
            <xm:f>AND(IF(P133&gt;'Plan de Accion 2018'!AS67,P133&lt;&gt;¨N/A¨))</xm:f>
            <x14:dxf>
              <fill>
                <patternFill>
                  <bgColor theme="1" tint="0.499984740745262"/>
                </patternFill>
              </fill>
            </x14:dxf>
          </x14:cfRule>
          <x14:cfRule type="expression" priority="43140" stopIfTrue="1" id="{3EC38065-59F9-48F3-BCD9-11E6019EBBA0}">
            <xm:f>AND(IF(P133='Plan de Accion 2018'!AS67,P133&lt;&gt;"N/A"))</xm:f>
            <x14:dxf>
              <fill>
                <patternFill>
                  <bgColor rgb="FF00B050"/>
                </patternFill>
              </fill>
            </x14:dxf>
          </x14:cfRule>
          <x14:cfRule type="expression" priority="43141" stopIfTrue="1" id="{5FE9E9F2-0173-49CA-A388-1676B4B70A39}">
            <xm:f>AND(IF(P133&lt;'Plan de Accion 2018'!AS67,P133&lt;&gt;"N/A"))</xm:f>
            <x14:dxf>
              <fill>
                <patternFill>
                  <bgColor indexed="10"/>
                </patternFill>
              </fill>
            </x14:dxf>
          </x14:cfRule>
          <xm:sqref>P133:P136</xm:sqref>
        </x14:conditionalFormatting>
        <x14:conditionalFormatting xmlns:xm="http://schemas.microsoft.com/office/excel/2006/main">
          <x14:cfRule type="expression" priority="43178" id="{D738C595-0AB1-410B-A82F-B93BCE90122F}">
            <xm:f>AND(IF(T99&gt;'Plan de Accion 2018'!BC63,T99&lt;&gt;¨N/A¨))</xm:f>
            <x14:dxf>
              <fill>
                <patternFill>
                  <bgColor theme="1" tint="0.499984740745262"/>
                </patternFill>
              </fill>
            </x14:dxf>
          </x14:cfRule>
          <x14:cfRule type="expression" priority="43179" stopIfTrue="1" id="{8B858AC2-8231-453C-A5E2-30898E1005DB}">
            <xm:f>AND(IF(T99='Plan de Accion 2018'!BC63,T99&lt;&gt;"N/A"))</xm:f>
            <x14:dxf>
              <fill>
                <patternFill>
                  <bgColor rgb="FF00B050"/>
                </patternFill>
              </fill>
            </x14:dxf>
          </x14:cfRule>
          <x14:cfRule type="expression" priority="43180" stopIfTrue="1" id="{E92F9A76-B53A-40C2-9813-3DB56118F4F4}">
            <xm:f>AND(IF(T99&lt;'Plan de Accion 2018'!BC63,T99&lt;&gt;"N/A"))</xm:f>
            <x14:dxf>
              <fill>
                <patternFill>
                  <bgColor indexed="10"/>
                </patternFill>
              </fill>
            </x14:dxf>
          </x14:cfRule>
          <xm:sqref>T99:T100</xm:sqref>
        </x14:conditionalFormatting>
        <x14:conditionalFormatting xmlns:xm="http://schemas.microsoft.com/office/excel/2006/main">
          <x14:cfRule type="expression" priority="43187" id="{B648ED92-28A1-4806-A183-FA5CB89E7712}">
            <xm:f>AND(IF(T141&gt;'Plan de Accion 2018'!BC36,T141&lt;&gt;¨N/A¨))</xm:f>
            <x14:dxf>
              <fill>
                <patternFill>
                  <bgColor theme="1" tint="0.499984740745262"/>
                </patternFill>
              </fill>
            </x14:dxf>
          </x14:cfRule>
          <x14:cfRule type="expression" priority="43188" stopIfTrue="1" id="{FC9E04DF-CB56-4E9E-B7CA-70B72D89611B}">
            <xm:f>AND(IF(T141='Plan de Accion 2018'!BC36,T141&lt;&gt;"N/A"))</xm:f>
            <x14:dxf>
              <fill>
                <patternFill>
                  <bgColor rgb="FF00B050"/>
                </patternFill>
              </fill>
            </x14:dxf>
          </x14:cfRule>
          <x14:cfRule type="expression" priority="43189" stopIfTrue="1" id="{4185C57B-F500-4A4B-A016-CFEA741B26B4}">
            <xm:f>AND(IF(T141&lt;'Plan de Accion 2018'!BC36,T141&lt;&gt;"N/A"))</xm:f>
            <x14:dxf>
              <fill>
                <patternFill>
                  <bgColor indexed="10"/>
                </patternFill>
              </fill>
            </x14:dxf>
          </x14:cfRule>
          <xm:sqref>T141:T148</xm:sqref>
        </x14:conditionalFormatting>
        <x14:conditionalFormatting xmlns:xm="http://schemas.microsoft.com/office/excel/2006/main">
          <x14:cfRule type="expression" priority="43190" id="{14A93AE5-ED2E-4884-BC84-1B891A3FE589}">
            <xm:f>AND(IF(T67&gt;'Plan de Accion 2018'!BC84,T67&lt;&gt;¨N/A¨))</xm:f>
            <x14:dxf>
              <fill>
                <patternFill>
                  <bgColor theme="1" tint="0.499984740745262"/>
                </patternFill>
              </fill>
            </x14:dxf>
          </x14:cfRule>
          <x14:cfRule type="expression" priority="43191" stopIfTrue="1" id="{9B4ACB93-8A5C-45BB-B3D4-3969B0A634E6}">
            <xm:f>AND(IF(T67='Plan de Accion 2018'!BC84,T67&lt;&gt;"N/A"))</xm:f>
            <x14:dxf>
              <fill>
                <patternFill>
                  <bgColor rgb="FF00B050"/>
                </patternFill>
              </fill>
            </x14:dxf>
          </x14:cfRule>
          <x14:cfRule type="expression" priority="43192" stopIfTrue="1" id="{1ED4C1D7-BA09-43C1-8B94-5AB7D5EE5FE3}">
            <xm:f>AND(IF(T67&lt;'Plan de Accion 2018'!BC84,T67&lt;&gt;"N/A"))</xm:f>
            <x14:dxf>
              <fill>
                <patternFill>
                  <bgColor indexed="10"/>
                </patternFill>
              </fill>
            </x14:dxf>
          </x14:cfRule>
          <xm:sqref>T67</xm:sqref>
        </x14:conditionalFormatting>
        <x14:conditionalFormatting xmlns:xm="http://schemas.microsoft.com/office/excel/2006/main">
          <x14:cfRule type="expression" priority="43205" id="{9904E9B9-4E73-411F-B272-C9899766C1BD}">
            <xm:f>AND(IF(T133&gt;'Plan de Accion 2018'!BC67,T133&lt;&gt;¨N/A¨))</xm:f>
            <x14:dxf>
              <fill>
                <patternFill>
                  <bgColor theme="1" tint="0.499984740745262"/>
                </patternFill>
              </fill>
            </x14:dxf>
          </x14:cfRule>
          <x14:cfRule type="expression" priority="43206" stopIfTrue="1" id="{F8BF505B-3C88-4379-A6F1-BD68D646EFC1}">
            <xm:f>AND(IF(T133='Plan de Accion 2018'!BC67,T133&lt;&gt;"N/A"))</xm:f>
            <x14:dxf>
              <fill>
                <patternFill>
                  <bgColor rgb="FF00B050"/>
                </patternFill>
              </fill>
            </x14:dxf>
          </x14:cfRule>
          <x14:cfRule type="expression" priority="43207" stopIfTrue="1" id="{B2EBD67D-6564-4A26-B2C5-1BC96A868576}">
            <xm:f>AND(IF(T133&lt;'Plan de Accion 2018'!BC67,T133&lt;&gt;"N/A"))</xm:f>
            <x14:dxf>
              <fill>
                <patternFill>
                  <bgColor indexed="10"/>
                </patternFill>
              </fill>
            </x14:dxf>
          </x14:cfRule>
          <xm:sqref>T133:T136</xm:sqref>
        </x14:conditionalFormatting>
        <x14:conditionalFormatting xmlns:xm="http://schemas.microsoft.com/office/excel/2006/main">
          <x14:cfRule type="expression" priority="48773" id="{A48A741E-2335-4636-8D08-7B27C3E4956C}">
            <xm:f>AND(IF(H60&gt;'Plan de Accion 2018'!Y40,H60&lt;&gt;¨N/A¨))</xm:f>
            <x14:dxf>
              <fill>
                <patternFill>
                  <bgColor theme="1" tint="0.499984740745262"/>
                </patternFill>
              </fill>
            </x14:dxf>
          </x14:cfRule>
          <x14:cfRule type="expression" priority="48774" stopIfTrue="1" id="{00EE595D-D89E-431F-BE3A-5343A63E1EDB}">
            <xm:f>AND(IF(H60='Plan de Accion 2018'!Y40,H60&lt;&gt;"N/A"))</xm:f>
            <x14:dxf>
              <fill>
                <patternFill>
                  <bgColor rgb="FF00B050"/>
                </patternFill>
              </fill>
            </x14:dxf>
          </x14:cfRule>
          <x14:cfRule type="expression" priority="48775" stopIfTrue="1" id="{52C94201-6FC1-4E11-B07B-06A0F9B26529}">
            <xm:f>AND(IF(H60&lt;'Plan de Accion 2018'!Y40,H60&lt;&gt;"N/A"))</xm:f>
            <x14:dxf>
              <fill>
                <patternFill>
                  <bgColor indexed="10"/>
                </patternFill>
              </fill>
            </x14:dxf>
          </x14:cfRule>
          <xm:sqref>H60:H62</xm:sqref>
        </x14:conditionalFormatting>
        <x14:conditionalFormatting xmlns:xm="http://schemas.microsoft.com/office/excel/2006/main">
          <x14:cfRule type="expression" priority="48950" id="{65B77048-8EBB-4671-A11F-AA4AB698F6A3}">
            <xm:f>AND(IF(L60&gt;'Plan de Accion 2018'!AI40,L60&lt;&gt;¨N/A¨))</xm:f>
            <x14:dxf>
              <fill>
                <patternFill>
                  <bgColor theme="1" tint="0.499984740745262"/>
                </patternFill>
              </fill>
            </x14:dxf>
          </x14:cfRule>
          <x14:cfRule type="expression" priority="48951" stopIfTrue="1" id="{6B01A7A2-E4EE-4493-B0F4-5ABBD6CC3620}">
            <xm:f>AND(IF(L60='Plan de Accion 2018'!AI40,L60&lt;&gt;"N/A"))</xm:f>
            <x14:dxf>
              <fill>
                <patternFill>
                  <bgColor rgb="FF00B050"/>
                </patternFill>
              </fill>
            </x14:dxf>
          </x14:cfRule>
          <x14:cfRule type="expression" priority="48952" stopIfTrue="1" id="{783DC5D6-163E-4602-ABB9-EEC214A0FB42}">
            <xm:f>AND(IF(L60&lt;'Plan de Accion 2018'!AI40,L60&lt;&gt;"N/A"))</xm:f>
            <x14:dxf>
              <fill>
                <patternFill>
                  <bgColor indexed="10"/>
                </patternFill>
              </fill>
            </x14:dxf>
          </x14:cfRule>
          <xm:sqref>L60:L62</xm:sqref>
        </x14:conditionalFormatting>
        <x14:conditionalFormatting xmlns:xm="http://schemas.microsoft.com/office/excel/2006/main">
          <x14:cfRule type="expression" priority="49100" id="{101D77A3-05AE-4959-8A32-DD9C91F7F4CB}">
            <xm:f>AND(IF(P60&gt;'Plan de Accion 2018'!AS40,P60&lt;&gt;¨N/A¨))</xm:f>
            <x14:dxf>
              <fill>
                <patternFill>
                  <bgColor theme="1" tint="0.499984740745262"/>
                </patternFill>
              </fill>
            </x14:dxf>
          </x14:cfRule>
          <x14:cfRule type="expression" priority="49101" stopIfTrue="1" id="{52D6CCA1-3C6E-40BA-A293-2ACFCEE97573}">
            <xm:f>AND(IF(P60='Plan de Accion 2018'!AS40,P60&lt;&gt;"N/A"))</xm:f>
            <x14:dxf>
              <fill>
                <patternFill>
                  <bgColor rgb="FF00B050"/>
                </patternFill>
              </fill>
            </x14:dxf>
          </x14:cfRule>
          <x14:cfRule type="expression" priority="49102" stopIfTrue="1" id="{D3647766-93EF-40A7-A578-C77F2485DDFE}">
            <xm:f>AND(IF(P60&lt;'Plan de Accion 2018'!AS40,P60&lt;&gt;"N/A"))</xm:f>
            <x14:dxf>
              <fill>
                <patternFill>
                  <bgColor indexed="10"/>
                </patternFill>
              </fill>
            </x14:dxf>
          </x14:cfRule>
          <xm:sqref>P60:P62</xm:sqref>
        </x14:conditionalFormatting>
        <x14:conditionalFormatting xmlns:xm="http://schemas.microsoft.com/office/excel/2006/main">
          <x14:cfRule type="expression" priority="49259" id="{B7BFF239-E33D-4118-A834-DF22EF33402C}">
            <xm:f>AND(IF(T60&gt;'Plan de Accion 2018'!BC40,T60&lt;&gt;¨N/A¨))</xm:f>
            <x14:dxf>
              <fill>
                <patternFill>
                  <bgColor theme="1" tint="0.499984740745262"/>
                </patternFill>
              </fill>
            </x14:dxf>
          </x14:cfRule>
          <x14:cfRule type="expression" priority="49260" stopIfTrue="1" id="{03A8B7B2-6348-43C6-9B2D-64B57D795C84}">
            <xm:f>AND(IF(T60='Plan de Accion 2018'!BC40,T60&lt;&gt;"N/A"))</xm:f>
            <x14:dxf>
              <fill>
                <patternFill>
                  <bgColor rgb="FF00B050"/>
                </patternFill>
              </fill>
            </x14:dxf>
          </x14:cfRule>
          <x14:cfRule type="expression" priority="49261" stopIfTrue="1" id="{F61726E2-2D36-41F9-84D0-F2F96F885312}">
            <xm:f>AND(IF(T60&lt;'Plan de Accion 2018'!BC40,T60&lt;&gt;"N/A"))</xm:f>
            <x14:dxf>
              <fill>
                <patternFill>
                  <bgColor indexed="10"/>
                </patternFill>
              </fill>
            </x14:dxf>
          </x14:cfRule>
          <xm:sqref>T60:T62</xm:sqref>
        </x14:conditionalFormatting>
        <x14:conditionalFormatting xmlns:xm="http://schemas.microsoft.com/office/excel/2006/main">
          <x14:cfRule type="expression" priority="49331" id="{8166AEC4-BA14-4974-9BBE-9627870EB103}">
            <xm:f>AND(IF(P82&gt;'Plan de Accion 2018'!AS160,P82&lt;&gt;¨N/A¨))</xm:f>
            <x14:dxf>
              <fill>
                <patternFill>
                  <bgColor theme="1" tint="0.499984740745262"/>
                </patternFill>
              </fill>
            </x14:dxf>
          </x14:cfRule>
          <x14:cfRule type="expression" priority="49332" stopIfTrue="1" id="{0524BA59-1854-4808-B4C0-28B751660251}">
            <xm:f>AND(IF(P82='Plan de Accion 2018'!AS184,P82&lt;&gt;"N/A"))</xm:f>
            <x14:dxf>
              <fill>
                <patternFill>
                  <bgColor rgb="FF00B050"/>
                </patternFill>
              </fill>
            </x14:dxf>
          </x14:cfRule>
          <x14:cfRule type="expression" priority="49333" stopIfTrue="1" id="{CB1D1036-2F78-4D6F-8468-610DBC79BF90}">
            <xm:f>AND(IF(P82&lt;'Plan de Accion 2018'!AS184,P82&lt;&gt;"N/A"))</xm:f>
            <x14:dxf>
              <fill>
                <patternFill>
                  <bgColor indexed="10"/>
                </patternFill>
              </fill>
            </x14:dxf>
          </x14:cfRule>
          <xm:sqref>P82 P87</xm:sqref>
        </x14:conditionalFormatting>
        <x14:conditionalFormatting xmlns:xm="http://schemas.microsoft.com/office/excel/2006/main">
          <x14:cfRule type="expression" priority="49337" id="{8166AEC4-BA14-4974-9BBE-9627870EB103}">
            <xm:f>AND(IF(P83&gt;'Plan de Accion 2018'!AS161,P83&lt;&gt;¨N/A¨))</xm:f>
            <x14:dxf>
              <fill>
                <patternFill>
                  <bgColor theme="1" tint="0.499984740745262"/>
                </patternFill>
              </fill>
            </x14:dxf>
          </x14:cfRule>
          <x14:cfRule type="expression" priority="49338" stopIfTrue="1" id="{0524BA59-1854-4808-B4C0-28B751660251}">
            <xm:f>AND(IF(P83='Plan de Accion 2018'!AS187,P83&lt;&gt;"N/A"))</xm:f>
            <x14:dxf>
              <fill>
                <patternFill>
                  <bgColor rgb="FF00B050"/>
                </patternFill>
              </fill>
            </x14:dxf>
          </x14:cfRule>
          <x14:cfRule type="expression" priority="49339" stopIfTrue="1" id="{CB1D1036-2F78-4D6F-8468-610DBC79BF90}">
            <xm:f>AND(IF(P83&lt;'Plan de Accion 2018'!AS187,P83&lt;&gt;"N/A"))</xm:f>
            <x14:dxf>
              <fill>
                <patternFill>
                  <bgColor indexed="10"/>
                </patternFill>
              </fill>
            </x14:dxf>
          </x14:cfRule>
          <xm:sqref>P83</xm:sqref>
        </x14:conditionalFormatting>
        <x14:conditionalFormatting xmlns:xm="http://schemas.microsoft.com/office/excel/2006/main">
          <x14:cfRule type="expression" priority="49613" id="{81AB846C-760D-4A9C-A83B-C76A477DA501}">
            <xm:f>AND(IF(L118&gt;'Plan de Accion 2018'!AI48,L118&lt;&gt;¨N/A¨))</xm:f>
            <x14:dxf>
              <fill>
                <patternFill>
                  <bgColor theme="1" tint="0.499984740745262"/>
                </patternFill>
              </fill>
            </x14:dxf>
          </x14:cfRule>
          <x14:cfRule type="expression" priority="49614" stopIfTrue="1" id="{199DECBF-E25A-4C0F-BA3F-4ECA69396AA4}">
            <xm:f>AND(IF(L118='Plan de Accion 2018'!AI184,L118&lt;&gt;"N/A"))</xm:f>
            <x14:dxf>
              <fill>
                <patternFill>
                  <bgColor rgb="FF00B050"/>
                </patternFill>
              </fill>
            </x14:dxf>
          </x14:cfRule>
          <x14:cfRule type="expression" priority="49615" stopIfTrue="1" id="{0A33EFD9-16D2-4B10-80C8-00D134733268}">
            <xm:f>AND(IF(L118&lt;'Plan de Accion 2018'!AI184,L118&lt;&gt;"N/A"))</xm:f>
            <x14:dxf>
              <fill>
                <patternFill>
                  <bgColor indexed="10"/>
                </patternFill>
              </fill>
            </x14:dxf>
          </x14:cfRule>
          <xm:sqref>L118</xm:sqref>
        </x14:conditionalFormatting>
        <x14:conditionalFormatting xmlns:xm="http://schemas.microsoft.com/office/excel/2006/main">
          <x14:cfRule type="expression" priority="49616" id="{3EB21911-3DAB-44BC-9A51-EEE875571E12}">
            <xm:f>AND(IF(P118&gt;'Plan de Accion 2018'!AS184,P118&lt;&gt;¨N/A¨))</xm:f>
            <x14:dxf>
              <fill>
                <patternFill>
                  <bgColor theme="1" tint="0.499984740745262"/>
                </patternFill>
              </fill>
            </x14:dxf>
          </x14:cfRule>
          <x14:cfRule type="expression" priority="49617" stopIfTrue="1" id="{E7F70A3E-131C-4FBE-AE60-C9CCF414207F}">
            <xm:f>AND(IF(P118='Plan de Accion 2018'!AS48,P118&lt;&gt;"N/A"))</xm:f>
            <x14:dxf>
              <fill>
                <patternFill>
                  <bgColor rgb="FF00B050"/>
                </patternFill>
              </fill>
            </x14:dxf>
          </x14:cfRule>
          <x14:cfRule type="expression" priority="49618" stopIfTrue="1" id="{66ACA22A-9ABE-4CAD-828A-8444950DE5EE}">
            <xm:f>AND(IF(P118&lt;'Plan de Accion 2018'!AS48,P118&lt;&gt;"N/A"))</xm:f>
            <x14:dxf>
              <fill>
                <patternFill>
                  <bgColor indexed="10"/>
                </patternFill>
              </fill>
            </x14:dxf>
          </x14:cfRule>
          <xm:sqref>P118</xm:sqref>
        </x14:conditionalFormatting>
        <x14:conditionalFormatting xmlns:xm="http://schemas.microsoft.com/office/excel/2006/main">
          <x14:cfRule type="expression" priority="49619" id="{81AB846C-760D-4A9C-A83B-C76A477DA501}">
            <xm:f>AND(IF(L119&gt;'Plan de Accion 2018'!AI49,L119&lt;&gt;¨N/A¨))</xm:f>
            <x14:dxf>
              <fill>
                <patternFill>
                  <bgColor theme="1" tint="0.499984740745262"/>
                </patternFill>
              </fill>
            </x14:dxf>
          </x14:cfRule>
          <x14:cfRule type="expression" priority="49620" stopIfTrue="1" id="{199DECBF-E25A-4C0F-BA3F-4ECA69396AA4}">
            <xm:f>AND(IF(L119='Plan de Accion 2018'!AI187,L119&lt;&gt;"N/A"))</xm:f>
            <x14:dxf>
              <fill>
                <patternFill>
                  <bgColor rgb="FF00B050"/>
                </patternFill>
              </fill>
            </x14:dxf>
          </x14:cfRule>
          <x14:cfRule type="expression" priority="49621" stopIfTrue="1" id="{0A33EFD9-16D2-4B10-80C8-00D134733268}">
            <xm:f>AND(IF(L119&lt;'Plan de Accion 2018'!AI187,L119&lt;&gt;"N/A"))</xm:f>
            <x14:dxf>
              <fill>
                <patternFill>
                  <bgColor indexed="10"/>
                </patternFill>
              </fill>
            </x14:dxf>
          </x14:cfRule>
          <xm:sqref>L119</xm:sqref>
        </x14:conditionalFormatting>
        <x14:conditionalFormatting xmlns:xm="http://schemas.microsoft.com/office/excel/2006/main">
          <x14:cfRule type="expression" priority="49622" id="{3EB21911-3DAB-44BC-9A51-EEE875571E12}">
            <xm:f>AND(IF(P119&gt;'Plan de Accion 2018'!AS187,P119&lt;&gt;¨N/A¨))</xm:f>
            <x14:dxf>
              <fill>
                <patternFill>
                  <bgColor theme="1" tint="0.499984740745262"/>
                </patternFill>
              </fill>
            </x14:dxf>
          </x14:cfRule>
          <x14:cfRule type="expression" priority="49623" stopIfTrue="1" id="{E7F70A3E-131C-4FBE-AE60-C9CCF414207F}">
            <xm:f>AND(IF(P119='Plan de Accion 2018'!AS49,P119&lt;&gt;"N/A"))</xm:f>
            <x14:dxf>
              <fill>
                <patternFill>
                  <bgColor rgb="FF00B050"/>
                </patternFill>
              </fill>
            </x14:dxf>
          </x14:cfRule>
          <x14:cfRule type="expression" priority="49624" stopIfTrue="1" id="{66ACA22A-9ABE-4CAD-828A-8444950DE5EE}">
            <xm:f>AND(IF(P119&lt;'Plan de Accion 2018'!AS49,P119&lt;&gt;"N/A"))</xm:f>
            <x14:dxf>
              <fill>
                <patternFill>
                  <bgColor indexed="10"/>
                </patternFill>
              </fill>
            </x14:dxf>
          </x14:cfRule>
          <xm:sqref>P119:P121</xm:sqref>
        </x14:conditionalFormatting>
        <x14:conditionalFormatting xmlns:xm="http://schemas.microsoft.com/office/excel/2006/main">
          <x14:cfRule type="expression" priority="49625" id="{3EB21911-3DAB-44BC-9A51-EEE875571E12}">
            <xm:f>AND(IF(P129&gt;'Plan de Accion 2018'!AS318,P129&lt;&gt;¨N/A¨))</xm:f>
            <x14:dxf>
              <fill>
                <patternFill>
                  <bgColor theme="1" tint="0.499984740745262"/>
                </patternFill>
              </fill>
            </x14:dxf>
          </x14:cfRule>
          <x14:cfRule type="expression" priority="49626" stopIfTrue="1" id="{E7F70A3E-131C-4FBE-AE60-C9CCF414207F}">
            <xm:f>AND(IF(P129='Plan de Accion 2018'!AS59,P129&lt;&gt;"N/A"))</xm:f>
            <x14:dxf>
              <fill>
                <patternFill>
                  <bgColor rgb="FF00B050"/>
                </patternFill>
              </fill>
            </x14:dxf>
          </x14:cfRule>
          <x14:cfRule type="expression" priority="49627" stopIfTrue="1" id="{66ACA22A-9ABE-4CAD-828A-8444950DE5EE}">
            <xm:f>AND(IF(P129&lt;'Plan de Accion 2018'!AS59,P129&lt;&gt;"N/A"))</xm:f>
            <x14:dxf>
              <fill>
                <patternFill>
                  <bgColor indexed="10"/>
                </patternFill>
              </fill>
            </x14:dxf>
          </x14:cfRule>
          <xm:sqref>P129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0"/>
  <sheetViews>
    <sheetView workbookViewId="0">
      <selection activeCell="D11" sqref="D11"/>
    </sheetView>
  </sheetViews>
  <sheetFormatPr baseColWidth="10" defaultRowHeight="14.4" x14ac:dyDescent="0.3"/>
  <cols>
    <col min="1" max="1" width="65.6640625" customWidth="1"/>
    <col min="2" max="2" width="2.33203125" customWidth="1"/>
    <col min="3" max="3" width="23.5546875" customWidth="1"/>
    <col min="4" max="4" width="24" customWidth="1"/>
    <col min="5" max="5" width="2.6640625" customWidth="1"/>
    <col min="6" max="6" width="15.109375" customWidth="1"/>
    <col min="7" max="7" width="14.6640625" customWidth="1"/>
    <col min="8" max="8" width="3.109375" customWidth="1"/>
    <col min="9" max="9" width="14.6640625" customWidth="1"/>
    <col min="10" max="10" width="14.109375" customWidth="1"/>
    <col min="11" max="11" width="2.88671875" customWidth="1"/>
    <col min="12" max="12" width="14.44140625" customWidth="1"/>
    <col min="13" max="13" width="14.5546875" customWidth="1"/>
  </cols>
  <sheetData>
    <row r="1" spans="1:22" ht="15" customHeight="1" x14ac:dyDescent="0.3">
      <c r="A1" s="1383"/>
      <c r="B1" s="1367" t="s">
        <v>939</v>
      </c>
      <c r="C1" s="1368"/>
      <c r="D1" s="1368" t="s">
        <v>940</v>
      </c>
      <c r="E1" s="1368"/>
      <c r="F1" s="1368"/>
      <c r="G1" s="1368"/>
      <c r="H1" s="1368"/>
      <c r="I1" s="1368"/>
      <c r="J1" s="1368"/>
      <c r="K1" s="1369"/>
      <c r="L1" s="1370"/>
      <c r="M1" s="1371"/>
      <c r="N1" s="515"/>
      <c r="O1" s="515"/>
      <c r="P1" s="1367"/>
      <c r="Q1" s="1368"/>
      <c r="R1" s="1368"/>
      <c r="S1" s="1368"/>
      <c r="T1" s="1368"/>
      <c r="U1" s="1368"/>
      <c r="V1" s="1371"/>
    </row>
    <row r="2" spans="1:22" ht="15" customHeight="1" x14ac:dyDescent="0.3">
      <c r="A2" s="1384"/>
      <c r="B2" s="1378" t="s">
        <v>941</v>
      </c>
      <c r="C2" s="1373"/>
      <c r="D2" s="1373" t="s">
        <v>800</v>
      </c>
      <c r="E2" s="1373"/>
      <c r="F2" s="1373"/>
      <c r="G2" s="1373"/>
      <c r="H2" s="1373"/>
      <c r="I2" s="1373"/>
      <c r="J2" s="1373"/>
      <c r="K2" s="1379"/>
      <c r="L2" s="1372"/>
      <c r="M2" s="1374"/>
      <c r="N2" s="515"/>
      <c r="O2" s="515"/>
      <c r="P2" s="1378"/>
      <c r="Q2" s="1373"/>
      <c r="R2" s="1373"/>
      <c r="S2" s="1373"/>
      <c r="T2" s="1373"/>
      <c r="U2" s="1373"/>
      <c r="V2" s="1374"/>
    </row>
    <row r="3" spans="1:22" ht="15" thickBot="1" x14ac:dyDescent="0.35">
      <c r="A3" s="1385"/>
      <c r="B3" s="1380" t="s">
        <v>857</v>
      </c>
      <c r="C3" s="1376"/>
      <c r="D3" s="513" t="s">
        <v>945</v>
      </c>
      <c r="E3" s="1386" t="s">
        <v>829</v>
      </c>
      <c r="F3" s="1386"/>
      <c r="G3" s="1386"/>
      <c r="H3" s="1386"/>
      <c r="I3" s="1386"/>
      <c r="J3" s="516" t="s">
        <v>944</v>
      </c>
      <c r="K3" s="514">
        <v>1</v>
      </c>
      <c r="L3" s="1375"/>
      <c r="M3" s="1377"/>
      <c r="N3" s="515"/>
      <c r="O3" s="517"/>
      <c r="P3" s="1380"/>
      <c r="Q3" s="1376"/>
      <c r="R3" s="1376"/>
      <c r="S3" s="1376"/>
      <c r="T3" s="1376"/>
      <c r="U3" s="1376"/>
      <c r="V3" s="1377"/>
    </row>
    <row r="4" spans="1:22" ht="15" thickBot="1" x14ac:dyDescent="0.35"/>
    <row r="5" spans="1:22" ht="70.2" thickBot="1" x14ac:dyDescent="0.35">
      <c r="A5" s="297" t="s">
        <v>785</v>
      </c>
      <c r="B5" s="298"/>
      <c r="C5" s="462" t="s">
        <v>877</v>
      </c>
      <c r="D5" s="461" t="s">
        <v>818</v>
      </c>
      <c r="E5" s="164"/>
      <c r="F5" s="181" t="s">
        <v>878</v>
      </c>
      <c r="G5" s="182" t="s">
        <v>819</v>
      </c>
      <c r="H5" s="164"/>
      <c r="I5" s="181" t="s">
        <v>879</v>
      </c>
      <c r="J5" s="182" t="s">
        <v>820</v>
      </c>
      <c r="K5" s="164"/>
      <c r="L5" s="181" t="s">
        <v>880</v>
      </c>
      <c r="M5" s="182" t="s">
        <v>821</v>
      </c>
    </row>
    <row r="6" spans="1:22" ht="17.399999999999999" x14ac:dyDescent="0.3">
      <c r="A6" s="301" t="s">
        <v>830</v>
      </c>
      <c r="B6" s="298"/>
      <c r="C6" s="486">
        <f>+'Cuadro Mando Integral Detallado'!I104</f>
        <v>0</v>
      </c>
      <c r="D6" s="483">
        <f>+'Cuadro Mando Integral Detallado'!J104</f>
        <v>0</v>
      </c>
      <c r="E6" s="174"/>
      <c r="F6" s="467">
        <f>+'Cuadro Mando Integral Detallado'!M104</f>
        <v>0</v>
      </c>
      <c r="G6" s="467">
        <f>+'Cuadro Mando Integral Detallado'!N104</f>
        <v>0</v>
      </c>
      <c r="H6" s="175"/>
      <c r="I6" s="467">
        <f>+'Cuadro Mando Integral Detallado'!Q104</f>
        <v>0</v>
      </c>
      <c r="J6" s="467">
        <f>+'Cuadro Mando Integral Detallado'!R104</f>
        <v>0</v>
      </c>
      <c r="K6" s="175"/>
      <c r="L6" s="467">
        <f>+'Cuadro Mando Integral Detallado'!U104</f>
        <v>0</v>
      </c>
      <c r="M6" s="467">
        <f>+'Cuadro Mando Integral Detallado'!V104</f>
        <v>0</v>
      </c>
    </row>
    <row r="7" spans="1:22" ht="17.399999999999999" x14ac:dyDescent="0.3">
      <c r="A7" s="303" t="s">
        <v>831</v>
      </c>
      <c r="B7" s="298"/>
      <c r="C7" s="464">
        <f>+'Cuadro Mando Integral Detallado'!I172</f>
        <v>0</v>
      </c>
      <c r="D7" s="463">
        <f>+'Cuadro Mando Integral Detallado'!J172</f>
        <v>0</v>
      </c>
      <c r="E7" s="175"/>
      <c r="F7" s="468">
        <f ca="1">+'Cuadro Mando Integral Detallado'!M172</f>
        <v>0</v>
      </c>
      <c r="G7" s="468">
        <f ca="1">+'Cuadro Mando Integral Detallado'!N172</f>
        <v>0</v>
      </c>
      <c r="H7" s="175"/>
      <c r="I7" s="468">
        <f ca="1">+'Cuadro Mando Integral Detallado'!Q172</f>
        <v>0</v>
      </c>
      <c r="J7" s="468">
        <f ca="1">+'Cuadro Mando Integral Detallado'!R172</f>
        <v>0</v>
      </c>
      <c r="K7" s="175"/>
      <c r="L7" s="468">
        <f ca="1">+'Cuadro Mando Integral Detallado'!U172</f>
        <v>0</v>
      </c>
      <c r="M7" s="468">
        <f ca="1">+'Cuadro Mando Integral Detallado'!V172</f>
        <v>0</v>
      </c>
    </row>
    <row r="8" spans="1:22" ht="17.399999999999999" x14ac:dyDescent="0.3">
      <c r="A8" s="303" t="s">
        <v>832</v>
      </c>
      <c r="B8" s="298"/>
      <c r="C8" s="464">
        <f>+'Cuadro Mando Integral Detallado'!I211</f>
        <v>0</v>
      </c>
      <c r="D8" s="494">
        <f>+'Cuadro Mando Integral Detallado'!J211</f>
        <v>0</v>
      </c>
      <c r="E8" s="175"/>
      <c r="F8" s="468">
        <f>+'Cuadro Mando Integral Detallado'!M211</f>
        <v>0</v>
      </c>
      <c r="G8" s="468">
        <f>+'Cuadro Mando Integral Detallado'!N211</f>
        <v>0</v>
      </c>
      <c r="H8" s="175"/>
      <c r="I8" s="468">
        <f>+'Cuadro Mando Integral Detallado'!Q211</f>
        <v>0</v>
      </c>
      <c r="J8" s="468">
        <f>+'Cuadro Mando Integral Detallado'!R211</f>
        <v>0</v>
      </c>
      <c r="K8" s="175"/>
      <c r="L8" s="468">
        <f>+'Cuadro Mando Integral Detallado'!U211</f>
        <v>0</v>
      </c>
      <c r="M8" s="468">
        <f>+'Cuadro Mando Integral Detallado'!V211</f>
        <v>0</v>
      </c>
    </row>
    <row r="9" spans="1:22" ht="18" thickBot="1" x14ac:dyDescent="0.35">
      <c r="A9" s="305" t="s">
        <v>833</v>
      </c>
      <c r="B9" s="298"/>
      <c r="C9" s="465">
        <f>+'Cuadro Mando Integral Detallado'!I216</f>
        <v>0</v>
      </c>
      <c r="D9" s="466">
        <f>+'Cuadro Mando Integral Detallado'!J216</f>
        <v>0</v>
      </c>
      <c r="E9" s="175"/>
      <c r="F9" s="469">
        <f>+'Cuadro Mando Integral Detallado'!M216</f>
        <v>0</v>
      </c>
      <c r="G9" s="469">
        <f>+'Cuadro Mando Integral Detallado'!N216</f>
        <v>0</v>
      </c>
      <c r="H9" s="175"/>
      <c r="I9" s="469">
        <f>+'Cuadro Mando Integral Detallado'!Q216</f>
        <v>0</v>
      </c>
      <c r="J9" s="469">
        <f>+'Cuadro Mando Integral Detallado'!R216</f>
        <v>0</v>
      </c>
      <c r="K9" s="175"/>
      <c r="L9" s="469">
        <f>+'Cuadro Mando Integral Detallado'!U216</f>
        <v>0</v>
      </c>
      <c r="M9" s="469">
        <f>+'Cuadro Mando Integral Detallado'!V216</f>
        <v>0</v>
      </c>
    </row>
    <row r="10" spans="1:22" ht="11.25" customHeight="1" thickBot="1" x14ac:dyDescent="0.35">
      <c r="A10" s="460"/>
      <c r="B10" s="298"/>
    </row>
    <row r="11" spans="1:22" ht="18" thickBot="1" x14ac:dyDescent="0.35">
      <c r="A11" s="297" t="s">
        <v>936</v>
      </c>
      <c r="B11" s="306"/>
      <c r="C11" s="472">
        <f>+'Cuadro Mando Integral Detallado'!I217</f>
        <v>0</v>
      </c>
      <c r="D11" s="685">
        <f>+'Cuadro Mando Integral Detallado'!J217</f>
        <v>0</v>
      </c>
      <c r="E11" s="176"/>
      <c r="F11" s="470">
        <f ca="1">+'Cuadro Mando Integral Detallado'!M217</f>
        <v>0</v>
      </c>
      <c r="G11" s="471">
        <f ca="1">+'Cuadro Mando Integral Detallado'!N217</f>
        <v>0</v>
      </c>
      <c r="H11" s="176"/>
      <c r="I11" s="470">
        <f ca="1">+'Cuadro Mando Integral Detallado'!Q217</f>
        <v>0</v>
      </c>
      <c r="J11" s="471">
        <f ca="1">+'Cuadro Mando Integral Detallado'!R217</f>
        <v>0</v>
      </c>
      <c r="K11" s="176"/>
      <c r="L11" s="470">
        <f ca="1">+'Cuadro Mando Integral Detallado'!U217</f>
        <v>0</v>
      </c>
      <c r="M11" s="471">
        <f ca="1">+'Cuadro Mando Integral Detallado'!V217</f>
        <v>0</v>
      </c>
    </row>
    <row r="13" spans="1:22" ht="15" thickBot="1" x14ac:dyDescent="0.35"/>
    <row r="14" spans="1:22" ht="70.2" thickBot="1" x14ac:dyDescent="0.35">
      <c r="A14" s="297" t="s">
        <v>785</v>
      </c>
      <c r="B14" s="298"/>
      <c r="C14" s="462" t="s">
        <v>877</v>
      </c>
      <c r="D14" s="461" t="s">
        <v>818</v>
      </c>
    </row>
    <row r="15" spans="1:22" ht="17.399999999999999" x14ac:dyDescent="0.3">
      <c r="A15" s="301" t="s">
        <v>830</v>
      </c>
      <c r="B15" s="298"/>
      <c r="C15" s="486">
        <v>0.64000973127676364</v>
      </c>
      <c r="D15" s="483">
        <v>0.11937766117095001</v>
      </c>
    </row>
    <row r="16" spans="1:22" ht="17.399999999999999" x14ac:dyDescent="0.3">
      <c r="A16" s="303" t="s">
        <v>831</v>
      </c>
      <c r="B16" s="298"/>
      <c r="C16" s="464">
        <v>0.97957247603883246</v>
      </c>
      <c r="D16" s="463">
        <v>0.24476018319223938</v>
      </c>
    </row>
    <row r="17" spans="1:4" ht="17.399999999999999" x14ac:dyDescent="0.3">
      <c r="A17" s="303" t="s">
        <v>832</v>
      </c>
      <c r="B17" s="298"/>
      <c r="C17" s="464">
        <v>0.8662823614769094</v>
      </c>
      <c r="D17" s="494">
        <v>0.2560967917228647</v>
      </c>
    </row>
    <row r="18" spans="1:4" ht="18" thickBot="1" x14ac:dyDescent="0.35">
      <c r="A18" s="305" t="s">
        <v>833</v>
      </c>
      <c r="B18" s="298"/>
      <c r="C18" s="465">
        <v>1.0977777777777777</v>
      </c>
      <c r="D18" s="466">
        <v>0.31148148148148147</v>
      </c>
    </row>
    <row r="19" spans="1:4" ht="18" thickBot="1" x14ac:dyDescent="0.35">
      <c r="A19" s="460"/>
      <c r="B19" s="298"/>
    </row>
    <row r="20" spans="1:4" ht="18" thickBot="1" x14ac:dyDescent="0.35">
      <c r="A20" s="297" t="s">
        <v>936</v>
      </c>
      <c r="B20" s="306"/>
      <c r="C20" s="462">
        <v>0.89591058664257073</v>
      </c>
      <c r="D20" s="462">
        <v>0.2329290293918839</v>
      </c>
    </row>
  </sheetData>
  <mergeCells count="9">
    <mergeCell ref="A1:A3"/>
    <mergeCell ref="B1:C1"/>
    <mergeCell ref="D1:K1"/>
    <mergeCell ref="L1:M3"/>
    <mergeCell ref="P1:V3"/>
    <mergeCell ref="B2:C2"/>
    <mergeCell ref="D2:K2"/>
    <mergeCell ref="B3:C3"/>
    <mergeCell ref="E3:I3"/>
  </mergeCells>
  <conditionalFormatting sqref="C6">
    <cfRule type="cellIs" dxfId="805" priority="401" operator="between">
      <formula>0.76</formula>
      <formula>0.95</formula>
    </cfRule>
    <cfRule type="cellIs" dxfId="804" priority="402" operator="between">
      <formula>0.51</formula>
      <formula>0.75</formula>
    </cfRule>
    <cfRule type="cellIs" dxfId="803" priority="403" operator="greaterThan">
      <formula>1</formula>
    </cfRule>
    <cfRule type="cellIs" dxfId="802" priority="404" operator="between">
      <formula>0.95</formula>
      <formula>1</formula>
    </cfRule>
    <cfRule type="cellIs" dxfId="801" priority="405" stopIfTrue="1" operator="between">
      <formula>0</formula>
      <formula>0.5</formula>
    </cfRule>
  </conditionalFormatting>
  <conditionalFormatting sqref="C7">
    <cfRule type="cellIs" dxfId="800" priority="396" operator="between">
      <formula>0.76</formula>
      <formula>0.95</formula>
    </cfRule>
    <cfRule type="cellIs" dxfId="799" priority="397" operator="between">
      <formula>0.51</formula>
      <formula>0.75</formula>
    </cfRule>
    <cfRule type="cellIs" dxfId="798" priority="398" operator="greaterThan">
      <formula>1</formula>
    </cfRule>
    <cfRule type="cellIs" dxfId="797" priority="399" operator="between">
      <formula>0.95</formula>
      <formula>1</formula>
    </cfRule>
    <cfRule type="cellIs" dxfId="796" priority="400" stopIfTrue="1" operator="between">
      <formula>0</formula>
      <formula>0.5</formula>
    </cfRule>
  </conditionalFormatting>
  <conditionalFormatting sqref="C8">
    <cfRule type="cellIs" dxfId="795" priority="391" operator="between">
      <formula>0.76</formula>
      <formula>0.95</formula>
    </cfRule>
    <cfRule type="cellIs" dxfId="794" priority="392" operator="between">
      <formula>0.51</formula>
      <formula>0.75</formula>
    </cfRule>
    <cfRule type="cellIs" dxfId="793" priority="393" operator="greaterThan">
      <formula>1</formula>
    </cfRule>
    <cfRule type="cellIs" dxfId="792" priority="394" operator="between">
      <formula>0.95</formula>
      <formula>1</formula>
    </cfRule>
    <cfRule type="cellIs" dxfId="791" priority="395" stopIfTrue="1" operator="between">
      <formula>0</formula>
      <formula>0.5</formula>
    </cfRule>
  </conditionalFormatting>
  <conditionalFormatting sqref="C9">
    <cfRule type="cellIs" dxfId="790" priority="386" operator="between">
      <formula>0.76</formula>
      <formula>0.95</formula>
    </cfRule>
    <cfRule type="cellIs" dxfId="789" priority="387" operator="between">
      <formula>0.51</formula>
      <formula>0.75</formula>
    </cfRule>
    <cfRule type="cellIs" dxfId="788" priority="388" operator="greaterThan">
      <formula>1</formula>
    </cfRule>
    <cfRule type="cellIs" dxfId="787" priority="389" operator="between">
      <formula>0.95</formula>
      <formula>1</formula>
    </cfRule>
    <cfRule type="cellIs" dxfId="786" priority="390" stopIfTrue="1" operator="between">
      <formula>0</formula>
      <formula>0.5</formula>
    </cfRule>
  </conditionalFormatting>
  <conditionalFormatting sqref="C11">
    <cfRule type="cellIs" dxfId="785" priority="381" operator="between">
      <formula>0.76</formula>
      <formula>0.95</formula>
    </cfRule>
    <cfRule type="cellIs" dxfId="784" priority="382" operator="between">
      <formula>0.51</formula>
      <formula>0.75</formula>
    </cfRule>
    <cfRule type="cellIs" dxfId="783" priority="383" operator="greaterThan">
      <formula>1</formula>
    </cfRule>
    <cfRule type="cellIs" dxfId="782" priority="384" operator="between">
      <formula>0.95</formula>
      <formula>1</formula>
    </cfRule>
    <cfRule type="cellIs" dxfId="781" priority="385" stopIfTrue="1" operator="between">
      <formula>0</formula>
      <formula>0.5</formula>
    </cfRule>
  </conditionalFormatting>
  <conditionalFormatting sqref="F6">
    <cfRule type="cellIs" dxfId="780" priority="376" operator="between">
      <formula>0.76</formula>
      <formula>0.95</formula>
    </cfRule>
    <cfRule type="cellIs" dxfId="779" priority="377" operator="between">
      <formula>0.51</formula>
      <formula>0.75</formula>
    </cfRule>
    <cfRule type="cellIs" dxfId="778" priority="378" operator="greaterThan">
      <formula>1</formula>
    </cfRule>
    <cfRule type="cellIs" dxfId="777" priority="379" operator="between">
      <formula>0.95</formula>
      <formula>1</formula>
    </cfRule>
    <cfRule type="cellIs" dxfId="776" priority="380" stopIfTrue="1" operator="between">
      <formula>0</formula>
      <formula>0.5</formula>
    </cfRule>
  </conditionalFormatting>
  <conditionalFormatting sqref="F7">
    <cfRule type="cellIs" dxfId="775" priority="371" operator="between">
      <formula>0.76</formula>
      <formula>0.95</formula>
    </cfRule>
    <cfRule type="cellIs" dxfId="774" priority="372" operator="between">
      <formula>0.51</formula>
      <formula>0.75</formula>
    </cfRule>
    <cfRule type="cellIs" dxfId="773" priority="373" operator="greaterThan">
      <formula>1</formula>
    </cfRule>
    <cfRule type="cellIs" dxfId="772" priority="374" operator="between">
      <formula>0.95</formula>
      <formula>1</formula>
    </cfRule>
    <cfRule type="cellIs" dxfId="771" priority="375" stopIfTrue="1" operator="between">
      <formula>0</formula>
      <formula>0.5</formula>
    </cfRule>
  </conditionalFormatting>
  <conditionalFormatting sqref="F8">
    <cfRule type="cellIs" dxfId="770" priority="366" operator="between">
      <formula>0.76</formula>
      <formula>0.95</formula>
    </cfRule>
    <cfRule type="cellIs" dxfId="769" priority="367" operator="between">
      <formula>0.51</formula>
      <formula>0.75</formula>
    </cfRule>
    <cfRule type="cellIs" dxfId="768" priority="368" operator="greaterThan">
      <formula>1</formula>
    </cfRule>
    <cfRule type="cellIs" dxfId="767" priority="369" operator="between">
      <formula>0.95</formula>
      <formula>1</formula>
    </cfRule>
    <cfRule type="cellIs" dxfId="766" priority="370" stopIfTrue="1" operator="between">
      <formula>0</formula>
      <formula>0.5</formula>
    </cfRule>
  </conditionalFormatting>
  <conditionalFormatting sqref="F9">
    <cfRule type="cellIs" dxfId="765" priority="361" operator="between">
      <formula>0.76</formula>
      <formula>0.95</formula>
    </cfRule>
    <cfRule type="cellIs" dxfId="764" priority="362" operator="between">
      <formula>0.51</formula>
      <formula>0.75</formula>
    </cfRule>
    <cfRule type="cellIs" dxfId="763" priority="363" operator="greaterThan">
      <formula>1</formula>
    </cfRule>
    <cfRule type="cellIs" dxfId="762" priority="364" operator="between">
      <formula>0.95</formula>
      <formula>1</formula>
    </cfRule>
    <cfRule type="cellIs" dxfId="761" priority="365" stopIfTrue="1" operator="between">
      <formula>0</formula>
      <formula>0.5</formula>
    </cfRule>
  </conditionalFormatting>
  <conditionalFormatting sqref="F11">
    <cfRule type="cellIs" dxfId="760" priority="356" operator="between">
      <formula>0.76</formula>
      <formula>0.95</formula>
    </cfRule>
    <cfRule type="cellIs" dxfId="759" priority="357" operator="between">
      <formula>0.51</formula>
      <formula>0.75</formula>
    </cfRule>
    <cfRule type="cellIs" dxfId="758" priority="358" operator="greaterThan">
      <formula>1</formula>
    </cfRule>
    <cfRule type="cellIs" dxfId="757" priority="359" operator="between">
      <formula>0.95</formula>
      <formula>1</formula>
    </cfRule>
    <cfRule type="cellIs" dxfId="756" priority="360" stopIfTrue="1" operator="between">
      <formula>0</formula>
      <formula>0.5</formula>
    </cfRule>
  </conditionalFormatting>
  <conditionalFormatting sqref="I6">
    <cfRule type="cellIs" dxfId="755" priority="351" operator="between">
      <formula>0.76</formula>
      <formula>0.95</formula>
    </cfRule>
    <cfRule type="cellIs" dxfId="754" priority="352" operator="between">
      <formula>0.51</formula>
      <formula>0.75</formula>
    </cfRule>
    <cfRule type="cellIs" dxfId="753" priority="353" operator="greaterThan">
      <formula>1</formula>
    </cfRule>
    <cfRule type="cellIs" dxfId="752" priority="354" operator="between">
      <formula>0.95</formula>
      <formula>1</formula>
    </cfRule>
    <cfRule type="cellIs" dxfId="751" priority="355" stopIfTrue="1" operator="between">
      <formula>0</formula>
      <formula>0.5</formula>
    </cfRule>
  </conditionalFormatting>
  <conditionalFormatting sqref="I7">
    <cfRule type="cellIs" dxfId="750" priority="346" operator="between">
      <formula>0.76</formula>
      <formula>0.95</formula>
    </cfRule>
    <cfRule type="cellIs" dxfId="749" priority="347" operator="between">
      <formula>0.51</formula>
      <formula>0.75</formula>
    </cfRule>
    <cfRule type="cellIs" dxfId="748" priority="348" operator="greaterThan">
      <formula>1</formula>
    </cfRule>
    <cfRule type="cellIs" dxfId="747" priority="349" operator="between">
      <formula>0.95</formula>
      <formula>1</formula>
    </cfRule>
    <cfRule type="cellIs" dxfId="746" priority="350" stopIfTrue="1" operator="between">
      <formula>0</formula>
      <formula>0.5</formula>
    </cfRule>
  </conditionalFormatting>
  <conditionalFormatting sqref="I8">
    <cfRule type="cellIs" dxfId="745" priority="341" operator="between">
      <formula>0.76</formula>
      <formula>0.95</formula>
    </cfRule>
    <cfRule type="cellIs" dxfId="744" priority="342" operator="between">
      <formula>0.51</formula>
      <formula>0.75</formula>
    </cfRule>
    <cfRule type="cellIs" dxfId="743" priority="343" operator="greaterThan">
      <formula>1</formula>
    </cfRule>
    <cfRule type="cellIs" dxfId="742" priority="344" operator="between">
      <formula>0.95</formula>
      <formula>1</formula>
    </cfRule>
    <cfRule type="cellIs" dxfId="741" priority="345" stopIfTrue="1" operator="between">
      <formula>0</formula>
      <formula>0.5</formula>
    </cfRule>
  </conditionalFormatting>
  <conditionalFormatting sqref="I9">
    <cfRule type="cellIs" dxfId="740" priority="336" operator="between">
      <formula>0.76</formula>
      <formula>0.95</formula>
    </cfRule>
    <cfRule type="cellIs" dxfId="739" priority="337" operator="between">
      <formula>0.51</formula>
      <formula>0.75</formula>
    </cfRule>
    <cfRule type="cellIs" dxfId="738" priority="338" operator="greaterThan">
      <formula>1</formula>
    </cfRule>
    <cfRule type="cellIs" dxfId="737" priority="339" operator="between">
      <formula>0.95</formula>
      <formula>1</formula>
    </cfRule>
    <cfRule type="cellIs" dxfId="736" priority="340" stopIfTrue="1" operator="between">
      <formula>0</formula>
      <formula>0.5</formula>
    </cfRule>
  </conditionalFormatting>
  <conditionalFormatting sqref="I11">
    <cfRule type="cellIs" dxfId="735" priority="331" operator="between">
      <formula>0.76</formula>
      <formula>0.95</formula>
    </cfRule>
    <cfRule type="cellIs" dxfId="734" priority="332" operator="between">
      <formula>0.51</formula>
      <formula>0.75</formula>
    </cfRule>
    <cfRule type="cellIs" dxfId="733" priority="333" operator="greaterThan">
      <formula>1</formula>
    </cfRule>
    <cfRule type="cellIs" dxfId="732" priority="334" operator="between">
      <formula>0.95</formula>
      <formula>1</formula>
    </cfRule>
    <cfRule type="cellIs" dxfId="731" priority="335" stopIfTrue="1" operator="between">
      <formula>0</formula>
      <formula>0.5</formula>
    </cfRule>
  </conditionalFormatting>
  <conditionalFormatting sqref="L6">
    <cfRule type="cellIs" dxfId="730" priority="326" operator="between">
      <formula>0.76</formula>
      <formula>0.95</formula>
    </cfRule>
    <cfRule type="cellIs" dxfId="729" priority="327" operator="between">
      <formula>0.51</formula>
      <formula>0.75</formula>
    </cfRule>
    <cfRule type="cellIs" dxfId="728" priority="328" operator="greaterThan">
      <formula>1</formula>
    </cfRule>
    <cfRule type="cellIs" dxfId="727" priority="329" operator="between">
      <formula>0.95</formula>
      <formula>1</formula>
    </cfRule>
    <cfRule type="cellIs" dxfId="726" priority="330" stopIfTrue="1" operator="between">
      <formula>0</formula>
      <formula>0.5</formula>
    </cfRule>
  </conditionalFormatting>
  <conditionalFormatting sqref="L8">
    <cfRule type="cellIs" dxfId="725" priority="316" operator="between">
      <formula>0.76</formula>
      <formula>0.95</formula>
    </cfRule>
    <cfRule type="cellIs" dxfId="724" priority="317" operator="between">
      <formula>0.51</formula>
      <formula>0.75</formula>
    </cfRule>
    <cfRule type="cellIs" dxfId="723" priority="318" operator="greaterThan">
      <formula>1</formula>
    </cfRule>
    <cfRule type="cellIs" dxfId="722" priority="319" operator="between">
      <formula>0.95</formula>
      <formula>1</formula>
    </cfRule>
    <cfRule type="cellIs" dxfId="721" priority="320" stopIfTrue="1" operator="between">
      <formula>0</formula>
      <formula>0.5</formula>
    </cfRule>
  </conditionalFormatting>
  <conditionalFormatting sqref="L7">
    <cfRule type="cellIs" dxfId="720" priority="311" operator="between">
      <formula>0.76</formula>
      <formula>0.95</formula>
    </cfRule>
    <cfRule type="cellIs" dxfId="719" priority="312" operator="between">
      <formula>0.51</formula>
      <formula>0.75</formula>
    </cfRule>
    <cfRule type="cellIs" dxfId="718" priority="313" operator="greaterThan">
      <formula>1</formula>
    </cfRule>
    <cfRule type="cellIs" dxfId="717" priority="314" operator="between">
      <formula>0.95</formula>
      <formula>1</formula>
    </cfRule>
    <cfRule type="cellIs" dxfId="716" priority="315" stopIfTrue="1" operator="between">
      <formula>0</formula>
      <formula>0.5</formula>
    </cfRule>
  </conditionalFormatting>
  <conditionalFormatting sqref="L9">
    <cfRule type="cellIs" dxfId="715" priority="306" operator="between">
      <formula>0.76</formula>
      <formula>0.95</formula>
    </cfRule>
    <cfRule type="cellIs" dxfId="714" priority="307" operator="between">
      <formula>0.51</formula>
      <formula>0.75</formula>
    </cfRule>
    <cfRule type="cellIs" dxfId="713" priority="308" operator="greaterThan">
      <formula>1</formula>
    </cfRule>
    <cfRule type="cellIs" dxfId="712" priority="309" operator="between">
      <formula>0.95</formula>
      <formula>1</formula>
    </cfRule>
    <cfRule type="cellIs" dxfId="711" priority="310" stopIfTrue="1" operator="between">
      <formula>0</formula>
      <formula>0.5</formula>
    </cfRule>
  </conditionalFormatting>
  <conditionalFormatting sqref="L11">
    <cfRule type="cellIs" dxfId="710" priority="301" operator="between">
      <formula>0.76</formula>
      <formula>0.95</formula>
    </cfRule>
    <cfRule type="cellIs" dxfId="709" priority="302" operator="between">
      <formula>0.51</formula>
      <formula>0.75</formula>
    </cfRule>
    <cfRule type="cellIs" dxfId="708" priority="303" operator="greaterThan">
      <formula>1</formula>
    </cfRule>
    <cfRule type="cellIs" dxfId="707" priority="304" operator="between">
      <formula>0.95</formula>
      <formula>1</formula>
    </cfRule>
    <cfRule type="cellIs" dxfId="706" priority="305" stopIfTrue="1" operator="between">
      <formula>0</formula>
      <formula>0.5</formula>
    </cfRule>
  </conditionalFormatting>
  <conditionalFormatting sqref="G6">
    <cfRule type="cellIs" dxfId="705" priority="251" operator="between">
      <formula>0.76</formula>
      <formula>0.95</formula>
    </cfRule>
    <cfRule type="cellIs" dxfId="704" priority="252" operator="between">
      <formula>0.51</formula>
      <formula>0.75</formula>
    </cfRule>
    <cfRule type="cellIs" dxfId="703" priority="253" operator="greaterThan">
      <formula>1</formula>
    </cfRule>
    <cfRule type="cellIs" dxfId="702" priority="254" operator="between">
      <formula>0.95</formula>
      <formula>1</formula>
    </cfRule>
    <cfRule type="cellIs" dxfId="701" priority="255" stopIfTrue="1" operator="between">
      <formula>0</formula>
      <formula>0.5</formula>
    </cfRule>
  </conditionalFormatting>
  <conditionalFormatting sqref="G7">
    <cfRule type="cellIs" dxfId="700" priority="246" operator="between">
      <formula>0.76</formula>
      <formula>0.95</formula>
    </cfRule>
    <cfRule type="cellIs" dxfId="699" priority="247" operator="between">
      <formula>0.51</formula>
      <formula>0.75</formula>
    </cfRule>
    <cfRule type="cellIs" dxfId="698" priority="248" operator="greaterThan">
      <formula>1</formula>
    </cfRule>
    <cfRule type="cellIs" dxfId="697" priority="249" operator="between">
      <formula>0.95</formula>
      <formula>1</formula>
    </cfRule>
    <cfRule type="cellIs" dxfId="696" priority="250" stopIfTrue="1" operator="between">
      <formula>0</formula>
      <formula>0.5</formula>
    </cfRule>
  </conditionalFormatting>
  <conditionalFormatting sqref="G8">
    <cfRule type="cellIs" dxfId="695" priority="241" operator="between">
      <formula>0.76</formula>
      <formula>0.95</formula>
    </cfRule>
    <cfRule type="cellIs" dxfId="694" priority="242" operator="between">
      <formula>0.51</formula>
      <formula>0.75</formula>
    </cfRule>
    <cfRule type="cellIs" dxfId="693" priority="243" operator="greaterThan">
      <formula>1</formula>
    </cfRule>
    <cfRule type="cellIs" dxfId="692" priority="244" operator="between">
      <formula>0.95</formula>
      <formula>1</formula>
    </cfRule>
    <cfRule type="cellIs" dxfId="691" priority="245" stopIfTrue="1" operator="between">
      <formula>0</formula>
      <formula>0.5</formula>
    </cfRule>
  </conditionalFormatting>
  <conditionalFormatting sqref="G9">
    <cfRule type="cellIs" dxfId="690" priority="236" operator="between">
      <formula>0.76</formula>
      <formula>0.95</formula>
    </cfRule>
    <cfRule type="cellIs" dxfId="689" priority="237" operator="between">
      <formula>0.51</formula>
      <formula>0.75</formula>
    </cfRule>
    <cfRule type="cellIs" dxfId="688" priority="238" operator="greaterThan">
      <formula>1</formula>
    </cfRule>
    <cfRule type="cellIs" dxfId="687" priority="239" operator="between">
      <formula>0.95</formula>
      <formula>1</formula>
    </cfRule>
    <cfRule type="cellIs" dxfId="686" priority="240" stopIfTrue="1" operator="between">
      <formula>0</formula>
      <formula>0.5</formula>
    </cfRule>
  </conditionalFormatting>
  <conditionalFormatting sqref="G11">
    <cfRule type="cellIs" dxfId="685" priority="231" operator="between">
      <formula>0.76</formula>
      <formula>0.95</formula>
    </cfRule>
    <cfRule type="cellIs" dxfId="684" priority="232" operator="between">
      <formula>0.51</formula>
      <formula>0.75</formula>
    </cfRule>
    <cfRule type="cellIs" dxfId="683" priority="233" operator="greaterThan">
      <formula>1</formula>
    </cfRule>
    <cfRule type="cellIs" dxfId="682" priority="234" operator="between">
      <formula>0.95</formula>
      <formula>1</formula>
    </cfRule>
    <cfRule type="cellIs" dxfId="681" priority="235" stopIfTrue="1" operator="between">
      <formula>0</formula>
      <formula>0.5</formula>
    </cfRule>
  </conditionalFormatting>
  <conditionalFormatting sqref="J6">
    <cfRule type="cellIs" dxfId="680" priority="226" operator="between">
      <formula>0.76</formula>
      <formula>0.95</formula>
    </cfRule>
    <cfRule type="cellIs" dxfId="679" priority="227" operator="between">
      <formula>0.51</formula>
      <formula>0.75</formula>
    </cfRule>
    <cfRule type="cellIs" dxfId="678" priority="228" operator="greaterThan">
      <formula>1</formula>
    </cfRule>
    <cfRule type="cellIs" dxfId="677" priority="229" operator="between">
      <formula>0.95</formula>
      <formula>1</formula>
    </cfRule>
    <cfRule type="cellIs" dxfId="676" priority="230" stopIfTrue="1" operator="between">
      <formula>0</formula>
      <formula>0.5</formula>
    </cfRule>
  </conditionalFormatting>
  <conditionalFormatting sqref="J7">
    <cfRule type="cellIs" dxfId="675" priority="221" operator="between">
      <formula>0.76</formula>
      <formula>0.95</formula>
    </cfRule>
    <cfRule type="cellIs" dxfId="674" priority="222" operator="between">
      <formula>0.51</formula>
      <formula>0.75</formula>
    </cfRule>
    <cfRule type="cellIs" dxfId="673" priority="223" operator="greaterThan">
      <formula>1</formula>
    </cfRule>
    <cfRule type="cellIs" dxfId="672" priority="224" operator="between">
      <formula>0.95</formula>
      <formula>1</formula>
    </cfRule>
    <cfRule type="cellIs" dxfId="671" priority="225" stopIfTrue="1" operator="between">
      <formula>0</formula>
      <formula>0.5</formula>
    </cfRule>
  </conditionalFormatting>
  <conditionalFormatting sqref="J8">
    <cfRule type="cellIs" dxfId="670" priority="216" operator="between">
      <formula>0.76</formula>
      <formula>0.95</formula>
    </cfRule>
    <cfRule type="cellIs" dxfId="669" priority="217" operator="between">
      <formula>0.51</formula>
      <formula>0.75</formula>
    </cfRule>
    <cfRule type="cellIs" dxfId="668" priority="218" operator="greaterThan">
      <formula>1</formula>
    </cfRule>
    <cfRule type="cellIs" dxfId="667" priority="219" operator="between">
      <formula>0.95</formula>
      <formula>1</formula>
    </cfRule>
    <cfRule type="cellIs" dxfId="666" priority="220" stopIfTrue="1" operator="between">
      <formula>0</formula>
      <formula>0.5</formula>
    </cfRule>
  </conditionalFormatting>
  <conditionalFormatting sqref="J9">
    <cfRule type="cellIs" dxfId="665" priority="211" operator="between">
      <formula>0.76</formula>
      <formula>0.95</formula>
    </cfRule>
    <cfRule type="cellIs" dxfId="664" priority="212" operator="between">
      <formula>0.51</formula>
      <formula>0.75</formula>
    </cfRule>
    <cfRule type="cellIs" dxfId="663" priority="213" operator="greaterThan">
      <formula>1</formula>
    </cfRule>
    <cfRule type="cellIs" dxfId="662" priority="214" operator="between">
      <formula>0.95</formula>
      <formula>1</formula>
    </cfRule>
    <cfRule type="cellIs" dxfId="661" priority="215" stopIfTrue="1" operator="between">
      <formula>0</formula>
      <formula>0.5</formula>
    </cfRule>
  </conditionalFormatting>
  <conditionalFormatting sqref="J11">
    <cfRule type="cellIs" dxfId="660" priority="206" operator="between">
      <formula>0.76</formula>
      <formula>0.95</formula>
    </cfRule>
    <cfRule type="cellIs" dxfId="659" priority="207" operator="between">
      <formula>0.51</formula>
      <formula>0.75</formula>
    </cfRule>
    <cfRule type="cellIs" dxfId="658" priority="208" operator="greaterThan">
      <formula>1</formula>
    </cfRule>
    <cfRule type="cellIs" dxfId="657" priority="209" operator="between">
      <formula>0.95</formula>
      <formula>1</formula>
    </cfRule>
    <cfRule type="cellIs" dxfId="656" priority="210" stopIfTrue="1" operator="between">
      <formula>0</formula>
      <formula>0.5</formula>
    </cfRule>
  </conditionalFormatting>
  <conditionalFormatting sqref="M6">
    <cfRule type="cellIs" dxfId="655" priority="201" operator="between">
      <formula>0.76</formula>
      <formula>0.95</formula>
    </cfRule>
    <cfRule type="cellIs" dxfId="654" priority="202" operator="between">
      <formula>0.51</formula>
      <formula>0.75</formula>
    </cfRule>
    <cfRule type="cellIs" dxfId="653" priority="203" operator="greaterThan">
      <formula>1</formula>
    </cfRule>
    <cfRule type="cellIs" dxfId="652" priority="204" operator="between">
      <formula>0.95</formula>
      <formula>1</formula>
    </cfRule>
    <cfRule type="cellIs" dxfId="651" priority="205" stopIfTrue="1" operator="between">
      <formula>0</formula>
      <formula>0.5</formula>
    </cfRule>
  </conditionalFormatting>
  <conditionalFormatting sqref="M7">
    <cfRule type="cellIs" dxfId="650" priority="196" operator="between">
      <formula>0.76</formula>
      <formula>0.95</formula>
    </cfRule>
    <cfRule type="cellIs" dxfId="649" priority="197" operator="between">
      <formula>0.51</formula>
      <formula>0.75</formula>
    </cfRule>
    <cfRule type="cellIs" dxfId="648" priority="198" operator="greaterThan">
      <formula>1</formula>
    </cfRule>
    <cfRule type="cellIs" dxfId="647" priority="199" operator="between">
      <formula>0.95</formula>
      <formula>1</formula>
    </cfRule>
    <cfRule type="cellIs" dxfId="646" priority="200" stopIfTrue="1" operator="between">
      <formula>0</formula>
      <formula>0.5</formula>
    </cfRule>
  </conditionalFormatting>
  <conditionalFormatting sqref="M8">
    <cfRule type="cellIs" dxfId="645" priority="191" operator="between">
      <formula>0.76</formula>
      <formula>0.95</formula>
    </cfRule>
    <cfRule type="cellIs" dxfId="644" priority="192" operator="between">
      <formula>0.51</formula>
      <formula>0.75</formula>
    </cfRule>
    <cfRule type="cellIs" dxfId="643" priority="193" operator="greaterThan">
      <formula>1</formula>
    </cfRule>
    <cfRule type="cellIs" dxfId="642" priority="194" operator="between">
      <formula>0.95</formula>
      <formula>1</formula>
    </cfRule>
    <cfRule type="cellIs" dxfId="641" priority="195" stopIfTrue="1" operator="between">
      <formula>0</formula>
      <formula>0.5</formula>
    </cfRule>
  </conditionalFormatting>
  <conditionalFormatting sqref="M9">
    <cfRule type="cellIs" dxfId="640" priority="186" operator="between">
      <formula>0.76</formula>
      <formula>0.95</formula>
    </cfRule>
    <cfRule type="cellIs" dxfId="639" priority="187" operator="between">
      <formula>0.51</formula>
      <formula>0.75</formula>
    </cfRule>
    <cfRule type="cellIs" dxfId="638" priority="188" operator="greaterThan">
      <formula>1</formula>
    </cfRule>
    <cfRule type="cellIs" dxfId="637" priority="189" operator="between">
      <formula>0.95</formula>
      <formula>1</formula>
    </cfRule>
    <cfRule type="cellIs" dxfId="636" priority="190" stopIfTrue="1" operator="between">
      <formula>0</formula>
      <formula>0.5</formula>
    </cfRule>
  </conditionalFormatting>
  <conditionalFormatting sqref="M11">
    <cfRule type="cellIs" dxfId="635" priority="176" operator="between">
      <formula>0.76</formula>
      <formula>0.95</formula>
    </cfRule>
    <cfRule type="cellIs" dxfId="634" priority="177" operator="between">
      <formula>0.51</formula>
      <formula>0.75</formula>
    </cfRule>
    <cfRule type="cellIs" dxfId="633" priority="178" operator="greaterThan">
      <formula>1</formula>
    </cfRule>
    <cfRule type="cellIs" dxfId="632" priority="179" operator="between">
      <formula>0.95</formula>
      <formula>1</formula>
    </cfRule>
    <cfRule type="cellIs" dxfId="631" priority="180" stopIfTrue="1" operator="between">
      <formula>0</formula>
      <formula>0.5</formula>
    </cfRule>
  </conditionalFormatting>
  <conditionalFormatting sqref="D6">
    <cfRule type="cellIs" dxfId="630" priority="71" operator="between">
      <formula>0.191</formula>
      <formula>0.24</formula>
    </cfRule>
    <cfRule type="cellIs" dxfId="629" priority="72" operator="between">
      <formula>0.1251</formula>
      <formula>0.19</formula>
    </cfRule>
    <cfRule type="cellIs" dxfId="628" priority="73" operator="greaterThan">
      <formula>0.2601</formula>
    </cfRule>
    <cfRule type="cellIs" dxfId="627" priority="74" operator="between">
      <formula>0.2401</formula>
      <formula>0.26</formula>
    </cfRule>
    <cfRule type="cellIs" dxfId="626" priority="75" stopIfTrue="1" operator="between">
      <formula>0</formula>
      <formula>0.125</formula>
    </cfRule>
  </conditionalFormatting>
  <conditionalFormatting sqref="D7">
    <cfRule type="cellIs" dxfId="625" priority="66" operator="between">
      <formula>0.191</formula>
      <formula>0.24</formula>
    </cfRule>
    <cfRule type="cellIs" dxfId="624" priority="67" operator="between">
      <formula>0.1251</formula>
      <formula>0.19</formula>
    </cfRule>
    <cfRule type="cellIs" dxfId="623" priority="68" operator="greaterThan">
      <formula>0.2601</formula>
    </cfRule>
    <cfRule type="cellIs" dxfId="622" priority="69" operator="between">
      <formula>0.2401</formula>
      <formula>0.26</formula>
    </cfRule>
    <cfRule type="cellIs" dxfId="621" priority="70" stopIfTrue="1" operator="between">
      <formula>0</formula>
      <formula>0.125</formula>
    </cfRule>
  </conditionalFormatting>
  <conditionalFormatting sqref="D8">
    <cfRule type="cellIs" dxfId="620" priority="61" operator="between">
      <formula>0.191</formula>
      <formula>0.24</formula>
    </cfRule>
    <cfRule type="cellIs" dxfId="619" priority="62" operator="between">
      <formula>0.1251</formula>
      <formula>0.19</formula>
    </cfRule>
    <cfRule type="cellIs" dxfId="618" priority="63" operator="greaterThan">
      <formula>0.2501</formula>
    </cfRule>
    <cfRule type="cellIs" dxfId="617" priority="64" operator="between">
      <formula>0.2401</formula>
      <formula>0.25</formula>
    </cfRule>
    <cfRule type="cellIs" dxfId="616" priority="65" stopIfTrue="1" operator="between">
      <formula>0</formula>
      <formula>0.125</formula>
    </cfRule>
  </conditionalFormatting>
  <conditionalFormatting sqref="D9">
    <cfRule type="cellIs" dxfId="615" priority="56" operator="between">
      <formula>0.191</formula>
      <formula>0.24</formula>
    </cfRule>
    <cfRule type="cellIs" dxfId="614" priority="57" operator="between">
      <formula>0.1251</formula>
      <formula>0.19</formula>
    </cfRule>
    <cfRule type="cellIs" dxfId="613" priority="58" operator="greaterThan">
      <formula>0.2601</formula>
    </cfRule>
    <cfRule type="cellIs" dxfId="612" priority="59" operator="between">
      <formula>0.2401</formula>
      <formula>0.26</formula>
    </cfRule>
    <cfRule type="cellIs" dxfId="611" priority="60" stopIfTrue="1" operator="between">
      <formula>0</formula>
      <formula>0.125</formula>
    </cfRule>
  </conditionalFormatting>
  <conditionalFormatting sqref="D11">
    <cfRule type="cellIs" dxfId="610" priority="51" operator="between">
      <formula>0.191</formula>
      <formula>0.24</formula>
    </cfRule>
    <cfRule type="cellIs" dxfId="609" priority="52" operator="between">
      <formula>0.1251</formula>
      <formula>0.19</formula>
    </cfRule>
    <cfRule type="cellIs" dxfId="608" priority="53" operator="greaterThan">
      <formula>0.2601</formula>
    </cfRule>
    <cfRule type="cellIs" dxfId="607" priority="54" operator="between">
      <formula>0.2401</formula>
      <formula>0.26</formula>
    </cfRule>
    <cfRule type="cellIs" dxfId="606" priority="55" stopIfTrue="1" operator="between">
      <formula>0</formula>
      <formula>0.125</formula>
    </cfRule>
  </conditionalFormatting>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workbookViewId="0">
      <selection activeCell="C7" sqref="C7"/>
    </sheetView>
  </sheetViews>
  <sheetFormatPr baseColWidth="10" defaultRowHeight="14.4" x14ac:dyDescent="0.3"/>
  <cols>
    <col min="1" max="1" width="49" customWidth="1"/>
    <col min="2" max="2" width="2.33203125" customWidth="1"/>
    <col min="3" max="3" width="23.88671875" customWidth="1"/>
    <col min="4" max="4" width="23.6640625" customWidth="1"/>
    <col min="5" max="5" width="2.6640625" customWidth="1"/>
    <col min="6" max="6" width="15.109375" customWidth="1"/>
    <col min="7" max="7" width="14.6640625" customWidth="1"/>
    <col min="8" max="8" width="3.109375" customWidth="1"/>
    <col min="9" max="9" width="14.6640625" customWidth="1"/>
    <col min="10" max="10" width="15.5546875" customWidth="1"/>
    <col min="11" max="11" width="2.88671875" customWidth="1"/>
    <col min="12" max="12" width="15.88671875" customWidth="1"/>
    <col min="13" max="13" width="14.5546875" customWidth="1"/>
  </cols>
  <sheetData>
    <row r="1" spans="1:13" ht="15" customHeight="1" x14ac:dyDescent="0.3">
      <c r="A1" s="1387"/>
      <c r="B1" s="1390" t="s">
        <v>939</v>
      </c>
      <c r="C1" s="1367"/>
      <c r="D1" s="1369" t="s">
        <v>940</v>
      </c>
      <c r="E1" s="1391"/>
      <c r="F1" s="1391"/>
      <c r="G1" s="1391"/>
      <c r="H1" s="1391"/>
      <c r="I1" s="1391"/>
      <c r="J1" s="1391"/>
      <c r="K1" s="1392"/>
      <c r="L1" s="1393"/>
      <c r="M1" s="1394"/>
    </row>
    <row r="2" spans="1:13" ht="15" customHeight="1" x14ac:dyDescent="0.3">
      <c r="A2" s="1388"/>
      <c r="B2" s="1399" t="s">
        <v>941</v>
      </c>
      <c r="C2" s="1378"/>
      <c r="D2" s="1379" t="s">
        <v>800</v>
      </c>
      <c r="E2" s="1400"/>
      <c r="F2" s="1400"/>
      <c r="G2" s="1400"/>
      <c r="H2" s="1400"/>
      <c r="I2" s="1400"/>
      <c r="J2" s="1400"/>
      <c r="K2" s="1401"/>
      <c r="L2" s="1395"/>
      <c r="M2" s="1396"/>
    </row>
    <row r="3" spans="1:13" ht="15.75" customHeight="1" thickBot="1" x14ac:dyDescent="0.35">
      <c r="A3" s="1389"/>
      <c r="B3" s="1402" t="s">
        <v>857</v>
      </c>
      <c r="C3" s="1380"/>
      <c r="D3" s="513" t="s">
        <v>945</v>
      </c>
      <c r="E3" s="1403" t="s">
        <v>947</v>
      </c>
      <c r="F3" s="1404"/>
      <c r="G3" s="1404"/>
      <c r="H3" s="1404"/>
      <c r="I3" s="1405"/>
      <c r="J3" s="516" t="s">
        <v>944</v>
      </c>
      <c r="K3" s="514">
        <v>1</v>
      </c>
      <c r="L3" s="1397"/>
      <c r="M3" s="1398"/>
    </row>
    <row r="4" spans="1:13" ht="15" thickBot="1" x14ac:dyDescent="0.35"/>
    <row r="5" spans="1:13" ht="70.2" thickBot="1" x14ac:dyDescent="0.35">
      <c r="A5" s="297" t="s">
        <v>795</v>
      </c>
      <c r="B5" s="306"/>
      <c r="C5" s="495" t="s">
        <v>877</v>
      </c>
      <c r="D5" s="496" t="s">
        <v>818</v>
      </c>
      <c r="F5" s="181" t="s">
        <v>878</v>
      </c>
      <c r="G5" s="182" t="s">
        <v>819</v>
      </c>
      <c r="I5" s="181" t="s">
        <v>879</v>
      </c>
      <c r="J5" s="182" t="s">
        <v>820</v>
      </c>
      <c r="L5" s="181" t="s">
        <v>880</v>
      </c>
      <c r="M5" s="182" t="s">
        <v>821</v>
      </c>
    </row>
    <row r="6" spans="1:13" ht="17.399999999999999" x14ac:dyDescent="0.3">
      <c r="A6" s="308" t="s">
        <v>892</v>
      </c>
      <c r="B6" s="298"/>
      <c r="C6" s="497">
        <f>+('Cuadro Mando Integral Detallado'!I36+'Cuadro Mando Integral Detallado'!I117+'Cuadro Mando Integral Detallado'!I195+'Cuadro Mando Integral Detallado'!I215)/4</f>
        <v>0</v>
      </c>
      <c r="D6" s="498">
        <f>+('Cuadro Mando Integral Detallado'!J36+'Cuadro Mando Integral Detallado'!J117+'Cuadro Mando Integral Detallado'!J195+'Cuadro Mando Integral Detallado'!J215)/4</f>
        <v>0</v>
      </c>
      <c r="E6" s="183"/>
      <c r="F6" s="179">
        <f>+('Cuadro Mando Integral Detallado'!M36+'Cuadro Mando Integral Detallado'!M117+'Cuadro Mando Integral Detallado'!M195+'Cuadro Mando Integral Detallado'!M215)/4</f>
        <v>0</v>
      </c>
      <c r="G6" s="180">
        <f>+('Cuadro Mando Integral Detallado'!N36+'Cuadro Mando Integral Detallado'!N117+'Cuadro Mando Integral Detallado'!N195+'Cuadro Mando Integral Detallado'!N215)/4</f>
        <v>0</v>
      </c>
      <c r="H6" s="163"/>
      <c r="I6" s="179">
        <f>+('Cuadro Mando Integral Detallado'!Q36+'Cuadro Mando Integral Detallado'!Q117+'Cuadro Mando Integral Detallado'!Q195+'Cuadro Mando Integral Detallado'!Q215)/4</f>
        <v>0</v>
      </c>
      <c r="J6" s="180">
        <f>+('Cuadro Mando Integral Detallado'!R36+'Cuadro Mando Integral Detallado'!R117+'Cuadro Mando Integral Detallado'!R195+'Cuadro Mando Integral Detallado'!R215)/4</f>
        <v>0</v>
      </c>
      <c r="K6" s="163"/>
      <c r="L6" s="179">
        <f>+('Cuadro Mando Integral Detallado'!U36+'Cuadro Mando Integral Detallado'!U117+'Cuadro Mando Integral Detallado'!U195+'Cuadro Mando Integral Detallado'!U215)/4</f>
        <v>0</v>
      </c>
      <c r="M6" s="180">
        <f>+('Cuadro Mando Integral Detallado'!V36+'Cuadro Mando Integral Detallado'!V117+'Cuadro Mando Integral Detallado'!V195+'Cuadro Mando Integral Detallado'!V215)/4</f>
        <v>0</v>
      </c>
    </row>
    <row r="7" spans="1:13" ht="52.2" x14ac:dyDescent="0.3">
      <c r="A7" s="303" t="s">
        <v>893</v>
      </c>
      <c r="B7" s="298"/>
      <c r="C7" s="304">
        <f>+('Cuadro Mando Integral Detallado'!I64+'Cuadro Mando Integral Detallado'!I149)/2</f>
        <v>0</v>
      </c>
      <c r="D7" s="499">
        <f>+('Cuadro Mando Integral Detallado'!J64+'Cuadro Mando Integral Detallado'!J149)/2</f>
        <v>0</v>
      </c>
      <c r="E7" s="163"/>
      <c r="F7" s="177">
        <f>+('Cuadro Mando Integral Detallado'!M64+'Cuadro Mando Integral Detallado'!M149)/2</f>
        <v>0</v>
      </c>
      <c r="G7" s="178">
        <f>+('Cuadro Mando Integral Detallado'!N64+'Cuadro Mando Integral Detallado'!N149)/2</f>
        <v>0</v>
      </c>
      <c r="H7" s="163"/>
      <c r="I7" s="177">
        <f>+('Cuadro Mando Integral Detallado'!Q64+'Cuadro Mando Integral Detallado'!Q149)/2</f>
        <v>0</v>
      </c>
      <c r="J7" s="178">
        <f>+('Cuadro Mando Integral Detallado'!R64+'Cuadro Mando Integral Detallado'!R149)/2</f>
        <v>0</v>
      </c>
      <c r="K7" s="163"/>
      <c r="L7" s="177">
        <f>+('Cuadro Mando Integral Detallado'!U64+'Cuadro Mando Integral Detallado'!U149)/2</f>
        <v>0</v>
      </c>
      <c r="M7" s="178">
        <f>+('Cuadro Mando Integral Detallado'!V64+'Cuadro Mando Integral Detallado'!V149)/2</f>
        <v>0</v>
      </c>
    </row>
    <row r="8" spans="1:13" ht="52.2" x14ac:dyDescent="0.3">
      <c r="A8" s="303" t="s">
        <v>894</v>
      </c>
      <c r="B8" s="298"/>
      <c r="C8" s="304">
        <f>+('Cuadro Mando Integral Detallado'!I103+'Cuadro Mando Integral Detallado'!I140+'Cuadro Mando Integral Detallado'!I198)/3</f>
        <v>0</v>
      </c>
      <c r="D8" s="499">
        <f>+('Cuadro Mando Integral Detallado'!J103+'Cuadro Mando Integral Detallado'!J140+'Cuadro Mando Integral Detallado'!J198)/3</f>
        <v>0</v>
      </c>
      <c r="E8" s="163"/>
      <c r="F8" s="177">
        <f>+('Cuadro Mando Integral Detallado'!M103+'Cuadro Mando Integral Detallado'!M140+'Cuadro Mando Integral Detallado'!M198)/3</f>
        <v>0</v>
      </c>
      <c r="G8" s="178">
        <f>+('Cuadro Mando Integral Detallado'!N103+'Cuadro Mando Integral Detallado'!N140+'Cuadro Mando Integral Detallado'!N198)/3</f>
        <v>0</v>
      </c>
      <c r="H8" s="163"/>
      <c r="I8" s="177">
        <f>+('Cuadro Mando Integral Detallado'!Q103+'Cuadro Mando Integral Detallado'!Q140+'Cuadro Mando Integral Detallado'!Q198)/3</f>
        <v>0</v>
      </c>
      <c r="J8" s="178">
        <f>+('Cuadro Mando Integral Detallado'!R103+'Cuadro Mando Integral Detallado'!R140+'Cuadro Mando Integral Detallado'!R198)/3</f>
        <v>0</v>
      </c>
      <c r="K8" s="163"/>
      <c r="L8" s="177">
        <f>+('Cuadro Mando Integral Detallado'!U103+'Cuadro Mando Integral Detallado'!U140+'Cuadro Mando Integral Detallado'!U198)/3</f>
        <v>0</v>
      </c>
      <c r="M8" s="178">
        <f>+('Cuadro Mando Integral Detallado'!V103+'Cuadro Mando Integral Detallado'!V140+'Cuadro Mando Integral Detallado'!V198)/3</f>
        <v>0</v>
      </c>
    </row>
    <row r="9" spans="1:13" ht="34.799999999999997" x14ac:dyDescent="0.3">
      <c r="A9" s="303" t="s">
        <v>895</v>
      </c>
      <c r="B9" s="298"/>
      <c r="C9" s="304">
        <f>+('Cuadro Mando Integral Detallado'!I74+'Cuadro Mando Integral Detallado'!I202)/2</f>
        <v>0</v>
      </c>
      <c r="D9" s="499">
        <f>+('Cuadro Mando Integral Detallado'!J74+'Cuadro Mando Integral Detallado'!J202)/2</f>
        <v>0</v>
      </c>
      <c r="E9" s="163"/>
      <c r="F9" s="177">
        <f>+('Cuadro Mando Integral Detallado'!M74+'Cuadro Mando Integral Detallado'!M202)/2</f>
        <v>0</v>
      </c>
      <c r="G9" s="178">
        <f>+('Cuadro Mando Integral Detallado'!N74+'Cuadro Mando Integral Detallado'!N202)/2</f>
        <v>0</v>
      </c>
      <c r="H9" s="163"/>
      <c r="I9" s="177">
        <f>+('Cuadro Mando Integral Detallado'!Q74+'Cuadro Mando Integral Detallado'!Q202)/2</f>
        <v>0</v>
      </c>
      <c r="J9" s="178">
        <f>+('Cuadro Mando Integral Detallado'!R74+'Cuadro Mando Integral Detallado'!R202)/2</f>
        <v>0</v>
      </c>
      <c r="K9" s="163"/>
      <c r="L9" s="177">
        <f>+('Cuadro Mando Integral Detallado'!U74+'Cuadro Mando Integral Detallado'!U202)/2</f>
        <v>0</v>
      </c>
      <c r="M9" s="178">
        <f>+('Cuadro Mando Integral Detallado'!V74+'Cuadro Mando Integral Detallado'!V202)/2</f>
        <v>0</v>
      </c>
    </row>
    <row r="10" spans="1:13" ht="34.799999999999997" x14ac:dyDescent="0.3">
      <c r="A10" s="303" t="s">
        <v>146</v>
      </c>
      <c r="B10" s="298"/>
      <c r="C10" s="309">
        <f>+('Cuadro Mando Integral Detallado'!I95+'Cuadro Mando Integral Detallado'!I161+'Cuadro Mando Integral Detallado'!I210)/3</f>
        <v>0</v>
      </c>
      <c r="D10" s="499">
        <f>+('Cuadro Mando Integral Detallado'!J95+'Cuadro Mando Integral Detallado'!J161+'Cuadro Mando Integral Detallado'!J210)/3</f>
        <v>0</v>
      </c>
      <c r="E10" s="163"/>
      <c r="F10" s="177">
        <f ca="1">+('Cuadro Mando Integral Detallado'!M95+'Cuadro Mando Integral Detallado'!M161+'Cuadro Mando Integral Detallado'!M210)/3</f>
        <v>0</v>
      </c>
      <c r="G10" s="178">
        <f ca="1">+('Cuadro Mando Integral Detallado'!N95+'Cuadro Mando Integral Detallado'!N161+'Cuadro Mando Integral Detallado'!N210)/3</f>
        <v>0</v>
      </c>
      <c r="H10" s="163"/>
      <c r="I10" s="177">
        <f ca="1">+('Cuadro Mando Integral Detallado'!Q95+'Cuadro Mando Integral Detallado'!Q161+'Cuadro Mando Integral Detallado'!Q210)/3</f>
        <v>0</v>
      </c>
      <c r="J10" s="178">
        <f ca="1">+('Cuadro Mando Integral Detallado'!R95+'Cuadro Mando Integral Detallado'!R161+'Cuadro Mando Integral Detallado'!R210)/3</f>
        <v>0</v>
      </c>
      <c r="K10" s="163"/>
      <c r="L10" s="177">
        <f ca="1">+('Cuadro Mando Integral Detallado'!U95+'Cuadro Mando Integral Detallado'!U161+'Cuadro Mando Integral Detallado'!U210)/3</f>
        <v>0</v>
      </c>
      <c r="M10" s="178">
        <f ca="1">+('Cuadro Mando Integral Detallado'!V95+'Cuadro Mando Integral Detallado'!V161+'Cuadro Mando Integral Detallado'!V210)/3</f>
        <v>0</v>
      </c>
    </row>
    <row r="11" spans="1:13" ht="35.4" thickBot="1" x14ac:dyDescent="0.35">
      <c r="A11" s="305" t="s">
        <v>896</v>
      </c>
      <c r="B11" s="298"/>
      <c r="C11" s="307">
        <f>+'Cuadro Mando Integral Detallado'!I171</f>
        <v>0</v>
      </c>
      <c r="D11" s="500">
        <f>+'Cuadro Mando Integral Detallado'!J171</f>
        <v>0</v>
      </c>
      <c r="E11" s="163"/>
      <c r="F11" s="184">
        <f>+'Cuadro Mando Integral Detallado'!M171</f>
        <v>0</v>
      </c>
      <c r="G11" s="185">
        <f>+'Cuadro Mando Integral Detallado'!N171</f>
        <v>0</v>
      </c>
      <c r="H11" s="163"/>
      <c r="I11" s="184">
        <f>+'Cuadro Mando Integral Detallado'!Q171</f>
        <v>0</v>
      </c>
      <c r="J11" s="185">
        <f>+'Cuadro Mando Integral Detallado'!R171</f>
        <v>0</v>
      </c>
      <c r="K11" s="163"/>
      <c r="L11" s="184">
        <f>+'Cuadro Mando Integral Detallado'!U171</f>
        <v>0</v>
      </c>
      <c r="M11" s="185">
        <f>+'Cuadro Mando Integral Detallado'!V171</f>
        <v>0</v>
      </c>
    </row>
    <row r="13" spans="1:13" ht="15" thickBot="1" x14ac:dyDescent="0.35"/>
    <row r="14" spans="1:13" ht="70.2" thickBot="1" x14ac:dyDescent="0.35">
      <c r="A14" s="297" t="s">
        <v>795</v>
      </c>
      <c r="B14" s="306"/>
      <c r="C14" s="495" t="s">
        <v>877</v>
      </c>
      <c r="D14" s="496" t="s">
        <v>818</v>
      </c>
    </row>
    <row r="15" spans="1:13" ht="17.399999999999999" x14ac:dyDescent="0.3">
      <c r="A15" s="308" t="s">
        <v>892</v>
      </c>
      <c r="B15" s="298"/>
      <c r="C15" s="497">
        <v>0.98287622115903162</v>
      </c>
      <c r="D15" s="498">
        <v>0.24381031568262362</v>
      </c>
    </row>
    <row r="16" spans="1:13" ht="52.2" x14ac:dyDescent="0.3">
      <c r="A16" s="303" t="s">
        <v>893</v>
      </c>
      <c r="B16" s="298"/>
      <c r="C16" s="304">
        <v>1.0255122070665927</v>
      </c>
      <c r="D16" s="499">
        <v>0.21864050002565871</v>
      </c>
    </row>
    <row r="17" spans="1:4" ht="52.2" x14ac:dyDescent="0.3">
      <c r="A17" s="303" t="s">
        <v>894</v>
      </c>
      <c r="B17" s="298"/>
      <c r="C17" s="304">
        <v>0.8329388422865307</v>
      </c>
      <c r="D17" s="499">
        <v>0.31765712443502314</v>
      </c>
    </row>
    <row r="18" spans="1:4" ht="34.799999999999997" x14ac:dyDescent="0.3">
      <c r="A18" s="303" t="s">
        <v>895</v>
      </c>
      <c r="B18" s="298"/>
      <c r="C18" s="304">
        <v>0.71961166298828549</v>
      </c>
      <c r="D18" s="499">
        <v>5.1608601101650692E-2</v>
      </c>
    </row>
    <row r="19" spans="1:4" ht="34.799999999999997" x14ac:dyDescent="0.3">
      <c r="A19" s="303" t="s">
        <v>146</v>
      </c>
      <c r="B19" s="298"/>
      <c r="C19" s="304">
        <v>0.58008303621930679</v>
      </c>
      <c r="D19" s="507">
        <v>0.14594901063290147</v>
      </c>
    </row>
    <row r="20" spans="1:4" ht="35.4" thickBot="1" x14ac:dyDescent="0.35">
      <c r="A20" s="305" t="s">
        <v>896</v>
      </c>
      <c r="B20" s="298"/>
      <c r="C20" s="307">
        <v>1</v>
      </c>
      <c r="D20" s="500">
        <v>0.25</v>
      </c>
    </row>
  </sheetData>
  <mergeCells count="8">
    <mergeCell ref="A1:A3"/>
    <mergeCell ref="B1:C1"/>
    <mergeCell ref="D1:K1"/>
    <mergeCell ref="L1:M3"/>
    <mergeCell ref="B2:C2"/>
    <mergeCell ref="D2:K2"/>
    <mergeCell ref="B3:C3"/>
    <mergeCell ref="E3:I3"/>
  </mergeCells>
  <conditionalFormatting sqref="C6">
    <cfRule type="cellIs" dxfId="605" priority="409" operator="between">
      <formula>0.76</formula>
      <formula>0.95</formula>
    </cfRule>
    <cfRule type="cellIs" dxfId="604" priority="410" operator="between">
      <formula>0.51</formula>
      <formula>0.75</formula>
    </cfRule>
    <cfRule type="cellIs" dxfId="603" priority="411" operator="greaterThan">
      <formula>1</formula>
    </cfRule>
    <cfRule type="cellIs" dxfId="602" priority="412" operator="between">
      <formula>0.95</formula>
      <formula>1</formula>
    </cfRule>
    <cfRule type="cellIs" dxfId="601" priority="413" stopIfTrue="1" operator="between">
      <formula>0</formula>
      <formula>0.5</formula>
    </cfRule>
  </conditionalFormatting>
  <conditionalFormatting sqref="C7">
    <cfRule type="cellIs" dxfId="600" priority="404" operator="between">
      <formula>0.76</formula>
      <formula>0.95</formula>
    </cfRule>
    <cfRule type="cellIs" dxfId="599" priority="405" operator="between">
      <formula>0.51</formula>
      <formula>0.75</formula>
    </cfRule>
    <cfRule type="cellIs" dxfId="598" priority="406" operator="greaterThan">
      <formula>1</formula>
    </cfRule>
    <cfRule type="cellIs" dxfId="597" priority="407" operator="between">
      <formula>0.95</formula>
      <formula>1</formula>
    </cfRule>
    <cfRule type="cellIs" dxfId="596" priority="408" stopIfTrue="1" operator="between">
      <formula>0</formula>
      <formula>0.5</formula>
    </cfRule>
  </conditionalFormatting>
  <conditionalFormatting sqref="C8">
    <cfRule type="cellIs" dxfId="595" priority="399" operator="between">
      <formula>0.76</formula>
      <formula>0.95</formula>
    </cfRule>
    <cfRule type="cellIs" dxfId="594" priority="400" operator="between">
      <formula>0.51</formula>
      <formula>0.75</formula>
    </cfRule>
    <cfRule type="cellIs" dxfId="593" priority="401" operator="greaterThan">
      <formula>1</formula>
    </cfRule>
    <cfRule type="cellIs" dxfId="592" priority="402" operator="between">
      <formula>0.95</formula>
      <formula>1</formula>
    </cfRule>
    <cfRule type="cellIs" dxfId="591" priority="403" stopIfTrue="1" operator="between">
      <formula>0</formula>
      <formula>0.5</formula>
    </cfRule>
  </conditionalFormatting>
  <conditionalFormatting sqref="C9">
    <cfRule type="cellIs" dxfId="590" priority="394" operator="between">
      <formula>0.76</formula>
      <formula>0.95</formula>
    </cfRule>
    <cfRule type="cellIs" dxfId="589" priority="395" operator="between">
      <formula>0.51</formula>
      <formula>0.75</formula>
    </cfRule>
    <cfRule type="cellIs" dxfId="588" priority="396" operator="greaterThan">
      <formula>1</formula>
    </cfRule>
    <cfRule type="cellIs" dxfId="587" priority="397" operator="between">
      <formula>0.95</formula>
      <formula>1</formula>
    </cfRule>
    <cfRule type="cellIs" dxfId="586" priority="398" stopIfTrue="1" operator="between">
      <formula>0</formula>
      <formula>0.5</formula>
    </cfRule>
  </conditionalFormatting>
  <conditionalFormatting sqref="C10">
    <cfRule type="cellIs" dxfId="585" priority="389" operator="between">
      <formula>0.76</formula>
      <formula>0.95</formula>
    </cfRule>
    <cfRule type="cellIs" dxfId="584" priority="390" operator="between">
      <formula>0.51</formula>
      <formula>0.75</formula>
    </cfRule>
    <cfRule type="cellIs" dxfId="583" priority="391" operator="greaterThan">
      <formula>1</formula>
    </cfRule>
    <cfRule type="cellIs" dxfId="582" priority="392" operator="between">
      <formula>0.95</formula>
      <formula>1</formula>
    </cfRule>
    <cfRule type="cellIs" dxfId="581" priority="393" stopIfTrue="1" operator="between">
      <formula>0</formula>
      <formula>0.5</formula>
    </cfRule>
  </conditionalFormatting>
  <conditionalFormatting sqref="C11">
    <cfRule type="cellIs" dxfId="580" priority="384" operator="between">
      <formula>0.76</formula>
      <formula>0.95</formula>
    </cfRule>
    <cfRule type="cellIs" dxfId="579" priority="385" operator="between">
      <formula>0.51</formula>
      <formula>0.75</formula>
    </cfRule>
    <cfRule type="cellIs" dxfId="578" priority="386" operator="greaterThan">
      <formula>1</formula>
    </cfRule>
    <cfRule type="cellIs" dxfId="577" priority="387" operator="between">
      <formula>0.95</formula>
      <formula>1</formula>
    </cfRule>
    <cfRule type="cellIs" dxfId="576" priority="388" stopIfTrue="1" operator="between">
      <formula>0</formula>
      <formula>0.5</formula>
    </cfRule>
  </conditionalFormatting>
  <conditionalFormatting sqref="F6">
    <cfRule type="cellIs" dxfId="575" priority="379" operator="between">
      <formula>0.76</formula>
      <formula>0.95</formula>
    </cfRule>
    <cfRule type="cellIs" dxfId="574" priority="380" operator="between">
      <formula>0.51</formula>
      <formula>0.75</formula>
    </cfRule>
    <cfRule type="cellIs" dxfId="573" priority="381" operator="greaterThan">
      <formula>1</formula>
    </cfRule>
    <cfRule type="cellIs" dxfId="572" priority="382" operator="between">
      <formula>0.95</formula>
      <formula>1</formula>
    </cfRule>
    <cfRule type="cellIs" dxfId="571" priority="383" stopIfTrue="1" operator="between">
      <formula>0</formula>
      <formula>0.5</formula>
    </cfRule>
  </conditionalFormatting>
  <conditionalFormatting sqref="F7">
    <cfRule type="cellIs" dxfId="570" priority="374" operator="between">
      <formula>0.76</formula>
      <formula>0.95</formula>
    </cfRule>
    <cfRule type="cellIs" dxfId="569" priority="375" operator="between">
      <formula>0.51</formula>
      <formula>0.75</formula>
    </cfRule>
    <cfRule type="cellIs" dxfId="568" priority="376" operator="greaterThan">
      <formula>1</formula>
    </cfRule>
    <cfRule type="cellIs" dxfId="567" priority="377" operator="between">
      <formula>0.95</formula>
      <formula>1</formula>
    </cfRule>
    <cfRule type="cellIs" dxfId="566" priority="378" stopIfTrue="1" operator="between">
      <formula>0</formula>
      <formula>0.5</formula>
    </cfRule>
  </conditionalFormatting>
  <conditionalFormatting sqref="F8">
    <cfRule type="cellIs" dxfId="565" priority="369" operator="between">
      <formula>0.76</formula>
      <formula>0.95</formula>
    </cfRule>
    <cfRule type="cellIs" dxfId="564" priority="370" operator="between">
      <formula>0.51</formula>
      <formula>0.75</formula>
    </cfRule>
    <cfRule type="cellIs" dxfId="563" priority="371" operator="greaterThan">
      <formula>1</formula>
    </cfRule>
    <cfRule type="cellIs" dxfId="562" priority="372" operator="between">
      <formula>0.95</formula>
      <formula>1</formula>
    </cfRule>
    <cfRule type="cellIs" dxfId="561" priority="373" stopIfTrue="1" operator="between">
      <formula>0</formula>
      <formula>0.5</formula>
    </cfRule>
  </conditionalFormatting>
  <conditionalFormatting sqref="F9">
    <cfRule type="cellIs" dxfId="560" priority="364" operator="between">
      <formula>0.76</formula>
      <formula>0.95</formula>
    </cfRule>
    <cfRule type="cellIs" dxfId="559" priority="365" operator="between">
      <formula>0.51</formula>
      <formula>0.75</formula>
    </cfRule>
    <cfRule type="cellIs" dxfId="558" priority="366" operator="greaterThan">
      <formula>1</formula>
    </cfRule>
    <cfRule type="cellIs" dxfId="557" priority="367" operator="between">
      <formula>0.95</formula>
      <formula>1</formula>
    </cfRule>
    <cfRule type="cellIs" dxfId="556" priority="368" stopIfTrue="1" operator="between">
      <formula>0</formula>
      <formula>0.5</formula>
    </cfRule>
  </conditionalFormatting>
  <conditionalFormatting sqref="F10">
    <cfRule type="cellIs" dxfId="555" priority="359" operator="between">
      <formula>0.76</formula>
      <formula>0.95</formula>
    </cfRule>
    <cfRule type="cellIs" dxfId="554" priority="360" operator="between">
      <formula>0.51</formula>
      <formula>0.75</formula>
    </cfRule>
    <cfRule type="cellIs" dxfId="553" priority="361" operator="greaterThan">
      <formula>1</formula>
    </cfRule>
    <cfRule type="cellIs" dxfId="552" priority="362" operator="between">
      <formula>0.95</formula>
      <formula>1</formula>
    </cfRule>
    <cfRule type="cellIs" dxfId="551" priority="363" stopIfTrue="1" operator="between">
      <formula>0</formula>
      <formula>0.5</formula>
    </cfRule>
  </conditionalFormatting>
  <conditionalFormatting sqref="F11">
    <cfRule type="cellIs" dxfId="550" priority="354" operator="between">
      <formula>0.76</formula>
      <formula>0.95</formula>
    </cfRule>
    <cfRule type="cellIs" dxfId="549" priority="355" operator="between">
      <formula>0.51</formula>
      <formula>0.75</formula>
    </cfRule>
    <cfRule type="cellIs" dxfId="548" priority="356" operator="greaterThan">
      <formula>1</formula>
    </cfRule>
    <cfRule type="cellIs" dxfId="547" priority="357" operator="between">
      <formula>0.95</formula>
      <formula>1</formula>
    </cfRule>
    <cfRule type="cellIs" dxfId="546" priority="358" stopIfTrue="1" operator="between">
      <formula>0</formula>
      <formula>0.5</formula>
    </cfRule>
  </conditionalFormatting>
  <conditionalFormatting sqref="I6">
    <cfRule type="cellIs" dxfId="545" priority="349" operator="between">
      <formula>0.76</formula>
      <formula>0.95</formula>
    </cfRule>
    <cfRule type="cellIs" dxfId="544" priority="350" operator="between">
      <formula>0.51</formula>
      <formula>0.75</formula>
    </cfRule>
    <cfRule type="cellIs" dxfId="543" priority="351" operator="greaterThan">
      <formula>1</formula>
    </cfRule>
    <cfRule type="cellIs" dxfId="542" priority="352" operator="between">
      <formula>0.95</formula>
      <formula>1</formula>
    </cfRule>
    <cfRule type="cellIs" dxfId="541" priority="353" stopIfTrue="1" operator="between">
      <formula>0</formula>
      <formula>0.5</formula>
    </cfRule>
  </conditionalFormatting>
  <conditionalFormatting sqref="I7">
    <cfRule type="cellIs" dxfId="540" priority="344" operator="between">
      <formula>0.76</formula>
      <formula>0.95</formula>
    </cfRule>
    <cfRule type="cellIs" dxfId="539" priority="345" operator="between">
      <formula>0.51</formula>
      <formula>0.75</formula>
    </cfRule>
    <cfRule type="cellIs" dxfId="538" priority="346" operator="greaterThan">
      <formula>1</formula>
    </cfRule>
    <cfRule type="cellIs" dxfId="537" priority="347" operator="between">
      <formula>0.95</formula>
      <formula>1</formula>
    </cfRule>
    <cfRule type="cellIs" dxfId="536" priority="348" stopIfTrue="1" operator="between">
      <formula>0</formula>
      <formula>0.5</formula>
    </cfRule>
  </conditionalFormatting>
  <conditionalFormatting sqref="I8">
    <cfRule type="cellIs" dxfId="535" priority="339" operator="between">
      <formula>0.76</formula>
      <formula>0.95</formula>
    </cfRule>
    <cfRule type="cellIs" dxfId="534" priority="340" operator="between">
      <formula>0.51</formula>
      <formula>0.75</formula>
    </cfRule>
    <cfRule type="cellIs" dxfId="533" priority="341" operator="greaterThan">
      <formula>1</formula>
    </cfRule>
    <cfRule type="cellIs" dxfId="532" priority="342" operator="between">
      <formula>0.95</formula>
      <formula>1</formula>
    </cfRule>
    <cfRule type="cellIs" dxfId="531" priority="343" stopIfTrue="1" operator="between">
      <formula>0</formula>
      <formula>0.5</formula>
    </cfRule>
  </conditionalFormatting>
  <conditionalFormatting sqref="I9">
    <cfRule type="cellIs" dxfId="530" priority="334" operator="between">
      <formula>0.76</formula>
      <formula>0.95</formula>
    </cfRule>
    <cfRule type="cellIs" dxfId="529" priority="335" operator="between">
      <formula>0.51</formula>
      <formula>0.75</formula>
    </cfRule>
    <cfRule type="cellIs" dxfId="528" priority="336" operator="greaterThan">
      <formula>1</formula>
    </cfRule>
    <cfRule type="cellIs" dxfId="527" priority="337" operator="between">
      <formula>0.95</formula>
      <formula>1</formula>
    </cfRule>
    <cfRule type="cellIs" dxfId="526" priority="338" stopIfTrue="1" operator="between">
      <formula>0</formula>
      <formula>0.5</formula>
    </cfRule>
  </conditionalFormatting>
  <conditionalFormatting sqref="I10">
    <cfRule type="cellIs" dxfId="525" priority="329" operator="between">
      <formula>0.76</formula>
      <formula>0.95</formula>
    </cfRule>
    <cfRule type="cellIs" dxfId="524" priority="330" operator="between">
      <formula>0.51</formula>
      <formula>0.75</formula>
    </cfRule>
    <cfRule type="cellIs" dxfId="523" priority="331" operator="greaterThan">
      <formula>1</formula>
    </cfRule>
    <cfRule type="cellIs" dxfId="522" priority="332" operator="between">
      <formula>0.95</formula>
      <formula>1</formula>
    </cfRule>
    <cfRule type="cellIs" dxfId="521" priority="333" stopIfTrue="1" operator="between">
      <formula>0</formula>
      <formula>0.5</formula>
    </cfRule>
  </conditionalFormatting>
  <conditionalFormatting sqref="I11">
    <cfRule type="cellIs" dxfId="520" priority="324" operator="between">
      <formula>0.76</formula>
      <formula>0.95</formula>
    </cfRule>
    <cfRule type="cellIs" dxfId="519" priority="325" operator="between">
      <formula>0.51</formula>
      <formula>0.75</formula>
    </cfRule>
    <cfRule type="cellIs" dxfId="518" priority="326" operator="greaterThan">
      <formula>1</formula>
    </cfRule>
    <cfRule type="cellIs" dxfId="517" priority="327" operator="between">
      <formula>0.95</formula>
      <formula>1</formula>
    </cfRule>
    <cfRule type="cellIs" dxfId="516" priority="328" stopIfTrue="1" operator="between">
      <formula>0</formula>
      <formula>0.5</formula>
    </cfRule>
  </conditionalFormatting>
  <conditionalFormatting sqref="L6">
    <cfRule type="cellIs" dxfId="515" priority="319" operator="between">
      <formula>0.76</formula>
      <formula>0.95</formula>
    </cfRule>
    <cfRule type="cellIs" dxfId="514" priority="320" operator="between">
      <formula>0.51</formula>
      <formula>0.75</formula>
    </cfRule>
    <cfRule type="cellIs" dxfId="513" priority="321" operator="greaterThan">
      <formula>1</formula>
    </cfRule>
    <cfRule type="cellIs" dxfId="512" priority="322" operator="between">
      <formula>0.95</formula>
      <formula>1</formula>
    </cfRule>
    <cfRule type="cellIs" dxfId="511" priority="323" stopIfTrue="1" operator="between">
      <formula>0</formula>
      <formula>0.5</formula>
    </cfRule>
  </conditionalFormatting>
  <conditionalFormatting sqref="L7">
    <cfRule type="cellIs" dxfId="510" priority="314" operator="between">
      <formula>0.76</formula>
      <formula>0.95</formula>
    </cfRule>
    <cfRule type="cellIs" dxfId="509" priority="315" operator="between">
      <formula>0.51</formula>
      <formula>0.75</formula>
    </cfRule>
    <cfRule type="cellIs" dxfId="508" priority="316" operator="greaterThan">
      <formula>1</formula>
    </cfRule>
    <cfRule type="cellIs" dxfId="507" priority="317" operator="between">
      <formula>0.95</formula>
      <formula>1</formula>
    </cfRule>
    <cfRule type="cellIs" dxfId="506" priority="318" stopIfTrue="1" operator="between">
      <formula>0</formula>
      <formula>0.5</formula>
    </cfRule>
  </conditionalFormatting>
  <conditionalFormatting sqref="L8">
    <cfRule type="cellIs" dxfId="505" priority="309" operator="between">
      <formula>0.76</formula>
      <formula>0.95</formula>
    </cfRule>
    <cfRule type="cellIs" dxfId="504" priority="310" operator="between">
      <formula>0.51</formula>
      <formula>0.75</formula>
    </cfRule>
    <cfRule type="cellIs" dxfId="503" priority="311" operator="greaterThan">
      <formula>1</formula>
    </cfRule>
    <cfRule type="cellIs" dxfId="502" priority="312" operator="between">
      <formula>0.95</formula>
      <formula>1</formula>
    </cfRule>
    <cfRule type="cellIs" dxfId="501" priority="313" stopIfTrue="1" operator="between">
      <formula>0</formula>
      <formula>0.5</formula>
    </cfRule>
  </conditionalFormatting>
  <conditionalFormatting sqref="L9">
    <cfRule type="cellIs" dxfId="500" priority="304" operator="between">
      <formula>0.76</formula>
      <formula>0.95</formula>
    </cfRule>
    <cfRule type="cellIs" dxfId="499" priority="305" operator="between">
      <formula>0.51</formula>
      <formula>0.75</formula>
    </cfRule>
    <cfRule type="cellIs" dxfId="498" priority="306" operator="greaterThan">
      <formula>1</formula>
    </cfRule>
    <cfRule type="cellIs" dxfId="497" priority="307" operator="between">
      <formula>0.95</formula>
      <formula>1</formula>
    </cfRule>
    <cfRule type="cellIs" dxfId="496" priority="308" stopIfTrue="1" operator="between">
      <formula>0</formula>
      <formula>0.5</formula>
    </cfRule>
  </conditionalFormatting>
  <conditionalFormatting sqref="L10">
    <cfRule type="cellIs" dxfId="495" priority="299" operator="between">
      <formula>0.76</formula>
      <formula>0.95</formula>
    </cfRule>
    <cfRule type="cellIs" dxfId="494" priority="300" operator="between">
      <formula>0.51</formula>
      <formula>0.75</formula>
    </cfRule>
    <cfRule type="cellIs" dxfId="493" priority="301" operator="greaterThan">
      <formula>1</formula>
    </cfRule>
    <cfRule type="cellIs" dxfId="492" priority="302" operator="between">
      <formula>0.95</formula>
      <formula>1</formula>
    </cfRule>
    <cfRule type="cellIs" dxfId="491" priority="303" stopIfTrue="1" operator="between">
      <formula>0</formula>
      <formula>0.5</formula>
    </cfRule>
  </conditionalFormatting>
  <conditionalFormatting sqref="L11">
    <cfRule type="cellIs" dxfId="490" priority="294" operator="between">
      <formula>0.76</formula>
      <formula>0.95</formula>
    </cfRule>
    <cfRule type="cellIs" dxfId="489" priority="295" operator="between">
      <formula>0.51</formula>
      <formula>0.75</formula>
    </cfRule>
    <cfRule type="cellIs" dxfId="488" priority="296" operator="greaterThan">
      <formula>1</formula>
    </cfRule>
    <cfRule type="cellIs" dxfId="487" priority="297" operator="between">
      <formula>0.95</formula>
      <formula>1</formula>
    </cfRule>
    <cfRule type="cellIs" dxfId="486" priority="298" stopIfTrue="1" operator="between">
      <formula>0</formula>
      <formula>0.5</formula>
    </cfRule>
  </conditionalFormatting>
  <conditionalFormatting sqref="G11">
    <cfRule type="cellIs" dxfId="485" priority="236" operator="between">
      <formula>0.76</formula>
      <formula>0.95</formula>
    </cfRule>
    <cfRule type="cellIs" dxfId="484" priority="237" operator="between">
      <formula>0.51</formula>
      <formula>0.75</formula>
    </cfRule>
    <cfRule type="cellIs" dxfId="483" priority="238" operator="greaterThan">
      <formula>1</formula>
    </cfRule>
    <cfRule type="cellIs" dxfId="482" priority="239" operator="between">
      <formula>0.95</formula>
      <formula>1</formula>
    </cfRule>
    <cfRule type="cellIs" dxfId="481" priority="240" stopIfTrue="1" operator="between">
      <formula>0</formula>
      <formula>0.5</formula>
    </cfRule>
  </conditionalFormatting>
  <conditionalFormatting sqref="G10">
    <cfRule type="cellIs" dxfId="480" priority="231" operator="between">
      <formula>0.76</formula>
      <formula>0.95</formula>
    </cfRule>
    <cfRule type="cellIs" dxfId="479" priority="232" operator="between">
      <formula>0.51</formula>
      <formula>0.75</formula>
    </cfRule>
    <cfRule type="cellIs" dxfId="478" priority="233" operator="greaterThan">
      <formula>1</formula>
    </cfRule>
    <cfRule type="cellIs" dxfId="477" priority="234" operator="between">
      <formula>0.95</formula>
      <formula>1</formula>
    </cfRule>
    <cfRule type="cellIs" dxfId="476" priority="235" stopIfTrue="1" operator="between">
      <formula>0</formula>
      <formula>0.5</formula>
    </cfRule>
  </conditionalFormatting>
  <conditionalFormatting sqref="G9">
    <cfRule type="cellIs" dxfId="475" priority="226" operator="between">
      <formula>0.76</formula>
      <formula>0.95</formula>
    </cfRule>
    <cfRule type="cellIs" dxfId="474" priority="227" operator="between">
      <formula>0.51</formula>
      <formula>0.75</formula>
    </cfRule>
    <cfRule type="cellIs" dxfId="473" priority="228" operator="greaterThan">
      <formula>1</formula>
    </cfRule>
    <cfRule type="cellIs" dxfId="472" priority="229" operator="between">
      <formula>0.95</formula>
      <formula>1</formula>
    </cfRule>
    <cfRule type="cellIs" dxfId="471" priority="230" stopIfTrue="1" operator="between">
      <formula>0</formula>
      <formula>0.5</formula>
    </cfRule>
  </conditionalFormatting>
  <conditionalFormatting sqref="G8">
    <cfRule type="cellIs" dxfId="470" priority="221" operator="between">
      <formula>0.76</formula>
      <formula>0.95</formula>
    </cfRule>
    <cfRule type="cellIs" dxfId="469" priority="222" operator="between">
      <formula>0.51</formula>
      <formula>0.75</formula>
    </cfRule>
    <cfRule type="cellIs" dxfId="468" priority="223" operator="greaterThan">
      <formula>1</formula>
    </cfRule>
    <cfRule type="cellIs" dxfId="467" priority="224" operator="between">
      <formula>0.95</formula>
      <formula>1</formula>
    </cfRule>
    <cfRule type="cellIs" dxfId="466" priority="225" stopIfTrue="1" operator="between">
      <formula>0</formula>
      <formula>0.5</formula>
    </cfRule>
  </conditionalFormatting>
  <conditionalFormatting sqref="G7">
    <cfRule type="cellIs" dxfId="465" priority="216" operator="between">
      <formula>0.76</formula>
      <formula>0.95</formula>
    </cfRule>
    <cfRule type="cellIs" dxfId="464" priority="217" operator="between">
      <formula>0.51</formula>
      <formula>0.75</formula>
    </cfRule>
    <cfRule type="cellIs" dxfId="463" priority="218" operator="greaterThan">
      <formula>1</formula>
    </cfRule>
    <cfRule type="cellIs" dxfId="462" priority="219" operator="between">
      <formula>0.95</formula>
      <formula>1</formula>
    </cfRule>
    <cfRule type="cellIs" dxfId="461" priority="220" stopIfTrue="1" operator="between">
      <formula>0</formula>
      <formula>0.5</formula>
    </cfRule>
  </conditionalFormatting>
  <conditionalFormatting sqref="G6">
    <cfRule type="cellIs" dxfId="460" priority="211" operator="between">
      <formula>0.76</formula>
      <formula>0.95</formula>
    </cfRule>
    <cfRule type="cellIs" dxfId="459" priority="212" operator="between">
      <formula>0.51</formula>
      <formula>0.75</formula>
    </cfRule>
    <cfRule type="cellIs" dxfId="458" priority="213" operator="greaterThan">
      <formula>1</formula>
    </cfRule>
    <cfRule type="cellIs" dxfId="457" priority="214" operator="between">
      <formula>0.95</formula>
      <formula>1</formula>
    </cfRule>
    <cfRule type="cellIs" dxfId="456" priority="215" stopIfTrue="1" operator="between">
      <formula>0</formula>
      <formula>0.5</formula>
    </cfRule>
  </conditionalFormatting>
  <conditionalFormatting sqref="J6">
    <cfRule type="cellIs" dxfId="455" priority="206" operator="between">
      <formula>0.76</formula>
      <formula>0.95</formula>
    </cfRule>
    <cfRule type="cellIs" dxfId="454" priority="207" operator="between">
      <formula>0.51</formula>
      <formula>0.75</formula>
    </cfRule>
    <cfRule type="cellIs" dxfId="453" priority="208" operator="greaterThan">
      <formula>1</formula>
    </cfRule>
    <cfRule type="cellIs" dxfId="452" priority="209" operator="between">
      <formula>0.95</formula>
      <formula>1</formula>
    </cfRule>
    <cfRule type="cellIs" dxfId="451" priority="210" stopIfTrue="1" operator="between">
      <formula>0</formula>
      <formula>0.5</formula>
    </cfRule>
  </conditionalFormatting>
  <conditionalFormatting sqref="J7">
    <cfRule type="cellIs" dxfId="450" priority="201" operator="between">
      <formula>0.76</formula>
      <formula>0.95</formula>
    </cfRule>
    <cfRule type="cellIs" dxfId="449" priority="202" operator="between">
      <formula>0.51</formula>
      <formula>0.75</formula>
    </cfRule>
    <cfRule type="cellIs" dxfId="448" priority="203" operator="greaterThan">
      <formula>1</formula>
    </cfRule>
    <cfRule type="cellIs" dxfId="447" priority="204" operator="between">
      <formula>0.95</formula>
      <formula>1</formula>
    </cfRule>
    <cfRule type="cellIs" dxfId="446" priority="205" stopIfTrue="1" operator="between">
      <formula>0</formula>
      <formula>0.5</formula>
    </cfRule>
  </conditionalFormatting>
  <conditionalFormatting sqref="J8">
    <cfRule type="cellIs" dxfId="445" priority="196" operator="between">
      <formula>0.76</formula>
      <formula>0.95</formula>
    </cfRule>
    <cfRule type="cellIs" dxfId="444" priority="197" operator="between">
      <formula>0.51</formula>
      <formula>0.75</formula>
    </cfRule>
    <cfRule type="cellIs" dxfId="443" priority="198" operator="greaterThan">
      <formula>1</formula>
    </cfRule>
    <cfRule type="cellIs" dxfId="442" priority="199" operator="between">
      <formula>0.95</formula>
      <formula>1</formula>
    </cfRule>
    <cfRule type="cellIs" dxfId="441" priority="200" stopIfTrue="1" operator="between">
      <formula>0</formula>
      <formula>0.5</formula>
    </cfRule>
  </conditionalFormatting>
  <conditionalFormatting sqref="J9">
    <cfRule type="cellIs" dxfId="440" priority="191" operator="between">
      <formula>0.76</formula>
      <formula>0.95</formula>
    </cfRule>
    <cfRule type="cellIs" dxfId="439" priority="192" operator="between">
      <formula>0.51</formula>
      <formula>0.75</formula>
    </cfRule>
    <cfRule type="cellIs" dxfId="438" priority="193" operator="greaterThan">
      <formula>1</formula>
    </cfRule>
    <cfRule type="cellIs" dxfId="437" priority="194" operator="between">
      <formula>0.95</formula>
      <formula>1</formula>
    </cfRule>
    <cfRule type="cellIs" dxfId="436" priority="195" stopIfTrue="1" operator="between">
      <formula>0</formula>
      <formula>0.5</formula>
    </cfRule>
  </conditionalFormatting>
  <conditionalFormatting sqref="J10">
    <cfRule type="cellIs" dxfId="435" priority="186" operator="between">
      <formula>0.76</formula>
      <formula>0.95</formula>
    </cfRule>
    <cfRule type="cellIs" dxfId="434" priority="187" operator="between">
      <formula>0.51</formula>
      <formula>0.75</formula>
    </cfRule>
    <cfRule type="cellIs" dxfId="433" priority="188" operator="greaterThan">
      <formula>1</formula>
    </cfRule>
    <cfRule type="cellIs" dxfId="432" priority="189" operator="between">
      <formula>0.95</formula>
      <formula>1</formula>
    </cfRule>
    <cfRule type="cellIs" dxfId="431" priority="190" stopIfTrue="1" operator="between">
      <formula>0</formula>
      <formula>0.5</formula>
    </cfRule>
  </conditionalFormatting>
  <conditionalFormatting sqref="J11">
    <cfRule type="cellIs" dxfId="430" priority="181" operator="between">
      <formula>0.76</formula>
      <formula>0.95</formula>
    </cfRule>
    <cfRule type="cellIs" dxfId="429" priority="182" operator="between">
      <formula>0.51</formula>
      <formula>0.75</formula>
    </cfRule>
    <cfRule type="cellIs" dxfId="428" priority="183" operator="greaterThan">
      <formula>1</formula>
    </cfRule>
    <cfRule type="cellIs" dxfId="427" priority="184" operator="between">
      <formula>0.95</formula>
      <formula>1</formula>
    </cfRule>
    <cfRule type="cellIs" dxfId="426" priority="185" stopIfTrue="1" operator="between">
      <formula>0</formula>
      <formula>0.5</formula>
    </cfRule>
  </conditionalFormatting>
  <conditionalFormatting sqref="M11">
    <cfRule type="cellIs" dxfId="425" priority="176" operator="between">
      <formula>0.76</formula>
      <formula>0.95</formula>
    </cfRule>
    <cfRule type="cellIs" dxfId="424" priority="177" operator="between">
      <formula>0.51</formula>
      <formula>0.75</formula>
    </cfRule>
    <cfRule type="cellIs" dxfId="423" priority="178" operator="greaterThan">
      <formula>1</formula>
    </cfRule>
    <cfRule type="cellIs" dxfId="422" priority="179" operator="between">
      <formula>0.95</formula>
      <formula>1</formula>
    </cfRule>
    <cfRule type="cellIs" dxfId="421" priority="180" stopIfTrue="1" operator="between">
      <formula>0</formula>
      <formula>0.5</formula>
    </cfRule>
  </conditionalFormatting>
  <conditionalFormatting sqref="M10">
    <cfRule type="cellIs" dxfId="420" priority="171" operator="between">
      <formula>0.76</formula>
      <formula>0.95</formula>
    </cfRule>
    <cfRule type="cellIs" dxfId="419" priority="172" operator="between">
      <formula>0.51</formula>
      <formula>0.75</formula>
    </cfRule>
    <cfRule type="cellIs" dxfId="418" priority="173" operator="greaterThan">
      <formula>1</formula>
    </cfRule>
    <cfRule type="cellIs" dxfId="417" priority="174" operator="between">
      <formula>0.95</formula>
      <formula>1</formula>
    </cfRule>
    <cfRule type="cellIs" dxfId="416" priority="175" stopIfTrue="1" operator="between">
      <formula>0</formula>
      <formula>0.5</formula>
    </cfRule>
  </conditionalFormatting>
  <conditionalFormatting sqref="M9">
    <cfRule type="cellIs" dxfId="415" priority="166" operator="between">
      <formula>0.76</formula>
      <formula>0.95</formula>
    </cfRule>
    <cfRule type="cellIs" dxfId="414" priority="167" operator="between">
      <formula>0.51</formula>
      <formula>0.75</formula>
    </cfRule>
    <cfRule type="cellIs" dxfId="413" priority="168" operator="greaterThan">
      <formula>1</formula>
    </cfRule>
    <cfRule type="cellIs" dxfId="412" priority="169" operator="between">
      <formula>0.95</formula>
      <formula>1</formula>
    </cfRule>
    <cfRule type="cellIs" dxfId="411" priority="170" stopIfTrue="1" operator="between">
      <formula>0</formula>
      <formula>0.5</formula>
    </cfRule>
  </conditionalFormatting>
  <conditionalFormatting sqref="M8">
    <cfRule type="cellIs" dxfId="410" priority="161" operator="between">
      <formula>0.76</formula>
      <formula>0.95</formula>
    </cfRule>
    <cfRule type="cellIs" dxfId="409" priority="162" operator="between">
      <formula>0.51</formula>
      <formula>0.75</formula>
    </cfRule>
    <cfRule type="cellIs" dxfId="408" priority="163" operator="greaterThan">
      <formula>1</formula>
    </cfRule>
    <cfRule type="cellIs" dxfId="407" priority="164" operator="between">
      <formula>0.95</formula>
      <formula>1</formula>
    </cfRule>
    <cfRule type="cellIs" dxfId="406" priority="165" stopIfTrue="1" operator="between">
      <formula>0</formula>
      <formula>0.5</formula>
    </cfRule>
  </conditionalFormatting>
  <conditionalFormatting sqref="M7">
    <cfRule type="cellIs" dxfId="405" priority="156" operator="between">
      <formula>0.76</formula>
      <formula>0.95</formula>
    </cfRule>
    <cfRule type="cellIs" dxfId="404" priority="157" operator="between">
      <formula>0.51</formula>
      <formula>0.75</formula>
    </cfRule>
    <cfRule type="cellIs" dxfId="403" priority="158" operator="greaterThan">
      <formula>1</formula>
    </cfRule>
    <cfRule type="cellIs" dxfId="402" priority="159" operator="between">
      <formula>0.95</formula>
      <formula>1</formula>
    </cfRule>
    <cfRule type="cellIs" dxfId="401" priority="160" stopIfTrue="1" operator="between">
      <formula>0</formula>
      <formula>0.5</formula>
    </cfRule>
  </conditionalFormatting>
  <conditionalFormatting sqref="M6">
    <cfRule type="cellIs" dxfId="400" priority="151" operator="between">
      <formula>0.76</formula>
      <formula>0.95</formula>
    </cfRule>
    <cfRule type="cellIs" dxfId="399" priority="152" operator="between">
      <formula>0.51</formula>
      <formula>0.75</formula>
    </cfRule>
    <cfRule type="cellIs" dxfId="398" priority="153" operator="greaterThan">
      <formula>1</formula>
    </cfRule>
    <cfRule type="cellIs" dxfId="397" priority="154" operator="between">
      <formula>0.95</formula>
      <formula>1</formula>
    </cfRule>
    <cfRule type="cellIs" dxfId="396" priority="155" stopIfTrue="1" operator="between">
      <formula>0</formula>
      <formula>0.5</formula>
    </cfRule>
  </conditionalFormatting>
  <conditionalFormatting sqref="D6">
    <cfRule type="cellIs" dxfId="395" priority="146" operator="between">
      <formula>0.191</formula>
      <formula>0.24</formula>
    </cfRule>
    <cfRule type="cellIs" dxfId="394" priority="147" operator="between">
      <formula>0.1251</formula>
      <formula>0.19</formula>
    </cfRule>
    <cfRule type="cellIs" dxfId="393" priority="148" operator="greaterThan">
      <formula>0.2601</formula>
    </cfRule>
    <cfRule type="cellIs" dxfId="392" priority="149" operator="between">
      <formula>0.2401</formula>
      <formula>0.26</formula>
    </cfRule>
    <cfRule type="cellIs" dxfId="391" priority="150" stopIfTrue="1" operator="between">
      <formula>0</formula>
      <formula>0.125</formula>
    </cfRule>
  </conditionalFormatting>
  <conditionalFormatting sqref="D7">
    <cfRule type="cellIs" dxfId="390" priority="141" operator="between">
      <formula>0.191</formula>
      <formula>0.24</formula>
    </cfRule>
    <cfRule type="cellIs" dxfId="389" priority="142" operator="between">
      <formula>0.1251</formula>
      <formula>0.19</formula>
    </cfRule>
    <cfRule type="cellIs" dxfId="388" priority="143" operator="greaterThan">
      <formula>0.2601</formula>
    </cfRule>
    <cfRule type="cellIs" dxfId="387" priority="144" operator="between">
      <formula>0.2401</formula>
      <formula>0.26</formula>
    </cfRule>
    <cfRule type="cellIs" dxfId="386" priority="145" stopIfTrue="1" operator="between">
      <formula>0</formula>
      <formula>0.125</formula>
    </cfRule>
  </conditionalFormatting>
  <conditionalFormatting sqref="D8">
    <cfRule type="cellIs" dxfId="385" priority="136" operator="between">
      <formula>0.191</formula>
      <formula>0.24</formula>
    </cfRule>
    <cfRule type="cellIs" dxfId="384" priority="137" operator="between">
      <formula>0.1251</formula>
      <formula>0.19</formula>
    </cfRule>
    <cfRule type="cellIs" dxfId="383" priority="138" operator="greaterThan">
      <formula>0.2601</formula>
    </cfRule>
    <cfRule type="cellIs" dxfId="382" priority="139" operator="between">
      <formula>0.2401</formula>
      <formula>0.26</formula>
    </cfRule>
    <cfRule type="cellIs" dxfId="381" priority="140" stopIfTrue="1" operator="between">
      <formula>0</formula>
      <formula>0.125</formula>
    </cfRule>
  </conditionalFormatting>
  <conditionalFormatting sqref="D9">
    <cfRule type="cellIs" dxfId="380" priority="131" operator="between">
      <formula>0.191</formula>
      <formula>0.24</formula>
    </cfRule>
    <cfRule type="cellIs" dxfId="379" priority="132" operator="between">
      <formula>0.1251</formula>
      <formula>0.19</formula>
    </cfRule>
    <cfRule type="cellIs" dxfId="378" priority="133" operator="greaterThan">
      <formula>0.2601</formula>
    </cfRule>
    <cfRule type="cellIs" dxfId="377" priority="134" operator="between">
      <formula>0.2401</formula>
      <formula>0.26</formula>
    </cfRule>
    <cfRule type="cellIs" dxfId="376" priority="135" stopIfTrue="1" operator="between">
      <formula>0</formula>
      <formula>0.125</formula>
    </cfRule>
  </conditionalFormatting>
  <conditionalFormatting sqref="D10">
    <cfRule type="cellIs" dxfId="375" priority="126" operator="between">
      <formula>0.191</formula>
      <formula>0.24</formula>
    </cfRule>
    <cfRule type="cellIs" dxfId="374" priority="127" operator="between">
      <formula>0.1251</formula>
      <formula>0.19</formula>
    </cfRule>
    <cfRule type="cellIs" dxfId="373" priority="128" operator="greaterThan">
      <formula>0.2601</formula>
    </cfRule>
    <cfRule type="cellIs" dxfId="372" priority="129" operator="between">
      <formula>0.2401</formula>
      <formula>0.26</formula>
    </cfRule>
    <cfRule type="cellIs" dxfId="371" priority="130" stopIfTrue="1" operator="between">
      <formula>0</formula>
      <formula>0.125</formula>
    </cfRule>
  </conditionalFormatting>
  <conditionalFormatting sqref="D11">
    <cfRule type="cellIs" dxfId="370" priority="121" operator="between">
      <formula>0.191</formula>
      <formula>0.24</formula>
    </cfRule>
    <cfRule type="cellIs" dxfId="369" priority="122" operator="between">
      <formula>0.1251</formula>
      <formula>0.19</formula>
    </cfRule>
    <cfRule type="cellIs" dxfId="368" priority="123" operator="greaterThan">
      <formula>0.2601</formula>
    </cfRule>
    <cfRule type="cellIs" dxfId="367" priority="124" operator="between">
      <formula>0.2401</formula>
      <formula>0.26</formula>
    </cfRule>
    <cfRule type="cellIs" dxfId="366" priority="125" stopIfTrue="1" operator="between">
      <formula>0</formula>
      <formula>0.125</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6"/>
  <sheetViews>
    <sheetView zoomScale="80" zoomScaleNormal="80" workbookViewId="0">
      <selection activeCell="J10" sqref="J10"/>
    </sheetView>
  </sheetViews>
  <sheetFormatPr baseColWidth="10" defaultRowHeight="14.4" x14ac:dyDescent="0.3"/>
  <cols>
    <col min="1" max="1" width="49" customWidth="1"/>
    <col min="2" max="2" width="2.33203125" customWidth="1"/>
    <col min="3" max="3" width="23.6640625" customWidth="1"/>
    <col min="4" max="4" width="23.88671875" customWidth="1"/>
    <col min="5" max="5" width="2.6640625" customWidth="1"/>
    <col min="6" max="6" width="15.109375" customWidth="1"/>
    <col min="7" max="7" width="14.6640625" customWidth="1"/>
    <col min="8" max="8" width="3.109375" customWidth="1"/>
    <col min="9" max="9" width="14.6640625" customWidth="1"/>
    <col min="10" max="10" width="15.44140625" customWidth="1"/>
    <col min="11" max="11" width="2.88671875" customWidth="1"/>
    <col min="12" max="12" width="16.33203125" customWidth="1"/>
    <col min="13" max="13" width="14.5546875" customWidth="1"/>
  </cols>
  <sheetData>
    <row r="1" spans="1:13" x14ac:dyDescent="0.3">
      <c r="A1" s="1387"/>
      <c r="B1" s="1390" t="s">
        <v>939</v>
      </c>
      <c r="C1" s="1367"/>
      <c r="D1" s="1369" t="s">
        <v>940</v>
      </c>
      <c r="E1" s="1391"/>
      <c r="F1" s="1391"/>
      <c r="G1" s="1391"/>
      <c r="H1" s="1391"/>
      <c r="I1" s="1391"/>
      <c r="J1" s="1391"/>
      <c r="K1" s="1392"/>
      <c r="L1" s="1393"/>
      <c r="M1" s="1394"/>
    </row>
    <row r="2" spans="1:13" x14ac:dyDescent="0.3">
      <c r="A2" s="1388"/>
      <c r="B2" s="1399" t="s">
        <v>941</v>
      </c>
      <c r="C2" s="1378"/>
      <c r="D2" s="1379" t="s">
        <v>800</v>
      </c>
      <c r="E2" s="1400"/>
      <c r="F2" s="1400"/>
      <c r="G2" s="1400"/>
      <c r="H2" s="1400"/>
      <c r="I2" s="1400"/>
      <c r="J2" s="1400"/>
      <c r="K2" s="1401"/>
      <c r="L2" s="1395"/>
      <c r="M2" s="1396"/>
    </row>
    <row r="3" spans="1:13" ht="15" thickBot="1" x14ac:dyDescent="0.35">
      <c r="A3" s="1389"/>
      <c r="B3" s="1402" t="s">
        <v>857</v>
      </c>
      <c r="C3" s="1380"/>
      <c r="D3" s="513" t="s">
        <v>945</v>
      </c>
      <c r="E3" s="1403" t="s">
        <v>828</v>
      </c>
      <c r="F3" s="1404"/>
      <c r="G3" s="1404"/>
      <c r="H3" s="1404"/>
      <c r="I3" s="1405"/>
      <c r="J3" s="516" t="s">
        <v>944</v>
      </c>
      <c r="K3" s="514">
        <v>1</v>
      </c>
      <c r="L3" s="1397"/>
      <c r="M3" s="1398"/>
    </row>
    <row r="4" spans="1:13" ht="15" thickBot="1" x14ac:dyDescent="0.35"/>
    <row r="5" spans="1:13" ht="70.2" thickBot="1" x14ac:dyDescent="0.35">
      <c r="A5" s="297" t="s">
        <v>837</v>
      </c>
      <c r="B5" s="504"/>
      <c r="C5" s="299" t="s">
        <v>877</v>
      </c>
      <c r="D5" s="300" t="s">
        <v>818</v>
      </c>
      <c r="E5" s="183"/>
      <c r="F5" s="181" t="s">
        <v>878</v>
      </c>
      <c r="G5" s="182" t="s">
        <v>819</v>
      </c>
      <c r="H5" s="183"/>
      <c r="I5" s="181" t="s">
        <v>879</v>
      </c>
      <c r="J5" s="182" t="s">
        <v>820</v>
      </c>
      <c r="K5" s="183"/>
      <c r="L5" s="181" t="s">
        <v>880</v>
      </c>
      <c r="M5" s="182" t="s">
        <v>821</v>
      </c>
    </row>
    <row r="6" spans="1:13" ht="17.399999999999999" x14ac:dyDescent="0.3">
      <c r="A6" s="308" t="s">
        <v>3</v>
      </c>
      <c r="B6" s="505"/>
      <c r="C6" s="501">
        <f>SUM('Cuadro Mando Integral Detallado'!I34,'Cuadro Mando Integral Detallado'!I112:I113,'Cuadro Mando Integral Detallado'!I162)/COUNT('Cuadro Mando Integral Detallado'!I34,'Cuadro Mando Integral Detallado'!I112:I113,'Cuadro Mando Integral Detallado'!I162)</f>
        <v>0</v>
      </c>
      <c r="D6" s="498">
        <f>SUM('Cuadro Mando Integral Detallado'!J34,'Cuadro Mando Integral Detallado'!J112:J113,'Cuadro Mando Integral Detallado'!J162)/COUNT('Cuadro Mando Integral Detallado'!J34,'Cuadro Mando Integral Detallado'!J112:J113,'Cuadro Mando Integral Detallado'!J162)</f>
        <v>0</v>
      </c>
      <c r="E6" s="183"/>
      <c r="F6" s="179">
        <f>SUM('Cuadro Mando Integral Detallado'!M34,'Cuadro Mando Integral Detallado'!M112:M113,'Cuadro Mando Integral Detallado'!M162)/COUNT('Cuadro Mando Integral Detallado'!M34,'Cuadro Mando Integral Detallado'!M112:M113,'Cuadro Mando Integral Detallado'!M162)</f>
        <v>0</v>
      </c>
      <c r="G6" s="180">
        <f>SUM('Cuadro Mando Integral Detallado'!N34,'Cuadro Mando Integral Detallado'!N112:N113,'Cuadro Mando Integral Detallado'!N162)/COUNT('Cuadro Mando Integral Detallado'!N34,'Cuadro Mando Integral Detallado'!N112:N113,'Cuadro Mando Integral Detallado'!N162)</f>
        <v>0</v>
      </c>
      <c r="H6" s="163"/>
      <c r="I6" s="179">
        <f>SUM('Cuadro Mando Integral Detallado'!Q34,'Cuadro Mando Integral Detallado'!Q112:Q113,'Cuadro Mando Integral Detallado'!Q162)/COUNT('Cuadro Mando Integral Detallado'!Q34,'Cuadro Mando Integral Detallado'!Q112:Q113,'Cuadro Mando Integral Detallado'!Q162)</f>
        <v>0</v>
      </c>
      <c r="J6" s="180">
        <f>SUM('Cuadro Mando Integral Detallado'!R34,'Cuadro Mando Integral Detallado'!R112:R113,'Cuadro Mando Integral Detallado'!R162)/COUNT('Cuadro Mando Integral Detallado'!R34,'Cuadro Mando Integral Detallado'!R112:R113,'Cuadro Mando Integral Detallado'!R162)</f>
        <v>0</v>
      </c>
      <c r="K6" s="163"/>
      <c r="L6" s="179">
        <f>SUM('Cuadro Mando Integral Detallado'!U34,'Cuadro Mando Integral Detallado'!U112:U113,'Cuadro Mando Integral Detallado'!U162)/COUNT('Cuadro Mando Integral Detallado'!U34,'Cuadro Mando Integral Detallado'!U112:U113,'Cuadro Mando Integral Detallado'!U162)</f>
        <v>0</v>
      </c>
      <c r="M6" s="180">
        <f>SUM('Cuadro Mando Integral Detallado'!V34,'Cuadro Mando Integral Detallado'!V112:V113,'Cuadro Mando Integral Detallado'!V162)/COUNT('Cuadro Mando Integral Detallado'!V34,'Cuadro Mando Integral Detallado'!V112:V113,'Cuadro Mando Integral Detallado'!V162)</f>
        <v>0</v>
      </c>
    </row>
    <row r="7" spans="1:13" ht="34.799999999999997" x14ac:dyDescent="0.3">
      <c r="A7" s="303" t="s">
        <v>834</v>
      </c>
      <c r="B7" s="505"/>
      <c r="C7" s="310">
        <f>SUM('Cuadro Mando Integral Detallado'!I37:I63,'Cuadro Mando Integral Detallado'!I141:I148,'Cuadro Mando Integral Detallado'!I163,'Cuadro Mando Integral Detallado'!I173:I174)/COUNT('Cuadro Mando Integral Detallado'!I37:I63,'Cuadro Mando Integral Detallado'!I141:I148,'Cuadro Mando Integral Detallado'!I163,'Cuadro Mando Integral Detallado'!I173:I174)</f>
        <v>0</v>
      </c>
      <c r="D7" s="302">
        <f>SUM('Cuadro Mando Integral Detallado'!J37:J63,'Cuadro Mando Integral Detallado'!J141:J148,'Cuadro Mando Integral Detallado'!J163,'Cuadro Mando Integral Detallado'!J173:J174)/COUNT('Cuadro Mando Integral Detallado'!J37:J63,'Cuadro Mando Integral Detallado'!J141:J148,'Cuadro Mando Integral Detallado'!J163,'Cuadro Mando Integral Detallado'!J173:J174)</f>
        <v>0</v>
      </c>
      <c r="E7" s="163"/>
      <c r="F7" s="177">
        <f>SUM('Cuadro Mando Integral Detallado'!M37:M63,'Cuadro Mando Integral Detallado'!M141:M148,'Cuadro Mando Integral Detallado'!M163,'Cuadro Mando Integral Detallado'!M173:M174)/COUNT('Cuadro Mando Integral Detallado'!M37:M63,'Cuadro Mando Integral Detallado'!M141:M148,'Cuadro Mando Integral Detallado'!M163,'Cuadro Mando Integral Detallado'!M173:M174)</f>
        <v>0</v>
      </c>
      <c r="G7" s="178">
        <f>SUM('Cuadro Mando Integral Detallado'!N37:N63,'Cuadro Mando Integral Detallado'!N141:N148,'Cuadro Mando Integral Detallado'!N163,'Cuadro Mando Integral Detallado'!N173:N174)/COUNT('Cuadro Mando Integral Detallado'!N37:N63,'Cuadro Mando Integral Detallado'!N141:N148,'Cuadro Mando Integral Detallado'!N163,'Cuadro Mando Integral Detallado'!N173:N174)</f>
        <v>0</v>
      </c>
      <c r="H7" s="163"/>
      <c r="I7" s="177">
        <f>SUM('Cuadro Mando Integral Detallado'!Q37:Q63,'Cuadro Mando Integral Detallado'!Q141:Q148,'Cuadro Mando Integral Detallado'!Q163,'Cuadro Mando Integral Detallado'!Q173:Q174)/COUNT('Cuadro Mando Integral Detallado'!Q37:Q63,'Cuadro Mando Integral Detallado'!Q141:Q148,'Cuadro Mando Integral Detallado'!Q163,'Cuadro Mando Integral Detallado'!Q173:Q174)</f>
        <v>0</v>
      </c>
      <c r="J7" s="178">
        <f>SUM('Cuadro Mando Integral Detallado'!R37:R63,'Cuadro Mando Integral Detallado'!R141:R148,'Cuadro Mando Integral Detallado'!R163,'Cuadro Mando Integral Detallado'!R173:R174)/COUNT('Cuadro Mando Integral Detallado'!R37:R63,'Cuadro Mando Integral Detallado'!R141:R148,'Cuadro Mando Integral Detallado'!R163,'Cuadro Mando Integral Detallado'!R173:R174)</f>
        <v>0</v>
      </c>
      <c r="K7" s="163"/>
      <c r="L7" s="177">
        <f>SUM('Cuadro Mando Integral Detallado'!U37:U63,'Cuadro Mando Integral Detallado'!U141:U148,'Cuadro Mando Integral Detallado'!U163,'Cuadro Mando Integral Detallado'!U173:U174)/COUNT('Cuadro Mando Integral Detallado'!U37:U63,'Cuadro Mando Integral Detallado'!U141:U148,'Cuadro Mando Integral Detallado'!U163,'Cuadro Mando Integral Detallado'!U173:U174)</f>
        <v>0</v>
      </c>
      <c r="M7" s="178">
        <f>SUM('Cuadro Mando Integral Detallado'!V37:V63,'Cuadro Mando Integral Detallado'!V141:V148,'Cuadro Mando Integral Detallado'!V163,'Cuadro Mando Integral Detallado'!V173:V174)/COUNT('Cuadro Mando Integral Detallado'!V37:V63,'Cuadro Mando Integral Detallado'!V141:V148,'Cuadro Mando Integral Detallado'!V163,'Cuadro Mando Integral Detallado'!V173:V174)</f>
        <v>0</v>
      </c>
    </row>
    <row r="8" spans="1:13" ht="34.799999999999997" x14ac:dyDescent="0.3">
      <c r="A8" s="303" t="s">
        <v>26</v>
      </c>
      <c r="B8" s="505"/>
      <c r="C8" s="310">
        <f>SUM('Cuadro Mando Integral Detallado'!I96:I100,'Cuadro Mando Integral Detallado'!I118:I132,'Cuadro Mando Integral Detallado'!I164,'Cuadro Mando Integral Detallado'!I175:I176,'Cuadro Mando Integral Detallado'!I196)/COUNT('Cuadro Mando Integral Detallado'!I96:I100,'Cuadro Mando Integral Detallado'!I118:I132,'Cuadro Mando Integral Detallado'!I164,'Cuadro Mando Integral Detallado'!I175:I176,'Cuadro Mando Integral Detallado'!I196)</f>
        <v>0</v>
      </c>
      <c r="D8" s="302">
        <f>SUM('Cuadro Mando Integral Detallado'!J96:J100,'Cuadro Mando Integral Detallado'!J118:J132,'Cuadro Mando Integral Detallado'!J164,'Cuadro Mando Integral Detallado'!J175:J176,'Cuadro Mando Integral Detallado'!J196)/COUNT('Cuadro Mando Integral Detallado'!J96:J100,'Cuadro Mando Integral Detallado'!J118:J132,'Cuadro Mando Integral Detallado'!J164,'Cuadro Mando Integral Detallado'!J175:J176,'Cuadro Mando Integral Detallado'!J196)</f>
        <v>0</v>
      </c>
      <c r="E8" s="163"/>
      <c r="F8" s="177">
        <f>SUM('Cuadro Mando Integral Detallado'!M96:M99,'Cuadro Mando Integral Detallado'!M118:M132,'Cuadro Mando Integral Detallado'!M164,'Cuadro Mando Integral Detallado'!M175:M176,'Cuadro Mando Integral Detallado'!M196)/COUNT('Cuadro Mando Integral Detallado'!M96:M99,'Cuadro Mando Integral Detallado'!M118:M132,'Cuadro Mando Integral Detallado'!M164,'Cuadro Mando Integral Detallado'!M175:M176,'Cuadro Mando Integral Detallado'!M196)</f>
        <v>0</v>
      </c>
      <c r="G8" s="178">
        <f>SUM('Cuadro Mando Integral Detallado'!N96:N99,'Cuadro Mando Integral Detallado'!N118:N132,'Cuadro Mando Integral Detallado'!N164,'Cuadro Mando Integral Detallado'!N175:N176,'Cuadro Mando Integral Detallado'!N196)/COUNT('Cuadro Mando Integral Detallado'!N96:N99,'Cuadro Mando Integral Detallado'!N118:N132,'Cuadro Mando Integral Detallado'!N164,'Cuadro Mando Integral Detallado'!N175:N176,'Cuadro Mando Integral Detallado'!N196)</f>
        <v>0</v>
      </c>
      <c r="H8" s="163"/>
      <c r="I8" s="177">
        <f>SUM('Cuadro Mando Integral Detallado'!Q96:Q99,'Cuadro Mando Integral Detallado'!Q118:Q132,'Cuadro Mando Integral Detallado'!Q164,'Cuadro Mando Integral Detallado'!Q175:Q176,'Cuadro Mando Integral Detallado'!Q196)/COUNT('Cuadro Mando Integral Detallado'!Q96:Q99,'Cuadro Mando Integral Detallado'!Q118:Q132,'Cuadro Mando Integral Detallado'!Q164,'Cuadro Mando Integral Detallado'!Q175:Q176,'Cuadro Mando Integral Detallado'!Q196)</f>
        <v>0</v>
      </c>
      <c r="J8" s="178">
        <f>SUM('Cuadro Mando Integral Detallado'!R96:R99,'Cuadro Mando Integral Detallado'!R118:R132,'Cuadro Mando Integral Detallado'!R164,'Cuadro Mando Integral Detallado'!R175:R176,'Cuadro Mando Integral Detallado'!R196)/COUNT('Cuadro Mando Integral Detallado'!R96:R99,'Cuadro Mando Integral Detallado'!R118:R132,'Cuadro Mando Integral Detallado'!R164,'Cuadro Mando Integral Detallado'!R175:R176,'Cuadro Mando Integral Detallado'!R196)</f>
        <v>0</v>
      </c>
      <c r="K8" s="163"/>
      <c r="L8" s="177">
        <f>SUM('Cuadro Mando Integral Detallado'!U96:U99,'Cuadro Mando Integral Detallado'!U118:U132,'Cuadro Mando Integral Detallado'!U164,'Cuadro Mando Integral Detallado'!U175:U176,'Cuadro Mando Integral Detallado'!U196)/COUNT('Cuadro Mando Integral Detallado'!U96:U99,'Cuadro Mando Integral Detallado'!U118:U132,'Cuadro Mando Integral Detallado'!U164,'Cuadro Mando Integral Detallado'!U175:U176,'Cuadro Mando Integral Detallado'!U196)</f>
        <v>0</v>
      </c>
      <c r="M8" s="178">
        <f>SUM('Cuadro Mando Integral Detallado'!V96:V99,'Cuadro Mando Integral Detallado'!V118:V132,'Cuadro Mando Integral Detallado'!V164,'Cuadro Mando Integral Detallado'!V175:V176,'Cuadro Mando Integral Detallado'!V196)/COUNT('Cuadro Mando Integral Detallado'!V96:V99,'Cuadro Mando Integral Detallado'!V118:V132,'Cuadro Mando Integral Detallado'!V164,'Cuadro Mando Integral Detallado'!V175:V176,'Cuadro Mando Integral Detallado'!V196)</f>
        <v>0</v>
      </c>
    </row>
    <row r="9" spans="1:13" ht="17.399999999999999" x14ac:dyDescent="0.3">
      <c r="A9" s="303" t="s">
        <v>625</v>
      </c>
      <c r="B9" s="505"/>
      <c r="C9" s="310">
        <f>SUM('Cuadro Mando Integral Detallado'!I94,'Cuadro Mando Integral Detallado'!I101:I102,'Cuadro Mando Integral Detallado'!I133:I139,'Cuadro Mando Integral Detallado'!I165,'Cuadro Mando Integral Detallado'!I177:I178,'Cuadro Mando Integral Detallado'!I197,'Cuadro Mando Integral Detallado'!I203)/COUNT('Cuadro Mando Integral Detallado'!I94,'Cuadro Mando Integral Detallado'!I101:I102,'Cuadro Mando Integral Detallado'!I133:I139,'Cuadro Mando Integral Detallado'!I165,'Cuadro Mando Integral Detallado'!I177:I178,'Cuadro Mando Integral Detallado'!I197,'Cuadro Mando Integral Detallado'!I203)</f>
        <v>0</v>
      </c>
      <c r="D9" s="302">
        <f>SUM('Cuadro Mando Integral Detallado'!J94,'Cuadro Mando Integral Detallado'!J101,'Cuadro Mando Integral Detallado'!J133:J139,'Cuadro Mando Integral Detallado'!J165,'Cuadro Mando Integral Detallado'!J177:J178,'Cuadro Mando Integral Detallado'!J197,'Cuadro Mando Integral Detallado'!J203)/COUNT('Cuadro Mando Integral Detallado'!J94,'Cuadro Mando Integral Detallado'!J101,'Cuadro Mando Integral Detallado'!J133:J139,'Cuadro Mando Integral Detallado'!J165,'Cuadro Mando Integral Detallado'!J177:J178,'Cuadro Mando Integral Detallado'!J197,'Cuadro Mando Integral Detallado'!J203)</f>
        <v>0</v>
      </c>
      <c r="E9" s="163"/>
      <c r="F9" s="177">
        <f>SUM('Cuadro Mando Integral Detallado'!M94,'Cuadro Mando Integral Detallado'!M101:M102,'Cuadro Mando Integral Detallado'!M133:M139,'Cuadro Mando Integral Detallado'!M165,'Cuadro Mando Integral Detallado'!M177:M178,'Cuadro Mando Integral Detallado'!M197,'Cuadro Mando Integral Detallado'!M203)/COUNT('Cuadro Mando Integral Detallado'!M94,'Cuadro Mando Integral Detallado'!M101:M102,'Cuadro Mando Integral Detallado'!M133:M139,'Cuadro Mando Integral Detallado'!M165,'Cuadro Mando Integral Detallado'!M177:M178,'Cuadro Mando Integral Detallado'!M197,'Cuadro Mando Integral Detallado'!M203)</f>
        <v>0</v>
      </c>
      <c r="G9" s="178">
        <f>SUM('Cuadro Mando Integral Detallado'!N94,'Cuadro Mando Integral Detallado'!N101:N102,'Cuadro Mando Integral Detallado'!N133:N139,'Cuadro Mando Integral Detallado'!N165,'Cuadro Mando Integral Detallado'!N177:N178,'Cuadro Mando Integral Detallado'!N197,'Cuadro Mando Integral Detallado'!N203)/COUNT('Cuadro Mando Integral Detallado'!N94,'Cuadro Mando Integral Detallado'!N101:N102,'Cuadro Mando Integral Detallado'!N133:N139,'Cuadro Mando Integral Detallado'!N165,'Cuadro Mando Integral Detallado'!N177:N178,'Cuadro Mando Integral Detallado'!N197,'Cuadro Mando Integral Detallado'!N203)</f>
        <v>0</v>
      </c>
      <c r="H9" s="163"/>
      <c r="I9" s="177">
        <f>SUM('Cuadro Mando Integral Detallado'!Q94,'Cuadro Mando Integral Detallado'!Q101:Q102,'Cuadro Mando Integral Detallado'!Q133:Q139,'Cuadro Mando Integral Detallado'!Q165,'Cuadro Mando Integral Detallado'!Q177:Q178,'Cuadro Mando Integral Detallado'!Q197,'Cuadro Mando Integral Detallado'!Q203)/COUNT('Cuadro Mando Integral Detallado'!Q94,'Cuadro Mando Integral Detallado'!Q101:Q102,'Cuadro Mando Integral Detallado'!Q133:Q139,'Cuadro Mando Integral Detallado'!Q165,'Cuadro Mando Integral Detallado'!Q177:Q178,'Cuadro Mando Integral Detallado'!Q197,'Cuadro Mando Integral Detallado'!Q203)</f>
        <v>0</v>
      </c>
      <c r="J9" s="178">
        <f>SUM('Cuadro Mando Integral Detallado'!R94,'Cuadro Mando Integral Detallado'!R101:R102,'Cuadro Mando Integral Detallado'!R133:R139,'Cuadro Mando Integral Detallado'!R165,'Cuadro Mando Integral Detallado'!R177:R178,'Cuadro Mando Integral Detallado'!R197,'Cuadro Mando Integral Detallado'!R203)/COUNT('Cuadro Mando Integral Detallado'!R94,'Cuadro Mando Integral Detallado'!R101:R102,'Cuadro Mando Integral Detallado'!R133:R139,'Cuadro Mando Integral Detallado'!R165,'Cuadro Mando Integral Detallado'!R177:R178,'Cuadro Mando Integral Detallado'!R197,'Cuadro Mando Integral Detallado'!R203)</f>
        <v>0</v>
      </c>
      <c r="K9" s="163"/>
      <c r="L9" s="177">
        <f>SUM('Cuadro Mando Integral Detallado'!U94,'Cuadro Mando Integral Detallado'!U101:U102,'Cuadro Mando Integral Detallado'!U133:U139,'Cuadro Mando Integral Detallado'!U165,'Cuadro Mando Integral Detallado'!U177:U178,'Cuadro Mando Integral Detallado'!U197,'Cuadro Mando Integral Detallado'!U203)/COUNT('Cuadro Mando Integral Detallado'!U94,'Cuadro Mando Integral Detallado'!U101:U102,'Cuadro Mando Integral Detallado'!U133:U139,'Cuadro Mando Integral Detallado'!U165,'Cuadro Mando Integral Detallado'!U177:U178,'Cuadro Mando Integral Detallado'!U197,'Cuadro Mando Integral Detallado'!U203)</f>
        <v>0</v>
      </c>
      <c r="M9" s="178">
        <f>SUM('Cuadro Mando Integral Detallado'!V94,'Cuadro Mando Integral Detallado'!V101:V102,'Cuadro Mando Integral Detallado'!V133:V139,'Cuadro Mando Integral Detallado'!V165,'Cuadro Mando Integral Detallado'!V177:V178,'Cuadro Mando Integral Detallado'!V197,'Cuadro Mando Integral Detallado'!V203)/COUNT('Cuadro Mando Integral Detallado'!V94,'Cuadro Mando Integral Detallado'!V101:V102,'Cuadro Mando Integral Detallado'!V133:V139,'Cuadro Mando Integral Detallado'!V165,'Cuadro Mando Integral Detallado'!V177:V178,'Cuadro Mando Integral Detallado'!V197,'Cuadro Mando Integral Detallado'!V203)</f>
        <v>0</v>
      </c>
    </row>
    <row r="10" spans="1:13" ht="34.799999999999997" x14ac:dyDescent="0.3">
      <c r="A10" s="303" t="s">
        <v>835</v>
      </c>
      <c r="B10" s="505"/>
      <c r="C10" s="310">
        <f>SUM('Cuadro Mando Integral Detallado'!I65:I73,'Cuadro Mando Integral Detallado'!I166,'Cuadro Mando Integral Detallado'!I179:I180,'Cuadro Mando Integral Detallado'!I199:I201)/COUNT('Cuadro Mando Integral Detallado'!I65:I73,'Cuadro Mando Integral Detallado'!I166,'Cuadro Mando Integral Detallado'!I179:I180,'Cuadro Mando Integral Detallado'!I199:I201)</f>
        <v>0</v>
      </c>
      <c r="D10" s="302">
        <f>SUM('Cuadro Mando Integral Detallado'!J65:J73,'Cuadro Mando Integral Detallado'!J166,'Cuadro Mando Integral Detallado'!J179:J180,'Cuadro Mando Integral Detallado'!J199:J201)/COUNT('Cuadro Mando Integral Detallado'!J65:J73,'Cuadro Mando Integral Detallado'!J166,'Cuadro Mando Integral Detallado'!J179:J180,'Cuadro Mando Integral Detallado'!J199:J201)</f>
        <v>0</v>
      </c>
      <c r="E10" s="163"/>
      <c r="F10" s="177">
        <f>SUM('Cuadro Mando Integral Detallado'!M65:M73,'Cuadro Mando Integral Detallado'!M166,'Cuadro Mando Integral Detallado'!M179:M180,'Cuadro Mando Integral Detallado'!M199:M201)/COUNT('Cuadro Mando Integral Detallado'!M65:M73,'Cuadro Mando Integral Detallado'!M166,'Cuadro Mando Integral Detallado'!M179:M180,'Cuadro Mando Integral Detallado'!M199:M201)</f>
        <v>0</v>
      </c>
      <c r="G10" s="178">
        <f>SUM('Cuadro Mando Integral Detallado'!N65:N73,'Cuadro Mando Integral Detallado'!N166,'Cuadro Mando Integral Detallado'!N179:N180,'Cuadro Mando Integral Detallado'!N199:N201)/COUNT('Cuadro Mando Integral Detallado'!N65:N73,'Cuadro Mando Integral Detallado'!N166,'Cuadro Mando Integral Detallado'!N179:N180,'Cuadro Mando Integral Detallado'!N199:N201)</f>
        <v>0</v>
      </c>
      <c r="H10" s="163"/>
      <c r="I10" s="177">
        <f>SUM('Cuadro Mando Integral Detallado'!Q65:Q73,'Cuadro Mando Integral Detallado'!Q166,'Cuadro Mando Integral Detallado'!Q179:Q180,'Cuadro Mando Integral Detallado'!Q199:Q201)/COUNT('Cuadro Mando Integral Detallado'!Q65:Q73,'Cuadro Mando Integral Detallado'!Q166,'Cuadro Mando Integral Detallado'!Q179:Q180,'Cuadro Mando Integral Detallado'!Q199:Q201)</f>
        <v>0</v>
      </c>
      <c r="J10" s="178">
        <f>SUM('Cuadro Mando Integral Detallado'!R65:R73,'Cuadro Mando Integral Detallado'!R166,'Cuadro Mando Integral Detallado'!R179:R180,'Cuadro Mando Integral Detallado'!R199:R201)/COUNT('Cuadro Mando Integral Detallado'!R65:R73,'Cuadro Mando Integral Detallado'!R166,'Cuadro Mando Integral Detallado'!R179:R180,'Cuadro Mando Integral Detallado'!R199:R201)</f>
        <v>0</v>
      </c>
      <c r="K10" s="163"/>
      <c r="L10" s="177">
        <f>SUM('Cuadro Mando Integral Detallado'!U65:U73,'Cuadro Mando Integral Detallado'!U166,'Cuadro Mando Integral Detallado'!U179:U180,'Cuadro Mando Integral Detallado'!U199:U201)/COUNT('Cuadro Mando Integral Detallado'!U65:U73,'Cuadro Mando Integral Detallado'!U166,'Cuadro Mando Integral Detallado'!U179:U180,'Cuadro Mando Integral Detallado'!U199:U201)</f>
        <v>0</v>
      </c>
      <c r="M10" s="178">
        <f>SUM('Cuadro Mando Integral Detallado'!V65:V73,'Cuadro Mando Integral Detallado'!V166,'Cuadro Mando Integral Detallado'!V179:V180,'Cuadro Mando Integral Detallado'!V199:V201)/COUNT('Cuadro Mando Integral Detallado'!V65:V73,'Cuadro Mando Integral Detallado'!V166,'Cuadro Mando Integral Detallado'!V179:V180,'Cuadro Mando Integral Detallado'!V199:V201)</f>
        <v>0</v>
      </c>
    </row>
    <row r="11" spans="1:13" ht="34.799999999999997" x14ac:dyDescent="0.3">
      <c r="A11" s="311" t="s">
        <v>29</v>
      </c>
      <c r="B11" s="505"/>
      <c r="C11" s="310">
        <f>SUM('Cuadro Mando Integral Detallado'!I15,'Cuadro Mando Integral Detallado'!I20:I33,'Cuadro Mando Integral Detallado'!I105:I111,'Cuadro Mando Integral Detallado'!I181:I187,'Cuadro Mando Integral Detallado'!I212:I213)/COUNT('Cuadro Mando Integral Detallado'!I15,'Cuadro Mando Integral Detallado'!I20:I33,'Cuadro Mando Integral Detallado'!I105:I111,'Cuadro Mando Integral Detallado'!I181:I187,'Cuadro Mando Integral Detallado'!I212:I213)</f>
        <v>0</v>
      </c>
      <c r="D11" s="302">
        <f>SUM('Cuadro Mando Integral Detallado'!J20:J33,'Cuadro Mando Integral Detallado'!J15:J17,'Cuadro Mando Integral Detallado'!J105:J111,'Cuadro Mando Integral Detallado'!J181:J187,'Cuadro Mando Integral Detallado'!J212:J213)/COUNT('Cuadro Mando Integral Detallado'!J20:J33,'Cuadro Mando Integral Detallado'!J15:J17,'Cuadro Mando Integral Detallado'!J105:J111,'Cuadro Mando Integral Detallado'!J181:J187,'Cuadro Mando Integral Detallado'!J212:J213)</f>
        <v>0</v>
      </c>
      <c r="E11" s="163"/>
      <c r="F11" s="177">
        <f>SUM('Cuadro Mando Integral Detallado'!M15:M33,'Cuadro Mando Integral Detallado'!M105:M111,'Cuadro Mando Integral Detallado'!M181:M187,'Cuadro Mando Integral Detallado'!M212:M213)/COUNT('Cuadro Mando Integral Detallado'!M15:M33,'Cuadro Mando Integral Detallado'!M105:M111,'Cuadro Mando Integral Detallado'!M181:M187,'Cuadro Mando Integral Detallado'!M212:M213)</f>
        <v>0</v>
      </c>
      <c r="G11" s="178">
        <f>SUM('Cuadro Mando Integral Detallado'!N20:N33,'Cuadro Mando Integral Detallado'!N105:N111,'Cuadro Mando Integral Detallado'!N181:N187,'Cuadro Mando Integral Detallado'!N212:N213)/COUNT('Cuadro Mando Integral Detallado'!N15:N33,'Cuadro Mando Integral Detallado'!N105:N111,'Cuadro Mando Integral Detallado'!N181:N187,'Cuadro Mando Integral Detallado'!N212:N213)</f>
        <v>0</v>
      </c>
      <c r="H11" s="163"/>
      <c r="I11" s="177">
        <f>SUM('Cuadro Mando Integral Detallado'!Q15:Q33,'Cuadro Mando Integral Detallado'!Q105:Q111,'Cuadro Mando Integral Detallado'!Q181:Q187,'Cuadro Mando Integral Detallado'!Q212:Q213)/COUNT('Cuadro Mando Integral Detallado'!Q15:Q33,'Cuadro Mando Integral Detallado'!Q105:Q111,'Cuadro Mando Integral Detallado'!Q181:Q187,'Cuadro Mando Integral Detallado'!Q212:Q213)</f>
        <v>0</v>
      </c>
      <c r="J11" s="178">
        <f>SUM('Cuadro Mando Integral Detallado'!R20:R33,'Cuadro Mando Integral Detallado'!R105:R111,'Cuadro Mando Integral Detallado'!R181:R187,'Cuadro Mando Integral Detallado'!R212:R213)/COUNT('Cuadro Mando Integral Detallado'!R15:R33,'Cuadro Mando Integral Detallado'!R105:R111,'Cuadro Mando Integral Detallado'!R181:R187,'Cuadro Mando Integral Detallado'!R212:R213)</f>
        <v>0</v>
      </c>
      <c r="K11" s="163"/>
      <c r="L11" s="177">
        <f>SUM('Cuadro Mando Integral Detallado'!U15:U33,'Cuadro Mando Integral Detallado'!U105:U111,'Cuadro Mando Integral Detallado'!U181:U187,'Cuadro Mando Integral Detallado'!U212:U213)/COUNT('Cuadro Mando Integral Detallado'!U15:U33,'Cuadro Mando Integral Detallado'!U105:U111,'Cuadro Mando Integral Detallado'!U181:U187,'Cuadro Mando Integral Detallado'!U212:U213)</f>
        <v>0</v>
      </c>
      <c r="M11" s="178">
        <f>SUM('Cuadro Mando Integral Detallado'!V20:V33,'Cuadro Mando Integral Detallado'!V105:V111,'Cuadro Mando Integral Detallado'!V181:V187,'Cuadro Mando Integral Detallado'!V212:V213)/COUNT('Cuadro Mando Integral Detallado'!V15:V33,'Cuadro Mando Integral Detallado'!V105:V111,'Cuadro Mando Integral Detallado'!V181:V187,'Cuadro Mando Integral Detallado'!V212:V213)</f>
        <v>0</v>
      </c>
    </row>
    <row r="12" spans="1:13" ht="34.799999999999997" x14ac:dyDescent="0.3">
      <c r="A12" s="311" t="s">
        <v>836</v>
      </c>
      <c r="B12" s="505"/>
      <c r="C12" s="310">
        <f>SUM('Cuadro Mando Integral Detallado'!I35,'Cuadro Mando Integral Detallado'!I115:I116,'Cuadro Mando Integral Detallado'!I170)/COUNT('Cuadro Mando Integral Detallado'!I35,'Cuadro Mando Integral Detallado'!I115:I116,'Cuadro Mando Integral Detallado'!I170)</f>
        <v>0</v>
      </c>
      <c r="D12" s="302">
        <f>SUM('Cuadro Mando Integral Detallado'!J35,'Cuadro Mando Integral Detallado'!J115:J116,'Cuadro Mando Integral Detallado'!J170)/COUNT('Cuadro Mando Integral Detallado'!J35,'Cuadro Mando Integral Detallado'!J115:J116,'Cuadro Mando Integral Detallado'!J170)</f>
        <v>0</v>
      </c>
      <c r="E12" s="163"/>
      <c r="F12" s="177">
        <f>SUM('Cuadro Mando Integral Detallado'!M35,'Cuadro Mando Integral Detallado'!M115:M116,'Cuadro Mando Integral Detallado'!M170)/COUNT('Cuadro Mando Integral Detallado'!M35,'Cuadro Mando Integral Detallado'!M115:M116,'Cuadro Mando Integral Detallado'!M170)</f>
        <v>0</v>
      </c>
      <c r="G12" s="178">
        <f>SUM('Cuadro Mando Integral Detallado'!N35,'Cuadro Mando Integral Detallado'!N115:N116,'Cuadro Mando Integral Detallado'!N170)/COUNT('Cuadro Mando Integral Detallado'!N35,'Cuadro Mando Integral Detallado'!N115:N116,'Cuadro Mando Integral Detallado'!N170)</f>
        <v>0</v>
      </c>
      <c r="H12" s="163"/>
      <c r="I12" s="177">
        <f>SUM('Cuadro Mando Integral Detallado'!Q35,'Cuadro Mando Integral Detallado'!Q115:Q116,'Cuadro Mando Integral Detallado'!Q170)/COUNT('Cuadro Mando Integral Detallado'!Q35,'Cuadro Mando Integral Detallado'!Q115:Q116,'Cuadro Mando Integral Detallado'!Q170)</f>
        <v>0</v>
      </c>
      <c r="J12" s="178">
        <f>SUM('Cuadro Mando Integral Detallado'!R35,'Cuadro Mando Integral Detallado'!R115:R116,'Cuadro Mando Integral Detallado'!R170)/COUNT('Cuadro Mando Integral Detallado'!R35,'Cuadro Mando Integral Detallado'!R115:R116,'Cuadro Mando Integral Detallado'!R170)</f>
        <v>0</v>
      </c>
      <c r="K12" s="163"/>
      <c r="L12" s="177">
        <f>SUM('Cuadro Mando Integral Detallado'!U35,'Cuadro Mando Integral Detallado'!U115:U116,'Cuadro Mando Integral Detallado'!U170)/COUNT('Cuadro Mando Integral Detallado'!U35,'Cuadro Mando Integral Detallado'!U115:U116,'Cuadro Mando Integral Detallado'!U170)</f>
        <v>0</v>
      </c>
      <c r="M12" s="178">
        <f>SUM('Cuadro Mando Integral Detallado'!V35,'Cuadro Mando Integral Detallado'!V115:V116,'Cuadro Mando Integral Detallado'!V170)/COUNT('Cuadro Mando Integral Detallado'!V35,'Cuadro Mando Integral Detallado'!V115:V116,'Cuadro Mando Integral Detallado'!V170)</f>
        <v>0</v>
      </c>
    </row>
    <row r="13" spans="1:13" ht="17.399999999999999" x14ac:dyDescent="0.3">
      <c r="A13" s="311" t="s">
        <v>349</v>
      </c>
      <c r="B13" s="505"/>
      <c r="C13" s="310">
        <f>SUM('Cuadro Mando Integral Detallado'!I75:I93,'Cuadro Mando Integral Detallado'!I150:I160,'Cuadro Mando Integral Detallado'!I169,'Cuadro Mando Integral Detallado'!I193:I194,'Cuadro Mando Integral Detallado'!I204:I209)/COUNT('Cuadro Mando Integral Detallado'!I75:I93,'Cuadro Mando Integral Detallado'!I150:I160,'Cuadro Mando Integral Detallado'!I169,'Cuadro Mando Integral Detallado'!I193:I194,'Cuadro Mando Integral Detallado'!I204:I209)</f>
        <v>0</v>
      </c>
      <c r="D13" s="302">
        <f>SUM('Cuadro Mando Integral Detallado'!J75:J93,'Cuadro Mando Integral Detallado'!J150:J160,'Cuadro Mando Integral Detallado'!J169,'Cuadro Mando Integral Detallado'!J193:J194,'Cuadro Mando Integral Detallado'!J204:J209)/COUNT('Cuadro Mando Integral Detallado'!J75:J93,'Cuadro Mando Integral Detallado'!J150:J160,'Cuadro Mando Integral Detallado'!J169,'Cuadro Mando Integral Detallado'!J193:J194,'Cuadro Mando Integral Detallado'!J204:J209)</f>
        <v>0</v>
      </c>
      <c r="E13" s="163"/>
      <c r="F13" s="177">
        <f>SUM('Cuadro Mando Integral Detallado'!M75:M94,'Cuadro Mando Integral Detallado'!M150:M160,'Cuadro Mando Integral Detallado'!M169,'Cuadro Mando Integral Detallado'!M193:M194,'Cuadro Mando Integral Detallado'!M204:M209)/COUNT('Cuadro Mando Integral Detallado'!M75:M94,'Cuadro Mando Integral Detallado'!M150:M160,'Cuadro Mando Integral Detallado'!M169,'Cuadro Mando Integral Detallado'!M193:M194,'Cuadro Mando Integral Detallado'!M204:M209)</f>
        <v>0</v>
      </c>
      <c r="G13" s="178">
        <f>SUM('Cuadro Mando Integral Detallado'!N75:N94,'Cuadro Mando Integral Detallado'!N150:N160,'Cuadro Mando Integral Detallado'!N169,'Cuadro Mando Integral Detallado'!N193:N194,'Cuadro Mando Integral Detallado'!N204:N209)/COUNT('Cuadro Mando Integral Detallado'!N75:N94,'Cuadro Mando Integral Detallado'!N150:N160,'Cuadro Mando Integral Detallado'!N169,'Cuadro Mando Integral Detallado'!N193:N194,'Cuadro Mando Integral Detallado'!N204:N209)</f>
        <v>0</v>
      </c>
      <c r="H13" s="163"/>
      <c r="I13" s="177">
        <f>SUM('Cuadro Mando Integral Detallado'!Q75:Q94,'Cuadro Mando Integral Detallado'!Q150:Q160,'Cuadro Mando Integral Detallado'!Q169,'Cuadro Mando Integral Detallado'!Q193:Q194,'Cuadro Mando Integral Detallado'!Q204:Q209)/COUNT('Cuadro Mando Integral Detallado'!Q75:Q94,'Cuadro Mando Integral Detallado'!Q150:Q160,'Cuadro Mando Integral Detallado'!Q169,'Cuadro Mando Integral Detallado'!Q193:Q194,'Cuadro Mando Integral Detallado'!Q204:Q209)</f>
        <v>0</v>
      </c>
      <c r="J13" s="178">
        <f>SUM('Cuadro Mando Integral Detallado'!R75:R94,'Cuadro Mando Integral Detallado'!R150:R160,'Cuadro Mando Integral Detallado'!R169,'Cuadro Mando Integral Detallado'!R193:R194,'Cuadro Mando Integral Detallado'!R204:R209)/COUNT('Cuadro Mando Integral Detallado'!R75:R94,'Cuadro Mando Integral Detallado'!R150:R160,'Cuadro Mando Integral Detallado'!R169,'Cuadro Mando Integral Detallado'!R193:R194,'Cuadro Mando Integral Detallado'!R204:R209)</f>
        <v>0</v>
      </c>
      <c r="K13" s="163"/>
      <c r="L13" s="177">
        <f>SUM('Cuadro Mando Integral Detallado'!U75:U94,'Cuadro Mando Integral Detallado'!U150:U160,'Cuadro Mando Integral Detallado'!U169,'Cuadro Mando Integral Detallado'!U193:U194,'Cuadro Mando Integral Detallado'!U204:U209)/COUNT('Cuadro Mando Integral Detallado'!U75:U94,'Cuadro Mando Integral Detallado'!U150:U160,'Cuadro Mando Integral Detallado'!U169,'Cuadro Mando Integral Detallado'!U193:U194,'Cuadro Mando Integral Detallado'!U204:U209)</f>
        <v>0</v>
      </c>
      <c r="M13" s="178">
        <f>SUM('Cuadro Mando Integral Detallado'!V75:V94,'Cuadro Mando Integral Detallado'!V150:V160,'Cuadro Mando Integral Detallado'!V169,'Cuadro Mando Integral Detallado'!V193:V194,'Cuadro Mando Integral Detallado'!V204:V209)/COUNT('Cuadro Mando Integral Detallado'!V75:V94,'Cuadro Mando Integral Detallado'!V150:V160,'Cuadro Mando Integral Detallado'!V169,'Cuadro Mando Integral Detallado'!V193:V194,'Cuadro Mando Integral Detallado'!V204:V209)</f>
        <v>0</v>
      </c>
    </row>
    <row r="14" spans="1:13" ht="18" thickBot="1" x14ac:dyDescent="0.35">
      <c r="A14" s="305" t="s">
        <v>5</v>
      </c>
      <c r="B14" s="506"/>
      <c r="C14" s="502">
        <f>SUM('Cuadro Mando Integral Detallado'!I114,'Cuadro Mando Integral Detallado'!I168,'Cuadro Mando Integral Detallado'!I188:I192,'Cuadro Mando Integral Detallado'!I214)/COUNT('Cuadro Mando Integral Detallado'!I114,'Cuadro Mando Integral Detallado'!I168,'Cuadro Mando Integral Detallado'!I188:I192,'Cuadro Mando Integral Detallado'!I214)</f>
        <v>0</v>
      </c>
      <c r="D14" s="503">
        <f>SUM('Cuadro Mando Integral Detallado'!J114,'Cuadro Mando Integral Detallado'!J168,'Cuadro Mando Integral Detallado'!J188:J192,'Cuadro Mando Integral Detallado'!J214)/COUNT('Cuadro Mando Integral Detallado'!J114,'Cuadro Mando Integral Detallado'!J168,'Cuadro Mando Integral Detallado'!J188:J192,'Cuadro Mando Integral Detallado'!J214)</f>
        <v>0</v>
      </c>
      <c r="E14" s="163"/>
      <c r="F14" s="184">
        <f>SUM('Cuadro Mando Integral Detallado'!M114,'Cuadro Mando Integral Detallado'!M168,'Cuadro Mando Integral Detallado'!M188:M192,'Cuadro Mando Integral Detallado'!M214)/COUNT('Cuadro Mando Integral Detallado'!M114,'Cuadro Mando Integral Detallado'!M168,'Cuadro Mando Integral Detallado'!L188:M192,'Cuadro Mando Integral Detallado'!M214)</f>
        <v>0</v>
      </c>
      <c r="G14" s="185">
        <f>SUM('Cuadro Mando Integral Detallado'!N114,'Cuadro Mando Integral Detallado'!N168,'Cuadro Mando Integral Detallado'!N188:N192,'Cuadro Mando Integral Detallado'!N214)/COUNT('Cuadro Mando Integral Detallado'!N114,'Cuadro Mando Integral Detallado'!N168,'Cuadro Mando Integral Detallado'!M188:N192,'Cuadro Mando Integral Detallado'!N214)</f>
        <v>0</v>
      </c>
      <c r="H14" s="163"/>
      <c r="I14" s="184">
        <f>SUM('Cuadro Mando Integral Detallado'!Q114,'Cuadro Mando Integral Detallado'!Q168,'Cuadro Mando Integral Detallado'!Q188:Q192,'Cuadro Mando Integral Detallado'!Q214)/COUNT('Cuadro Mando Integral Detallado'!Q114,'Cuadro Mando Integral Detallado'!Q168,'Cuadro Mando Integral Detallado'!Q188:Q192,'Cuadro Mando Integral Detallado'!Q214)</f>
        <v>0</v>
      </c>
      <c r="J14" s="185">
        <f>SUM('Cuadro Mando Integral Detallado'!R114,'Cuadro Mando Integral Detallado'!R168,'Cuadro Mando Integral Detallado'!R188:R192,'Cuadro Mando Integral Detallado'!R214)/COUNT('Cuadro Mando Integral Detallado'!R114,'Cuadro Mando Integral Detallado'!R168,'Cuadro Mando Integral Detallado'!R188:R192,'Cuadro Mando Integral Detallado'!R214)</f>
        <v>0</v>
      </c>
      <c r="K14" s="163"/>
      <c r="L14" s="184">
        <f>SUM('Cuadro Mando Integral Detallado'!U114,'Cuadro Mando Integral Detallado'!U168,'Cuadro Mando Integral Detallado'!U188:U192,'Cuadro Mando Integral Detallado'!U214)/COUNT('Cuadro Mando Integral Detallado'!U114,'Cuadro Mando Integral Detallado'!U168,'Cuadro Mando Integral Detallado'!U188:U192,'Cuadro Mando Integral Detallado'!U214)</f>
        <v>0</v>
      </c>
      <c r="M14" s="185">
        <f>SUM('Cuadro Mando Integral Detallado'!V114,'Cuadro Mando Integral Detallado'!V168,'Cuadro Mando Integral Detallado'!V188:V192,'Cuadro Mando Integral Detallado'!V214)/COUNT('Cuadro Mando Integral Detallado'!V114,'Cuadro Mando Integral Detallado'!V168,'Cuadro Mando Integral Detallado'!V188:V192,'Cuadro Mando Integral Detallado'!V214)</f>
        <v>0</v>
      </c>
    </row>
    <row r="15" spans="1:13" x14ac:dyDescent="0.3">
      <c r="A15" s="173"/>
    </row>
    <row r="16" spans="1:13" ht="15" thickBot="1" x14ac:dyDescent="0.35"/>
    <row r="17" spans="1:4" ht="70.2" thickBot="1" x14ac:dyDescent="0.35">
      <c r="A17" s="297" t="s">
        <v>837</v>
      </c>
      <c r="B17" s="504"/>
      <c r="C17" s="495" t="s">
        <v>877</v>
      </c>
      <c r="D17" s="496" t="s">
        <v>818</v>
      </c>
    </row>
    <row r="18" spans="1:4" ht="17.399999999999999" x14ac:dyDescent="0.3">
      <c r="A18" s="308" t="s">
        <v>3</v>
      </c>
      <c r="B18" s="505"/>
      <c r="C18" s="497">
        <v>1.4922779922779923</v>
      </c>
      <c r="D18" s="498">
        <v>0.40065958815958813</v>
      </c>
    </row>
    <row r="19" spans="1:4" ht="34.799999999999997" x14ac:dyDescent="0.3">
      <c r="A19" s="303" t="s">
        <v>834</v>
      </c>
      <c r="B19" s="505"/>
      <c r="C19" s="304">
        <v>1.0468874307771985</v>
      </c>
      <c r="D19" s="499">
        <v>0.20120739317567513</v>
      </c>
    </row>
    <row r="20" spans="1:4" ht="34.799999999999997" x14ac:dyDescent="0.3">
      <c r="A20" s="303" t="s">
        <v>26</v>
      </c>
      <c r="B20" s="505"/>
      <c r="C20" s="304">
        <v>0.92237694013999416</v>
      </c>
      <c r="D20" s="499">
        <v>0.254098638952657</v>
      </c>
    </row>
    <row r="21" spans="1:4" ht="17.399999999999999" x14ac:dyDescent="0.3">
      <c r="A21" s="303" t="s">
        <v>625</v>
      </c>
      <c r="B21" s="505"/>
      <c r="C21" s="304">
        <v>0.90444819982624847</v>
      </c>
      <c r="D21" s="499">
        <v>0.19381032853419611</v>
      </c>
    </row>
    <row r="22" spans="1:4" ht="34.799999999999997" x14ac:dyDescent="0.3">
      <c r="A22" s="303" t="s">
        <v>835</v>
      </c>
      <c r="B22" s="505"/>
      <c r="C22" s="304">
        <v>0.84437088630926582</v>
      </c>
      <c r="D22" s="499">
        <v>0.10211725096103889</v>
      </c>
    </row>
    <row r="23" spans="1:4" ht="34.799999999999997" x14ac:dyDescent="0.3">
      <c r="A23" s="311" t="s">
        <v>29</v>
      </c>
      <c r="B23" s="505"/>
      <c r="C23" s="304">
        <v>0.76947104961463109</v>
      </c>
      <c r="D23" s="499">
        <v>0.19092728792190439</v>
      </c>
    </row>
    <row r="24" spans="1:4" ht="34.799999999999997" x14ac:dyDescent="0.3">
      <c r="A24" s="311" t="s">
        <v>836</v>
      </c>
      <c r="B24" s="505"/>
      <c r="C24" s="304">
        <v>0.84814814021705642</v>
      </c>
      <c r="D24" s="499">
        <v>0.15902777629069809</v>
      </c>
    </row>
    <row r="25" spans="1:4" ht="17.399999999999999" x14ac:dyDescent="0.3">
      <c r="A25" s="311" t="s">
        <v>349</v>
      </c>
      <c r="B25" s="505"/>
      <c r="C25" s="304">
        <v>0.54581335441264678</v>
      </c>
      <c r="D25" s="499">
        <v>0.12942051600932528</v>
      </c>
    </row>
    <row r="26" spans="1:4" ht="18" thickBot="1" x14ac:dyDescent="0.35">
      <c r="A26" s="305" t="s">
        <v>5</v>
      </c>
      <c r="B26" s="506"/>
      <c r="C26" s="307">
        <v>0.97735849056603785</v>
      </c>
      <c r="D26" s="500">
        <v>0.21875</v>
      </c>
    </row>
  </sheetData>
  <mergeCells count="8">
    <mergeCell ref="A1:A3"/>
    <mergeCell ref="B1:C1"/>
    <mergeCell ref="D1:K1"/>
    <mergeCell ref="L1:M3"/>
    <mergeCell ref="B2:C2"/>
    <mergeCell ref="D2:K2"/>
    <mergeCell ref="B3:C3"/>
    <mergeCell ref="E3:I3"/>
  </mergeCells>
  <conditionalFormatting sqref="F6">
    <cfRule type="cellIs" dxfId="365" priority="721" operator="between">
      <formula>0.76</formula>
      <formula>0.95</formula>
    </cfRule>
    <cfRule type="cellIs" dxfId="364" priority="722" operator="between">
      <formula>0.51</formula>
      <formula>0.75</formula>
    </cfRule>
    <cfRule type="cellIs" dxfId="363" priority="723" operator="greaterThan">
      <formula>1</formula>
    </cfRule>
    <cfRule type="cellIs" dxfId="362" priority="724" operator="between">
      <formula>0.95</formula>
      <formula>1</formula>
    </cfRule>
    <cfRule type="cellIs" dxfId="361" priority="725" stopIfTrue="1" operator="between">
      <formula>0</formula>
      <formula>0.5</formula>
    </cfRule>
  </conditionalFormatting>
  <conditionalFormatting sqref="F7">
    <cfRule type="cellIs" dxfId="360" priority="716" operator="between">
      <formula>0.76</formula>
      <formula>0.95</formula>
    </cfRule>
    <cfRule type="cellIs" dxfId="359" priority="717" operator="between">
      <formula>0.51</formula>
      <formula>0.75</formula>
    </cfRule>
    <cfRule type="cellIs" dxfId="358" priority="718" operator="greaterThan">
      <formula>1</formula>
    </cfRule>
    <cfRule type="cellIs" dxfId="357" priority="719" operator="between">
      <formula>0.95</formula>
      <formula>1</formula>
    </cfRule>
    <cfRule type="cellIs" dxfId="356" priority="720" stopIfTrue="1" operator="between">
      <formula>0</formula>
      <formula>0.5</formula>
    </cfRule>
  </conditionalFormatting>
  <conditionalFormatting sqref="F8">
    <cfRule type="cellIs" dxfId="355" priority="711" operator="between">
      <formula>0.76</formula>
      <formula>0.95</formula>
    </cfRule>
    <cfRule type="cellIs" dxfId="354" priority="712" operator="between">
      <formula>0.51</formula>
      <formula>0.75</formula>
    </cfRule>
    <cfRule type="cellIs" dxfId="353" priority="713" operator="greaterThan">
      <formula>1</formula>
    </cfRule>
    <cfRule type="cellIs" dxfId="352" priority="714" operator="between">
      <formula>0.95</formula>
      <formula>1</formula>
    </cfRule>
    <cfRule type="cellIs" dxfId="351" priority="715" stopIfTrue="1" operator="between">
      <formula>0</formula>
      <formula>0.5</formula>
    </cfRule>
  </conditionalFormatting>
  <conditionalFormatting sqref="F9">
    <cfRule type="cellIs" dxfId="350" priority="706" operator="between">
      <formula>0.76</formula>
      <formula>0.95</formula>
    </cfRule>
    <cfRule type="cellIs" dxfId="349" priority="707" operator="between">
      <formula>0.51</formula>
      <formula>0.75</formula>
    </cfRule>
    <cfRule type="cellIs" dxfId="348" priority="708" operator="greaterThan">
      <formula>1</formula>
    </cfRule>
    <cfRule type="cellIs" dxfId="347" priority="709" operator="between">
      <formula>0.95</formula>
      <formula>1</formula>
    </cfRule>
    <cfRule type="cellIs" dxfId="346" priority="710" stopIfTrue="1" operator="between">
      <formula>0</formula>
      <formula>0.5</formula>
    </cfRule>
  </conditionalFormatting>
  <conditionalFormatting sqref="F10">
    <cfRule type="cellIs" dxfId="345" priority="701" operator="between">
      <formula>0.76</formula>
      <formula>0.95</formula>
    </cfRule>
    <cfRule type="cellIs" dxfId="344" priority="702" operator="between">
      <formula>0.51</formula>
      <formula>0.75</formula>
    </cfRule>
    <cfRule type="cellIs" dxfId="343" priority="703" operator="greaterThan">
      <formula>1</formula>
    </cfRule>
    <cfRule type="cellIs" dxfId="342" priority="704" operator="between">
      <formula>0.95</formula>
      <formula>1</formula>
    </cfRule>
    <cfRule type="cellIs" dxfId="341" priority="705" stopIfTrue="1" operator="between">
      <formula>0</formula>
      <formula>0.5</formula>
    </cfRule>
  </conditionalFormatting>
  <conditionalFormatting sqref="F11">
    <cfRule type="cellIs" dxfId="340" priority="696" operator="between">
      <formula>0.76</formula>
      <formula>0.95</formula>
    </cfRule>
    <cfRule type="cellIs" dxfId="339" priority="697" operator="between">
      <formula>0.51</formula>
      <formula>0.75</formula>
    </cfRule>
    <cfRule type="cellIs" dxfId="338" priority="698" operator="greaterThan">
      <formula>1</formula>
    </cfRule>
    <cfRule type="cellIs" dxfId="337" priority="699" operator="between">
      <formula>0.95</formula>
      <formula>1</formula>
    </cfRule>
    <cfRule type="cellIs" dxfId="336" priority="700" stopIfTrue="1" operator="between">
      <formula>0</formula>
      <formula>0.5</formula>
    </cfRule>
  </conditionalFormatting>
  <conditionalFormatting sqref="F12">
    <cfRule type="cellIs" dxfId="335" priority="691" operator="between">
      <formula>0.76</formula>
      <formula>0.95</formula>
    </cfRule>
    <cfRule type="cellIs" dxfId="334" priority="692" operator="between">
      <formula>0.51</formula>
      <formula>0.75</formula>
    </cfRule>
    <cfRule type="cellIs" dxfId="333" priority="693" operator="greaterThan">
      <formula>1</formula>
    </cfRule>
    <cfRule type="cellIs" dxfId="332" priority="694" operator="between">
      <formula>0.95</formula>
      <formula>1</formula>
    </cfRule>
    <cfRule type="cellIs" dxfId="331" priority="695" stopIfTrue="1" operator="between">
      <formula>0</formula>
      <formula>0.5</formula>
    </cfRule>
  </conditionalFormatting>
  <conditionalFormatting sqref="F13">
    <cfRule type="cellIs" dxfId="330" priority="686" operator="between">
      <formula>0.76</formula>
      <formula>0.95</formula>
    </cfRule>
    <cfRule type="cellIs" dxfId="329" priority="687" operator="between">
      <formula>0.51</formula>
      <formula>0.75</formula>
    </cfRule>
    <cfRule type="cellIs" dxfId="328" priority="688" operator="greaterThan">
      <formula>1</formula>
    </cfRule>
    <cfRule type="cellIs" dxfId="327" priority="689" operator="between">
      <formula>0.95</formula>
      <formula>1</formula>
    </cfRule>
    <cfRule type="cellIs" dxfId="326" priority="690" stopIfTrue="1" operator="between">
      <formula>0</formula>
      <formula>0.5</formula>
    </cfRule>
  </conditionalFormatting>
  <conditionalFormatting sqref="F14">
    <cfRule type="cellIs" dxfId="325" priority="681" operator="between">
      <formula>0.76</formula>
      <formula>0.95</formula>
    </cfRule>
    <cfRule type="cellIs" dxfId="324" priority="682" operator="between">
      <formula>0.51</formula>
      <formula>0.75</formula>
    </cfRule>
    <cfRule type="cellIs" dxfId="323" priority="683" operator="greaterThan">
      <formula>1</formula>
    </cfRule>
    <cfRule type="cellIs" dxfId="322" priority="684" operator="between">
      <formula>0.95</formula>
      <formula>1</formula>
    </cfRule>
    <cfRule type="cellIs" dxfId="321" priority="685" stopIfTrue="1" operator="between">
      <formula>0</formula>
      <formula>0.5</formula>
    </cfRule>
  </conditionalFormatting>
  <conditionalFormatting sqref="I6">
    <cfRule type="cellIs" dxfId="320" priority="676" operator="between">
      <formula>0.76</formula>
      <formula>0.95</formula>
    </cfRule>
    <cfRule type="cellIs" dxfId="319" priority="677" operator="between">
      <formula>0.51</formula>
      <formula>0.75</formula>
    </cfRule>
    <cfRule type="cellIs" dxfId="318" priority="678" operator="greaterThan">
      <formula>1</formula>
    </cfRule>
    <cfRule type="cellIs" dxfId="317" priority="679" operator="between">
      <formula>0.95</formula>
      <formula>1</formula>
    </cfRule>
    <cfRule type="cellIs" dxfId="316" priority="680" stopIfTrue="1" operator="between">
      <formula>0</formula>
      <formula>0.5</formula>
    </cfRule>
  </conditionalFormatting>
  <conditionalFormatting sqref="I7">
    <cfRule type="cellIs" dxfId="315" priority="671" operator="between">
      <formula>0.76</formula>
      <formula>0.95</formula>
    </cfRule>
    <cfRule type="cellIs" dxfId="314" priority="672" operator="between">
      <formula>0.51</formula>
      <formula>0.75</formula>
    </cfRule>
    <cfRule type="cellIs" dxfId="313" priority="673" operator="greaterThan">
      <formula>1</formula>
    </cfRule>
    <cfRule type="cellIs" dxfId="312" priority="674" operator="between">
      <formula>0.95</formula>
      <formula>1</formula>
    </cfRule>
    <cfRule type="cellIs" dxfId="311" priority="675" stopIfTrue="1" operator="between">
      <formula>0</formula>
      <formula>0.5</formula>
    </cfRule>
  </conditionalFormatting>
  <conditionalFormatting sqref="I8">
    <cfRule type="cellIs" dxfId="310" priority="666" operator="between">
      <formula>0.76</formula>
      <formula>0.95</formula>
    </cfRule>
    <cfRule type="cellIs" dxfId="309" priority="667" operator="between">
      <formula>0.51</formula>
      <formula>0.75</formula>
    </cfRule>
    <cfRule type="cellIs" dxfId="308" priority="668" operator="greaterThan">
      <formula>1</formula>
    </cfRule>
    <cfRule type="cellIs" dxfId="307" priority="669" operator="between">
      <formula>0.95</formula>
      <formula>1</formula>
    </cfRule>
    <cfRule type="cellIs" dxfId="306" priority="670" stopIfTrue="1" operator="between">
      <formula>0</formula>
      <formula>0.5</formula>
    </cfRule>
  </conditionalFormatting>
  <conditionalFormatting sqref="I9">
    <cfRule type="cellIs" dxfId="305" priority="661" operator="between">
      <formula>0.76</formula>
      <formula>0.95</formula>
    </cfRule>
    <cfRule type="cellIs" dxfId="304" priority="662" operator="between">
      <formula>0.51</formula>
      <formula>0.75</formula>
    </cfRule>
    <cfRule type="cellIs" dxfId="303" priority="663" operator="greaterThan">
      <formula>1</formula>
    </cfRule>
    <cfRule type="cellIs" dxfId="302" priority="664" operator="between">
      <formula>0.95</formula>
      <formula>1</formula>
    </cfRule>
    <cfRule type="cellIs" dxfId="301" priority="665" stopIfTrue="1" operator="between">
      <formula>0</formula>
      <formula>0.5</formula>
    </cfRule>
  </conditionalFormatting>
  <conditionalFormatting sqref="I10">
    <cfRule type="cellIs" dxfId="300" priority="656" operator="between">
      <formula>0.76</formula>
      <formula>0.95</formula>
    </cfRule>
    <cfRule type="cellIs" dxfId="299" priority="657" operator="between">
      <formula>0.51</formula>
      <formula>0.75</formula>
    </cfRule>
    <cfRule type="cellIs" dxfId="298" priority="658" operator="greaterThan">
      <formula>1</formula>
    </cfRule>
    <cfRule type="cellIs" dxfId="297" priority="659" operator="between">
      <formula>0.95</formula>
      <formula>1</formula>
    </cfRule>
    <cfRule type="cellIs" dxfId="296" priority="660" stopIfTrue="1" operator="between">
      <formula>0</formula>
      <formula>0.5</formula>
    </cfRule>
  </conditionalFormatting>
  <conditionalFormatting sqref="I11">
    <cfRule type="cellIs" dxfId="295" priority="651" operator="between">
      <formula>0.76</formula>
      <formula>0.95</formula>
    </cfRule>
    <cfRule type="cellIs" dxfId="294" priority="652" operator="between">
      <formula>0.51</formula>
      <formula>0.75</formula>
    </cfRule>
    <cfRule type="cellIs" dxfId="293" priority="653" operator="greaterThan">
      <formula>1</formula>
    </cfRule>
    <cfRule type="cellIs" dxfId="292" priority="654" operator="between">
      <formula>0.95</formula>
      <formula>1</formula>
    </cfRule>
    <cfRule type="cellIs" dxfId="291" priority="655" stopIfTrue="1" operator="between">
      <formula>0</formula>
      <formula>0.5</formula>
    </cfRule>
  </conditionalFormatting>
  <conditionalFormatting sqref="I12">
    <cfRule type="cellIs" dxfId="290" priority="646" operator="between">
      <formula>0.76</formula>
      <formula>0.95</formula>
    </cfRule>
    <cfRule type="cellIs" dxfId="289" priority="647" operator="between">
      <formula>0.51</formula>
      <formula>0.75</formula>
    </cfRule>
    <cfRule type="cellIs" dxfId="288" priority="648" operator="greaterThan">
      <formula>1</formula>
    </cfRule>
    <cfRule type="cellIs" dxfId="287" priority="649" operator="between">
      <formula>0.95</formula>
      <formula>1</formula>
    </cfRule>
    <cfRule type="cellIs" dxfId="286" priority="650" stopIfTrue="1" operator="between">
      <formula>0</formula>
      <formula>0.5</formula>
    </cfRule>
  </conditionalFormatting>
  <conditionalFormatting sqref="I13">
    <cfRule type="cellIs" dxfId="285" priority="641" operator="between">
      <formula>0.76</formula>
      <formula>0.95</formula>
    </cfRule>
    <cfRule type="cellIs" dxfId="284" priority="642" operator="between">
      <formula>0.51</formula>
      <formula>0.75</formula>
    </cfRule>
    <cfRule type="cellIs" dxfId="283" priority="643" operator="greaterThan">
      <formula>1</formula>
    </cfRule>
    <cfRule type="cellIs" dxfId="282" priority="644" operator="between">
      <formula>0.95</formula>
      <formula>1</formula>
    </cfRule>
    <cfRule type="cellIs" dxfId="281" priority="645" stopIfTrue="1" operator="between">
      <formula>0</formula>
      <formula>0.5</formula>
    </cfRule>
  </conditionalFormatting>
  <conditionalFormatting sqref="I14">
    <cfRule type="cellIs" dxfId="280" priority="636" operator="between">
      <formula>0.76</formula>
      <formula>0.95</formula>
    </cfRule>
    <cfRule type="cellIs" dxfId="279" priority="637" operator="between">
      <formula>0.51</formula>
      <formula>0.75</formula>
    </cfRule>
    <cfRule type="cellIs" dxfId="278" priority="638" operator="greaterThan">
      <formula>1</formula>
    </cfRule>
    <cfRule type="cellIs" dxfId="277" priority="639" operator="between">
      <formula>0.95</formula>
      <formula>1</formula>
    </cfRule>
    <cfRule type="cellIs" dxfId="276" priority="640" stopIfTrue="1" operator="between">
      <formula>0</formula>
      <formula>0.5</formula>
    </cfRule>
  </conditionalFormatting>
  <conditionalFormatting sqref="L6">
    <cfRule type="cellIs" dxfId="275" priority="631" operator="between">
      <formula>0.76</formula>
      <formula>0.95</formula>
    </cfRule>
    <cfRule type="cellIs" dxfId="274" priority="632" operator="between">
      <formula>0.51</formula>
      <formula>0.75</formula>
    </cfRule>
    <cfRule type="cellIs" dxfId="273" priority="633" operator="greaterThan">
      <formula>1</formula>
    </cfRule>
    <cfRule type="cellIs" dxfId="272" priority="634" operator="between">
      <formula>0.95</formula>
      <formula>1</formula>
    </cfRule>
    <cfRule type="cellIs" dxfId="271" priority="635" stopIfTrue="1" operator="between">
      <formula>0</formula>
      <formula>0.5</formula>
    </cfRule>
  </conditionalFormatting>
  <conditionalFormatting sqref="L7">
    <cfRule type="cellIs" dxfId="270" priority="626" operator="between">
      <formula>0.76</formula>
      <formula>0.95</formula>
    </cfRule>
    <cfRule type="cellIs" dxfId="269" priority="627" operator="between">
      <formula>0.51</formula>
      <formula>0.75</formula>
    </cfRule>
    <cfRule type="cellIs" dxfId="268" priority="628" operator="greaterThan">
      <formula>1</formula>
    </cfRule>
    <cfRule type="cellIs" dxfId="267" priority="629" operator="between">
      <formula>0.95</formula>
      <formula>1</formula>
    </cfRule>
    <cfRule type="cellIs" dxfId="266" priority="630" stopIfTrue="1" operator="between">
      <formula>0</formula>
      <formula>0.5</formula>
    </cfRule>
  </conditionalFormatting>
  <conditionalFormatting sqref="L8">
    <cfRule type="cellIs" dxfId="265" priority="621" operator="between">
      <formula>0.76</formula>
      <formula>0.95</formula>
    </cfRule>
    <cfRule type="cellIs" dxfId="264" priority="622" operator="between">
      <formula>0.51</formula>
      <formula>0.75</formula>
    </cfRule>
    <cfRule type="cellIs" dxfId="263" priority="623" operator="greaterThan">
      <formula>1</formula>
    </cfRule>
    <cfRule type="cellIs" dxfId="262" priority="624" operator="between">
      <formula>0.95</formula>
      <formula>1</formula>
    </cfRule>
    <cfRule type="cellIs" dxfId="261" priority="625" stopIfTrue="1" operator="between">
      <formula>0</formula>
      <formula>0.5</formula>
    </cfRule>
  </conditionalFormatting>
  <conditionalFormatting sqref="L9">
    <cfRule type="cellIs" dxfId="260" priority="616" operator="between">
      <formula>0.76</formula>
      <formula>0.95</formula>
    </cfRule>
    <cfRule type="cellIs" dxfId="259" priority="617" operator="between">
      <formula>0.51</formula>
      <formula>0.75</formula>
    </cfRule>
    <cfRule type="cellIs" dxfId="258" priority="618" operator="greaterThan">
      <formula>1</formula>
    </cfRule>
    <cfRule type="cellIs" dxfId="257" priority="619" operator="between">
      <formula>0.95</formula>
      <formula>1</formula>
    </cfRule>
    <cfRule type="cellIs" dxfId="256" priority="620" stopIfTrue="1" operator="between">
      <formula>0</formula>
      <formula>0.5</formula>
    </cfRule>
  </conditionalFormatting>
  <conditionalFormatting sqref="L10">
    <cfRule type="cellIs" dxfId="255" priority="611" operator="between">
      <formula>0.76</formula>
      <formula>0.95</formula>
    </cfRule>
    <cfRule type="cellIs" dxfId="254" priority="612" operator="between">
      <formula>0.51</formula>
      <formula>0.75</formula>
    </cfRule>
    <cfRule type="cellIs" dxfId="253" priority="613" operator="greaterThan">
      <formula>1</formula>
    </cfRule>
    <cfRule type="cellIs" dxfId="252" priority="614" operator="between">
      <formula>0.95</formula>
      <formula>1</formula>
    </cfRule>
    <cfRule type="cellIs" dxfId="251" priority="615" stopIfTrue="1" operator="between">
      <formula>0</formula>
      <formula>0.5</formula>
    </cfRule>
  </conditionalFormatting>
  <conditionalFormatting sqref="L11">
    <cfRule type="cellIs" dxfId="250" priority="606" operator="between">
      <formula>0.76</formula>
      <formula>0.95</formula>
    </cfRule>
    <cfRule type="cellIs" dxfId="249" priority="607" operator="between">
      <formula>0.51</formula>
      <formula>0.75</formula>
    </cfRule>
    <cfRule type="cellIs" dxfId="248" priority="608" operator="greaterThan">
      <formula>1</formula>
    </cfRule>
    <cfRule type="cellIs" dxfId="247" priority="609" operator="between">
      <formula>0.95</formula>
      <formula>1</formula>
    </cfRule>
    <cfRule type="cellIs" dxfId="246" priority="610" stopIfTrue="1" operator="between">
      <formula>0</formula>
      <formula>0.5</formula>
    </cfRule>
  </conditionalFormatting>
  <conditionalFormatting sqref="L12">
    <cfRule type="cellIs" dxfId="245" priority="601" operator="between">
      <formula>0.76</formula>
      <formula>0.95</formula>
    </cfRule>
    <cfRule type="cellIs" dxfId="244" priority="602" operator="between">
      <formula>0.51</formula>
      <formula>0.75</formula>
    </cfRule>
    <cfRule type="cellIs" dxfId="243" priority="603" operator="greaterThan">
      <formula>1</formula>
    </cfRule>
    <cfRule type="cellIs" dxfId="242" priority="604" operator="between">
      <formula>0.95</formula>
      <formula>1</formula>
    </cfRule>
    <cfRule type="cellIs" dxfId="241" priority="605" stopIfTrue="1" operator="between">
      <formula>0</formula>
      <formula>0.5</formula>
    </cfRule>
  </conditionalFormatting>
  <conditionalFormatting sqref="L13">
    <cfRule type="cellIs" dxfId="240" priority="596" operator="between">
      <formula>0.76</formula>
      <formula>0.95</formula>
    </cfRule>
    <cfRule type="cellIs" dxfId="239" priority="597" operator="between">
      <formula>0.51</formula>
      <formula>0.75</formula>
    </cfRule>
    <cfRule type="cellIs" dxfId="238" priority="598" operator="greaterThan">
      <formula>1</formula>
    </cfRule>
    <cfRule type="cellIs" dxfId="237" priority="599" operator="between">
      <formula>0.95</formula>
      <formula>1</formula>
    </cfRule>
    <cfRule type="cellIs" dxfId="236" priority="600" stopIfTrue="1" operator="between">
      <formula>0</formula>
      <formula>0.5</formula>
    </cfRule>
  </conditionalFormatting>
  <conditionalFormatting sqref="L14">
    <cfRule type="cellIs" dxfId="235" priority="591" operator="between">
      <formula>0.76</formula>
      <formula>0.95</formula>
    </cfRule>
    <cfRule type="cellIs" dxfId="234" priority="592" operator="between">
      <formula>0.51</formula>
      <formula>0.75</formula>
    </cfRule>
    <cfRule type="cellIs" dxfId="233" priority="593" operator="greaterThan">
      <formula>1</formula>
    </cfRule>
    <cfRule type="cellIs" dxfId="232" priority="594" operator="between">
      <formula>0.95</formula>
      <formula>1</formula>
    </cfRule>
    <cfRule type="cellIs" dxfId="231" priority="595" stopIfTrue="1" operator="between">
      <formula>0</formula>
      <formula>0.5</formula>
    </cfRule>
  </conditionalFormatting>
  <conditionalFormatting sqref="D6">
    <cfRule type="cellIs" dxfId="230" priority="556" operator="between">
      <formula>0.191</formula>
      <formula>0.24</formula>
    </cfRule>
    <cfRule type="cellIs" dxfId="229" priority="557" operator="between">
      <formula>0.1251</formula>
      <formula>0.19</formula>
    </cfRule>
    <cfRule type="cellIs" dxfId="228" priority="558" operator="greaterThan">
      <formula>0.2601</formula>
    </cfRule>
    <cfRule type="cellIs" dxfId="227" priority="559" operator="between">
      <formula>0.2401</formula>
      <formula>0.26</formula>
    </cfRule>
    <cfRule type="cellIs" dxfId="226" priority="560" stopIfTrue="1" operator="between">
      <formula>0</formula>
      <formula>0.125</formula>
    </cfRule>
  </conditionalFormatting>
  <conditionalFormatting sqref="G14">
    <cfRule type="cellIs" dxfId="225" priority="501" operator="between">
      <formula>0.76</formula>
      <formula>0.95</formula>
    </cfRule>
    <cfRule type="cellIs" dxfId="224" priority="502" operator="between">
      <formula>0.51</formula>
      <formula>0.75</formula>
    </cfRule>
    <cfRule type="cellIs" dxfId="223" priority="503" operator="greaterThan">
      <formula>1</formula>
    </cfRule>
    <cfRule type="cellIs" dxfId="222" priority="504" operator="between">
      <formula>0.95</formula>
      <formula>1</formula>
    </cfRule>
    <cfRule type="cellIs" dxfId="221" priority="505" stopIfTrue="1" operator="between">
      <formula>0</formula>
      <formula>0.5</formula>
    </cfRule>
  </conditionalFormatting>
  <conditionalFormatting sqref="G13">
    <cfRule type="cellIs" dxfId="220" priority="496" operator="between">
      <formula>0.76</formula>
      <formula>0.95</formula>
    </cfRule>
    <cfRule type="cellIs" dxfId="219" priority="497" operator="between">
      <formula>0.51</formula>
      <formula>0.75</formula>
    </cfRule>
    <cfRule type="cellIs" dxfId="218" priority="498" operator="greaterThan">
      <formula>1</formula>
    </cfRule>
    <cfRule type="cellIs" dxfId="217" priority="499" operator="between">
      <formula>0.95</formula>
      <formula>1</formula>
    </cfRule>
    <cfRule type="cellIs" dxfId="216" priority="500" stopIfTrue="1" operator="between">
      <formula>0</formula>
      <formula>0.5</formula>
    </cfRule>
  </conditionalFormatting>
  <conditionalFormatting sqref="G12">
    <cfRule type="cellIs" dxfId="215" priority="491" operator="between">
      <formula>0.76</formula>
      <formula>0.95</formula>
    </cfRule>
    <cfRule type="cellIs" dxfId="214" priority="492" operator="between">
      <formula>0.51</formula>
      <formula>0.75</formula>
    </cfRule>
    <cfRule type="cellIs" dxfId="213" priority="493" operator="greaterThan">
      <formula>1</formula>
    </cfRule>
    <cfRule type="cellIs" dxfId="212" priority="494" operator="between">
      <formula>0.95</formula>
      <formula>1</formula>
    </cfRule>
    <cfRule type="cellIs" dxfId="211" priority="495" stopIfTrue="1" operator="between">
      <formula>0</formula>
      <formula>0.5</formula>
    </cfRule>
  </conditionalFormatting>
  <conditionalFormatting sqref="G10">
    <cfRule type="cellIs" dxfId="210" priority="486" operator="between">
      <formula>0.76</formula>
      <formula>0.95</formula>
    </cfRule>
    <cfRule type="cellIs" dxfId="209" priority="487" operator="between">
      <formula>0.51</formula>
      <formula>0.75</formula>
    </cfRule>
    <cfRule type="cellIs" dxfId="208" priority="488" operator="greaterThan">
      <formula>1</formula>
    </cfRule>
    <cfRule type="cellIs" dxfId="207" priority="489" operator="between">
      <formula>0.95</formula>
      <formula>1</formula>
    </cfRule>
    <cfRule type="cellIs" dxfId="206" priority="490" stopIfTrue="1" operator="between">
      <formula>0</formula>
      <formula>0.5</formula>
    </cfRule>
  </conditionalFormatting>
  <conditionalFormatting sqref="G11">
    <cfRule type="cellIs" dxfId="205" priority="481" operator="between">
      <formula>0.76</formula>
      <formula>0.95</formula>
    </cfRule>
    <cfRule type="cellIs" dxfId="204" priority="482" operator="between">
      <formula>0.51</formula>
      <formula>0.75</formula>
    </cfRule>
    <cfRule type="cellIs" dxfId="203" priority="483" operator="greaterThan">
      <formula>1</formula>
    </cfRule>
    <cfRule type="cellIs" dxfId="202" priority="484" operator="between">
      <formula>0.95</formula>
      <formula>1</formula>
    </cfRule>
    <cfRule type="cellIs" dxfId="201" priority="485" stopIfTrue="1" operator="between">
      <formula>0</formula>
      <formula>0.5</formula>
    </cfRule>
  </conditionalFormatting>
  <conditionalFormatting sqref="G9">
    <cfRule type="cellIs" dxfId="200" priority="476" operator="between">
      <formula>0.76</formula>
      <formula>0.95</formula>
    </cfRule>
    <cfRule type="cellIs" dxfId="199" priority="477" operator="between">
      <formula>0.51</formula>
      <formula>0.75</formula>
    </cfRule>
    <cfRule type="cellIs" dxfId="198" priority="478" operator="greaterThan">
      <formula>1</formula>
    </cfRule>
    <cfRule type="cellIs" dxfId="197" priority="479" operator="between">
      <formula>0.95</formula>
      <formula>1</formula>
    </cfRule>
    <cfRule type="cellIs" dxfId="196" priority="480" stopIfTrue="1" operator="between">
      <formula>0</formula>
      <formula>0.5</formula>
    </cfRule>
  </conditionalFormatting>
  <conditionalFormatting sqref="G8">
    <cfRule type="cellIs" dxfId="195" priority="471" operator="between">
      <formula>0.76</formula>
      <formula>0.95</formula>
    </cfRule>
    <cfRule type="cellIs" dxfId="194" priority="472" operator="between">
      <formula>0.51</formula>
      <formula>0.75</formula>
    </cfRule>
    <cfRule type="cellIs" dxfId="193" priority="473" operator="greaterThan">
      <formula>1</formula>
    </cfRule>
    <cfRule type="cellIs" dxfId="192" priority="474" operator="between">
      <formula>0.95</formula>
      <formula>1</formula>
    </cfRule>
    <cfRule type="cellIs" dxfId="191" priority="475" stopIfTrue="1" operator="between">
      <formula>0</formula>
      <formula>0.5</formula>
    </cfRule>
  </conditionalFormatting>
  <conditionalFormatting sqref="G7">
    <cfRule type="cellIs" dxfId="190" priority="466" operator="between">
      <formula>0.76</formula>
      <formula>0.95</formula>
    </cfRule>
    <cfRule type="cellIs" dxfId="189" priority="467" operator="between">
      <formula>0.51</formula>
      <formula>0.75</formula>
    </cfRule>
    <cfRule type="cellIs" dxfId="188" priority="468" operator="greaterThan">
      <formula>1</formula>
    </cfRule>
    <cfRule type="cellIs" dxfId="187" priority="469" operator="between">
      <formula>0.95</formula>
      <formula>1</formula>
    </cfRule>
    <cfRule type="cellIs" dxfId="186" priority="470" stopIfTrue="1" operator="between">
      <formula>0</formula>
      <formula>0.5</formula>
    </cfRule>
  </conditionalFormatting>
  <conditionalFormatting sqref="G6">
    <cfRule type="cellIs" dxfId="185" priority="461" operator="between">
      <formula>0.76</formula>
      <formula>0.95</formula>
    </cfRule>
    <cfRule type="cellIs" dxfId="184" priority="462" operator="between">
      <formula>0.51</formula>
      <formula>0.75</formula>
    </cfRule>
    <cfRule type="cellIs" dxfId="183" priority="463" operator="greaterThan">
      <formula>1</formula>
    </cfRule>
    <cfRule type="cellIs" dxfId="182" priority="464" operator="between">
      <formula>0.95</formula>
      <formula>1</formula>
    </cfRule>
    <cfRule type="cellIs" dxfId="181" priority="465" stopIfTrue="1" operator="between">
      <formula>0</formula>
      <formula>0.5</formula>
    </cfRule>
  </conditionalFormatting>
  <conditionalFormatting sqref="J6">
    <cfRule type="cellIs" dxfId="180" priority="456" operator="between">
      <formula>0.76</formula>
      <formula>0.95</formula>
    </cfRule>
    <cfRule type="cellIs" dxfId="179" priority="457" operator="between">
      <formula>0.51</formula>
      <formula>0.75</formula>
    </cfRule>
    <cfRule type="cellIs" dxfId="178" priority="458" operator="greaterThan">
      <formula>1</formula>
    </cfRule>
    <cfRule type="cellIs" dxfId="177" priority="459" operator="between">
      <formula>0.95</formula>
      <formula>1</formula>
    </cfRule>
    <cfRule type="cellIs" dxfId="176" priority="460" stopIfTrue="1" operator="between">
      <formula>0</formula>
      <formula>0.5</formula>
    </cfRule>
  </conditionalFormatting>
  <conditionalFormatting sqref="J7">
    <cfRule type="cellIs" dxfId="175" priority="451" operator="between">
      <formula>0.76</formula>
      <formula>0.95</formula>
    </cfRule>
    <cfRule type="cellIs" dxfId="174" priority="452" operator="between">
      <formula>0.51</formula>
      <formula>0.75</formula>
    </cfRule>
    <cfRule type="cellIs" dxfId="173" priority="453" operator="greaterThan">
      <formula>1</formula>
    </cfRule>
    <cfRule type="cellIs" dxfId="172" priority="454" operator="between">
      <formula>0.95</formula>
      <formula>1</formula>
    </cfRule>
    <cfRule type="cellIs" dxfId="171" priority="455" stopIfTrue="1" operator="between">
      <formula>0</formula>
      <formula>0.5</formula>
    </cfRule>
  </conditionalFormatting>
  <conditionalFormatting sqref="J8">
    <cfRule type="cellIs" dxfId="170" priority="446" operator="between">
      <formula>0.76</formula>
      <formula>0.95</formula>
    </cfRule>
    <cfRule type="cellIs" dxfId="169" priority="447" operator="between">
      <formula>0.51</formula>
      <formula>0.75</formula>
    </cfRule>
    <cfRule type="cellIs" dxfId="168" priority="448" operator="greaterThan">
      <formula>1</formula>
    </cfRule>
    <cfRule type="cellIs" dxfId="167" priority="449" operator="between">
      <formula>0.95</formula>
      <formula>1</formula>
    </cfRule>
    <cfRule type="cellIs" dxfId="166" priority="450" stopIfTrue="1" operator="between">
      <formula>0</formula>
      <formula>0.5</formula>
    </cfRule>
  </conditionalFormatting>
  <conditionalFormatting sqref="J9">
    <cfRule type="cellIs" dxfId="165" priority="441" operator="between">
      <formula>0.76</formula>
      <formula>0.95</formula>
    </cfRule>
    <cfRule type="cellIs" dxfId="164" priority="442" operator="between">
      <formula>0.51</formula>
      <formula>0.75</formula>
    </cfRule>
    <cfRule type="cellIs" dxfId="163" priority="443" operator="greaterThan">
      <formula>1</formula>
    </cfRule>
    <cfRule type="cellIs" dxfId="162" priority="444" operator="between">
      <formula>0.95</formula>
      <formula>1</formula>
    </cfRule>
    <cfRule type="cellIs" dxfId="161" priority="445" stopIfTrue="1" operator="between">
      <formula>0</formula>
      <formula>0.5</formula>
    </cfRule>
  </conditionalFormatting>
  <conditionalFormatting sqref="J10">
    <cfRule type="cellIs" dxfId="160" priority="436" operator="between">
      <formula>0.76</formula>
      <formula>0.95</formula>
    </cfRule>
    <cfRule type="cellIs" dxfId="159" priority="437" operator="between">
      <formula>0.51</formula>
      <formula>0.75</formula>
    </cfRule>
    <cfRule type="cellIs" dxfId="158" priority="438" operator="greaterThan">
      <formula>1</formula>
    </cfRule>
    <cfRule type="cellIs" dxfId="157" priority="439" operator="between">
      <formula>0.95</formula>
      <formula>1</formula>
    </cfRule>
    <cfRule type="cellIs" dxfId="156" priority="440" stopIfTrue="1" operator="between">
      <formula>0</formula>
      <formula>0.5</formula>
    </cfRule>
  </conditionalFormatting>
  <conditionalFormatting sqref="J11">
    <cfRule type="cellIs" dxfId="155" priority="431" operator="between">
      <formula>0.76</formula>
      <formula>0.95</formula>
    </cfRule>
    <cfRule type="cellIs" dxfId="154" priority="432" operator="between">
      <formula>0.51</formula>
      <formula>0.75</formula>
    </cfRule>
    <cfRule type="cellIs" dxfId="153" priority="433" operator="greaterThan">
      <formula>1</formula>
    </cfRule>
    <cfRule type="cellIs" dxfId="152" priority="434" operator="between">
      <formula>0.95</formula>
      <formula>1</formula>
    </cfRule>
    <cfRule type="cellIs" dxfId="151" priority="435" stopIfTrue="1" operator="between">
      <formula>0</formula>
      <formula>0.5</formula>
    </cfRule>
  </conditionalFormatting>
  <conditionalFormatting sqref="J12">
    <cfRule type="cellIs" dxfId="150" priority="426" operator="between">
      <formula>0.76</formula>
      <formula>0.95</formula>
    </cfRule>
    <cfRule type="cellIs" dxfId="149" priority="427" operator="between">
      <formula>0.51</formula>
      <formula>0.75</formula>
    </cfRule>
    <cfRule type="cellIs" dxfId="148" priority="428" operator="greaterThan">
      <formula>1</formula>
    </cfRule>
    <cfRule type="cellIs" dxfId="147" priority="429" operator="between">
      <formula>0.95</formula>
      <formula>1</formula>
    </cfRule>
    <cfRule type="cellIs" dxfId="146" priority="430" stopIfTrue="1" operator="between">
      <formula>0</formula>
      <formula>0.5</formula>
    </cfRule>
  </conditionalFormatting>
  <conditionalFormatting sqref="J13">
    <cfRule type="cellIs" dxfId="145" priority="421" operator="between">
      <formula>0.76</formula>
      <formula>0.95</formula>
    </cfRule>
    <cfRule type="cellIs" dxfId="144" priority="422" operator="between">
      <formula>0.51</formula>
      <formula>0.75</formula>
    </cfRule>
    <cfRule type="cellIs" dxfId="143" priority="423" operator="greaterThan">
      <formula>1</formula>
    </cfRule>
    <cfRule type="cellIs" dxfId="142" priority="424" operator="between">
      <formula>0.95</formula>
      <formula>1</formula>
    </cfRule>
    <cfRule type="cellIs" dxfId="141" priority="425" stopIfTrue="1" operator="between">
      <formula>0</formula>
      <formula>0.5</formula>
    </cfRule>
  </conditionalFormatting>
  <conditionalFormatting sqref="J14">
    <cfRule type="cellIs" dxfId="140" priority="416" operator="between">
      <formula>0.76</formula>
      <formula>0.95</formula>
    </cfRule>
    <cfRule type="cellIs" dxfId="139" priority="417" operator="between">
      <formula>0.51</formula>
      <formula>0.75</formula>
    </cfRule>
    <cfRule type="cellIs" dxfId="138" priority="418" operator="greaterThan">
      <formula>1</formula>
    </cfRule>
    <cfRule type="cellIs" dxfId="137" priority="419" operator="between">
      <formula>0.95</formula>
      <formula>1</formula>
    </cfRule>
    <cfRule type="cellIs" dxfId="136" priority="420" stopIfTrue="1" operator="between">
      <formula>0</formula>
      <formula>0.5</formula>
    </cfRule>
  </conditionalFormatting>
  <conditionalFormatting sqref="M13">
    <cfRule type="cellIs" dxfId="135" priority="411" operator="between">
      <formula>0.76</formula>
      <formula>0.95</formula>
    </cfRule>
    <cfRule type="cellIs" dxfId="134" priority="412" operator="between">
      <formula>0.51</formula>
      <formula>0.75</formula>
    </cfRule>
    <cfRule type="cellIs" dxfId="133" priority="413" operator="greaterThan">
      <formula>1</formula>
    </cfRule>
    <cfRule type="cellIs" dxfId="132" priority="414" operator="between">
      <formula>0.95</formula>
      <formula>1</formula>
    </cfRule>
    <cfRule type="cellIs" dxfId="131" priority="415" stopIfTrue="1" operator="between">
      <formula>0</formula>
      <formula>0.5</formula>
    </cfRule>
  </conditionalFormatting>
  <conditionalFormatting sqref="M14">
    <cfRule type="cellIs" dxfId="130" priority="406" operator="between">
      <formula>0.76</formula>
      <formula>0.95</formula>
    </cfRule>
    <cfRule type="cellIs" dxfId="129" priority="407" operator="between">
      <formula>0.51</formula>
      <formula>0.75</formula>
    </cfRule>
    <cfRule type="cellIs" dxfId="128" priority="408" operator="greaterThan">
      <formula>1</formula>
    </cfRule>
    <cfRule type="cellIs" dxfId="127" priority="409" operator="between">
      <formula>0.95</formula>
      <formula>1</formula>
    </cfRule>
    <cfRule type="cellIs" dxfId="126" priority="410" stopIfTrue="1" operator="between">
      <formula>0</formula>
      <formula>0.5</formula>
    </cfRule>
  </conditionalFormatting>
  <conditionalFormatting sqref="M12">
    <cfRule type="cellIs" dxfId="125" priority="401" operator="between">
      <formula>0.76</formula>
      <formula>0.95</formula>
    </cfRule>
    <cfRule type="cellIs" dxfId="124" priority="402" operator="between">
      <formula>0.51</formula>
      <formula>0.75</formula>
    </cfRule>
    <cfRule type="cellIs" dxfId="123" priority="403" operator="greaterThan">
      <formula>1</formula>
    </cfRule>
    <cfRule type="cellIs" dxfId="122" priority="404" operator="between">
      <formula>0.95</formula>
      <formula>1</formula>
    </cfRule>
    <cfRule type="cellIs" dxfId="121" priority="405" stopIfTrue="1" operator="between">
      <formula>0</formula>
      <formula>0.5</formula>
    </cfRule>
  </conditionalFormatting>
  <conditionalFormatting sqref="M11">
    <cfRule type="cellIs" dxfId="120" priority="396" operator="between">
      <formula>0.76</formula>
      <formula>0.95</formula>
    </cfRule>
    <cfRule type="cellIs" dxfId="119" priority="397" operator="between">
      <formula>0.51</formula>
      <formula>0.75</formula>
    </cfRule>
    <cfRule type="cellIs" dxfId="118" priority="398" operator="greaterThan">
      <formula>1</formula>
    </cfRule>
    <cfRule type="cellIs" dxfId="117" priority="399" operator="between">
      <formula>0.95</formula>
      <formula>1</formula>
    </cfRule>
    <cfRule type="cellIs" dxfId="116" priority="400" stopIfTrue="1" operator="between">
      <formula>0</formula>
      <formula>0.5</formula>
    </cfRule>
  </conditionalFormatting>
  <conditionalFormatting sqref="M10">
    <cfRule type="cellIs" dxfId="115" priority="391" operator="between">
      <formula>0.76</formula>
      <formula>0.95</formula>
    </cfRule>
    <cfRule type="cellIs" dxfId="114" priority="392" operator="between">
      <formula>0.51</formula>
      <formula>0.75</formula>
    </cfRule>
    <cfRule type="cellIs" dxfId="113" priority="393" operator="greaterThan">
      <formula>1</formula>
    </cfRule>
    <cfRule type="cellIs" dxfId="112" priority="394" operator="between">
      <formula>0.95</formula>
      <formula>1</formula>
    </cfRule>
    <cfRule type="cellIs" dxfId="111" priority="395" stopIfTrue="1" operator="between">
      <formula>0</formula>
      <formula>0.5</formula>
    </cfRule>
  </conditionalFormatting>
  <conditionalFormatting sqref="M9">
    <cfRule type="cellIs" dxfId="110" priority="386" operator="between">
      <formula>0.76</formula>
      <formula>0.95</formula>
    </cfRule>
    <cfRule type="cellIs" dxfId="109" priority="387" operator="between">
      <formula>0.51</formula>
      <formula>0.75</formula>
    </cfRule>
    <cfRule type="cellIs" dxfId="108" priority="388" operator="greaterThan">
      <formula>1</formula>
    </cfRule>
    <cfRule type="cellIs" dxfId="107" priority="389" operator="between">
      <formula>0.95</formula>
      <formula>1</formula>
    </cfRule>
    <cfRule type="cellIs" dxfId="106" priority="390" stopIfTrue="1" operator="between">
      <formula>0</formula>
      <formula>0.5</formula>
    </cfRule>
  </conditionalFormatting>
  <conditionalFormatting sqref="M8">
    <cfRule type="cellIs" dxfId="105" priority="381" operator="between">
      <formula>0.76</formula>
      <formula>0.95</formula>
    </cfRule>
    <cfRule type="cellIs" dxfId="104" priority="382" operator="between">
      <formula>0.51</formula>
      <formula>0.75</formula>
    </cfRule>
    <cfRule type="cellIs" dxfId="103" priority="383" operator="greaterThan">
      <formula>1</formula>
    </cfRule>
    <cfRule type="cellIs" dxfId="102" priority="384" operator="between">
      <formula>0.95</formula>
      <formula>1</formula>
    </cfRule>
    <cfRule type="cellIs" dxfId="101" priority="385" stopIfTrue="1" operator="between">
      <formula>0</formula>
      <formula>0.5</formula>
    </cfRule>
  </conditionalFormatting>
  <conditionalFormatting sqref="M7">
    <cfRule type="cellIs" dxfId="100" priority="376" operator="between">
      <formula>0.76</formula>
      <formula>0.95</formula>
    </cfRule>
    <cfRule type="cellIs" dxfId="99" priority="377" operator="between">
      <formula>0.51</formula>
      <formula>0.75</formula>
    </cfRule>
    <cfRule type="cellIs" dxfId="98" priority="378" operator="greaterThan">
      <formula>1</formula>
    </cfRule>
    <cfRule type="cellIs" dxfId="97" priority="379" operator="between">
      <formula>0.95</formula>
      <formula>1</formula>
    </cfRule>
    <cfRule type="cellIs" dxfId="96" priority="380" stopIfTrue="1" operator="between">
      <formula>0</formula>
      <formula>0.5</formula>
    </cfRule>
  </conditionalFormatting>
  <conditionalFormatting sqref="M6">
    <cfRule type="cellIs" dxfId="95" priority="371" operator="between">
      <formula>0.76</formula>
      <formula>0.95</formula>
    </cfRule>
    <cfRule type="cellIs" dxfId="94" priority="372" operator="between">
      <formula>0.51</formula>
      <formula>0.75</formula>
    </cfRule>
    <cfRule type="cellIs" dxfId="93" priority="373" operator="greaterThan">
      <formula>1</formula>
    </cfRule>
    <cfRule type="cellIs" dxfId="92" priority="374" operator="between">
      <formula>0.95</formula>
      <formula>1</formula>
    </cfRule>
    <cfRule type="cellIs" dxfId="91" priority="375" stopIfTrue="1" operator="between">
      <formula>0</formula>
      <formula>0.5</formula>
    </cfRule>
  </conditionalFormatting>
  <conditionalFormatting sqref="D7">
    <cfRule type="cellIs" dxfId="90" priority="221" operator="between">
      <formula>0.191</formula>
      <formula>0.24</formula>
    </cfRule>
    <cfRule type="cellIs" dxfId="89" priority="222" operator="between">
      <formula>0.1251</formula>
      <formula>0.19</formula>
    </cfRule>
    <cfRule type="cellIs" dxfId="88" priority="223" operator="greaterThan">
      <formula>0.2601</formula>
    </cfRule>
    <cfRule type="cellIs" dxfId="87" priority="224" operator="between">
      <formula>0.2401</formula>
      <formula>0.26</formula>
    </cfRule>
    <cfRule type="cellIs" dxfId="86" priority="225" stopIfTrue="1" operator="between">
      <formula>0</formula>
      <formula>0.125</formula>
    </cfRule>
  </conditionalFormatting>
  <conditionalFormatting sqref="D8">
    <cfRule type="cellIs" dxfId="85" priority="216" operator="between">
      <formula>0.191</formula>
      <formula>0.24</formula>
    </cfRule>
    <cfRule type="cellIs" dxfId="84" priority="217" operator="between">
      <formula>0.1251</formula>
      <formula>0.19</formula>
    </cfRule>
    <cfRule type="cellIs" dxfId="83" priority="218" operator="greaterThan">
      <formula>0.2601</formula>
    </cfRule>
    <cfRule type="cellIs" dxfId="82" priority="219" operator="between">
      <formula>0.2401</formula>
      <formula>0.26</formula>
    </cfRule>
    <cfRule type="cellIs" dxfId="81" priority="220" stopIfTrue="1" operator="between">
      <formula>0</formula>
      <formula>0.125</formula>
    </cfRule>
  </conditionalFormatting>
  <conditionalFormatting sqref="D9">
    <cfRule type="cellIs" dxfId="80" priority="211" operator="between">
      <formula>0.191</formula>
      <formula>0.24</formula>
    </cfRule>
    <cfRule type="cellIs" dxfId="79" priority="212" operator="between">
      <formula>0.1251</formula>
      <formula>0.19</formula>
    </cfRule>
    <cfRule type="cellIs" dxfId="78" priority="213" operator="greaterThan">
      <formula>0.2601</formula>
    </cfRule>
    <cfRule type="cellIs" dxfId="77" priority="214" operator="between">
      <formula>0.2401</formula>
      <formula>0.26</formula>
    </cfRule>
    <cfRule type="cellIs" dxfId="76" priority="215" stopIfTrue="1" operator="between">
      <formula>0</formula>
      <formula>0.125</formula>
    </cfRule>
  </conditionalFormatting>
  <conditionalFormatting sqref="D10">
    <cfRule type="cellIs" dxfId="75" priority="206" operator="between">
      <formula>0.1901</formula>
      <formula>0.24</formula>
    </cfRule>
    <cfRule type="cellIs" dxfId="74" priority="207" operator="between">
      <formula>0.1251</formula>
      <formula>0.19</formula>
    </cfRule>
    <cfRule type="cellIs" dxfId="73" priority="208" operator="greaterThan">
      <formula>0.2601</formula>
    </cfRule>
    <cfRule type="cellIs" dxfId="72" priority="209" operator="between">
      <formula>0.2401</formula>
      <formula>0.26</formula>
    </cfRule>
    <cfRule type="cellIs" dxfId="71" priority="210" stopIfTrue="1" operator="between">
      <formula>0</formula>
      <formula>0.125</formula>
    </cfRule>
  </conditionalFormatting>
  <conditionalFormatting sqref="D12">
    <cfRule type="cellIs" dxfId="70" priority="196" operator="between">
      <formula>0.191</formula>
      <formula>0.24</formula>
    </cfRule>
    <cfRule type="cellIs" dxfId="69" priority="197" operator="between">
      <formula>0.1251</formula>
      <formula>0.19</formula>
    </cfRule>
    <cfRule type="cellIs" dxfId="68" priority="198" operator="greaterThan">
      <formula>0.2601</formula>
    </cfRule>
    <cfRule type="cellIs" dxfId="67" priority="199" operator="between">
      <formula>0.2401</formula>
      <formula>0.26</formula>
    </cfRule>
    <cfRule type="cellIs" dxfId="66" priority="200" stopIfTrue="1" operator="between">
      <formula>0</formula>
      <formula>0.125</formula>
    </cfRule>
  </conditionalFormatting>
  <conditionalFormatting sqref="D13">
    <cfRule type="cellIs" dxfId="65" priority="191" operator="between">
      <formula>0.191</formula>
      <formula>0.24</formula>
    </cfRule>
    <cfRule type="cellIs" dxfId="64" priority="192" operator="between">
      <formula>0.1251</formula>
      <formula>0.19</formula>
    </cfRule>
    <cfRule type="cellIs" dxfId="63" priority="193" operator="greaterThan">
      <formula>0.2601</formula>
    </cfRule>
    <cfRule type="cellIs" dxfId="62" priority="194" operator="between">
      <formula>0.2401</formula>
      <formula>0.26</formula>
    </cfRule>
    <cfRule type="cellIs" dxfId="61" priority="195" stopIfTrue="1" operator="between">
      <formula>0</formula>
      <formula>0.125</formula>
    </cfRule>
  </conditionalFormatting>
  <conditionalFormatting sqref="D14">
    <cfRule type="cellIs" dxfId="60" priority="186" operator="between">
      <formula>0.191</formula>
      <formula>0.24</formula>
    </cfRule>
    <cfRule type="cellIs" dxfId="59" priority="187" operator="between">
      <formula>0.1251</formula>
      <formula>0.19</formula>
    </cfRule>
    <cfRule type="cellIs" dxfId="58" priority="188" operator="greaterThan">
      <formula>0.2601</formula>
    </cfRule>
    <cfRule type="cellIs" dxfId="57" priority="189" operator="between">
      <formula>0.2401</formula>
      <formula>0.26</formula>
    </cfRule>
    <cfRule type="cellIs" dxfId="56" priority="190" stopIfTrue="1" operator="between">
      <formula>0</formula>
      <formula>0.125</formula>
    </cfRule>
  </conditionalFormatting>
  <conditionalFormatting sqref="C10">
    <cfRule type="cellIs" dxfId="55" priority="166" operator="between">
      <formula>0.751</formula>
      <formula>0.95</formula>
    </cfRule>
    <cfRule type="cellIs" dxfId="54" priority="167" operator="between">
      <formula>0.51</formula>
      <formula>0.75</formula>
    </cfRule>
    <cfRule type="cellIs" dxfId="53" priority="168" operator="greaterThan">
      <formula>1</formula>
    </cfRule>
    <cfRule type="cellIs" dxfId="52" priority="169" operator="between">
      <formula>0.95</formula>
      <formula>1</formula>
    </cfRule>
    <cfRule type="cellIs" dxfId="51" priority="170" operator="between">
      <formula>0</formula>
      <formula>0.5</formula>
    </cfRule>
  </conditionalFormatting>
  <conditionalFormatting sqref="C6">
    <cfRule type="cellIs" dxfId="50" priority="141" operator="between">
      <formula>0.751</formula>
      <formula>0.95</formula>
    </cfRule>
    <cfRule type="cellIs" dxfId="49" priority="142" operator="between">
      <formula>0.51</formula>
      <formula>0.75</formula>
    </cfRule>
    <cfRule type="cellIs" dxfId="48" priority="143" operator="greaterThan">
      <formula>1</formula>
    </cfRule>
    <cfRule type="cellIs" dxfId="47" priority="144" operator="between">
      <formula>0.95</formula>
      <formula>1</formula>
    </cfRule>
    <cfRule type="cellIs" dxfId="46" priority="145" operator="between">
      <formula>0</formula>
      <formula>0.5</formula>
    </cfRule>
  </conditionalFormatting>
  <conditionalFormatting sqref="C7">
    <cfRule type="cellIs" dxfId="45" priority="136" operator="between">
      <formula>0.751</formula>
      <formula>0.95</formula>
    </cfRule>
    <cfRule type="cellIs" dxfId="44" priority="137" operator="between">
      <formula>0.51</formula>
      <formula>0.75</formula>
    </cfRule>
    <cfRule type="cellIs" dxfId="43" priority="138" operator="greaterThan">
      <formula>1</formula>
    </cfRule>
    <cfRule type="cellIs" dxfId="42" priority="139" operator="between">
      <formula>0.95</formula>
      <formula>1</formula>
    </cfRule>
    <cfRule type="cellIs" dxfId="41" priority="140" operator="between">
      <formula>0</formula>
      <formula>0.5</formula>
    </cfRule>
  </conditionalFormatting>
  <conditionalFormatting sqref="C8">
    <cfRule type="cellIs" dxfId="40" priority="131" operator="between">
      <formula>0.751</formula>
      <formula>0.95</formula>
    </cfRule>
    <cfRule type="cellIs" dxfId="39" priority="132" operator="between">
      <formula>0.51</formula>
      <formula>0.75</formula>
    </cfRule>
    <cfRule type="cellIs" dxfId="38" priority="133" operator="greaterThan">
      <formula>1</formula>
    </cfRule>
    <cfRule type="cellIs" dxfId="37" priority="134" operator="between">
      <formula>0.95</formula>
      <formula>1</formula>
    </cfRule>
    <cfRule type="cellIs" dxfId="36" priority="135" operator="between">
      <formula>0</formula>
      <formula>0.5</formula>
    </cfRule>
  </conditionalFormatting>
  <conditionalFormatting sqref="C9">
    <cfRule type="cellIs" dxfId="35" priority="126" operator="between">
      <formula>0.751</formula>
      <formula>0.95</formula>
    </cfRule>
    <cfRule type="cellIs" dxfId="34" priority="127" operator="between">
      <formula>0.51</formula>
      <formula>0.75</formula>
    </cfRule>
    <cfRule type="cellIs" dxfId="33" priority="128" operator="greaterThan">
      <formula>1</formula>
    </cfRule>
    <cfRule type="cellIs" dxfId="32" priority="129" operator="between">
      <formula>0.95</formula>
      <formula>1</formula>
    </cfRule>
    <cfRule type="cellIs" dxfId="31" priority="130" operator="between">
      <formula>0</formula>
      <formula>0.5</formula>
    </cfRule>
  </conditionalFormatting>
  <conditionalFormatting sqref="C11">
    <cfRule type="cellIs" dxfId="30" priority="121" operator="between">
      <formula>0.751</formula>
      <formula>0.95</formula>
    </cfRule>
    <cfRule type="cellIs" dxfId="29" priority="122" operator="between">
      <formula>0.51</formula>
      <formula>0.75</formula>
    </cfRule>
    <cfRule type="cellIs" dxfId="28" priority="123" operator="greaterThan">
      <formula>1</formula>
    </cfRule>
    <cfRule type="cellIs" dxfId="27" priority="124" operator="between">
      <formula>0.95</formula>
      <formula>1</formula>
    </cfRule>
    <cfRule type="cellIs" dxfId="26" priority="125" operator="between">
      <formula>0</formula>
      <formula>0.5</formula>
    </cfRule>
  </conditionalFormatting>
  <conditionalFormatting sqref="C12">
    <cfRule type="cellIs" dxfId="25" priority="116" operator="between">
      <formula>0.751</formula>
      <formula>0.95</formula>
    </cfRule>
    <cfRule type="cellIs" dxfId="24" priority="117" operator="between">
      <formula>0.51</formula>
      <formula>0.75</formula>
    </cfRule>
    <cfRule type="cellIs" dxfId="23" priority="118" operator="greaterThan">
      <formula>1</formula>
    </cfRule>
    <cfRule type="cellIs" dxfId="22" priority="119" operator="between">
      <formula>0.95</formula>
      <formula>1</formula>
    </cfRule>
    <cfRule type="cellIs" dxfId="21" priority="120" operator="between">
      <formula>0</formula>
      <formula>0.5</formula>
    </cfRule>
  </conditionalFormatting>
  <conditionalFormatting sqref="C13">
    <cfRule type="cellIs" dxfId="20" priority="111" operator="between">
      <formula>0.751</formula>
      <formula>0.95</formula>
    </cfRule>
    <cfRule type="cellIs" dxfId="19" priority="112" operator="between">
      <formula>0.51</formula>
      <formula>0.75</formula>
    </cfRule>
    <cfRule type="cellIs" dxfId="18" priority="113" operator="greaterThan">
      <formula>1</formula>
    </cfRule>
    <cfRule type="cellIs" dxfId="17" priority="114" operator="between">
      <formula>0.95</formula>
      <formula>1</formula>
    </cfRule>
    <cfRule type="cellIs" dxfId="16" priority="115" operator="between">
      <formula>0</formula>
      <formula>0.5</formula>
    </cfRule>
  </conditionalFormatting>
  <conditionalFormatting sqref="C14">
    <cfRule type="cellIs" dxfId="15" priority="106" operator="between">
      <formula>0.751</formula>
      <formula>0.95</formula>
    </cfRule>
    <cfRule type="cellIs" dxfId="14" priority="107" operator="between">
      <formula>0.51</formula>
      <formula>0.75</formula>
    </cfRule>
    <cfRule type="cellIs" dxfId="13" priority="108" operator="greaterThan">
      <formula>1</formula>
    </cfRule>
    <cfRule type="cellIs" dxfId="12" priority="109" operator="between">
      <formula>0.95</formula>
      <formula>1</formula>
    </cfRule>
    <cfRule type="cellIs" dxfId="11" priority="110" operator="between">
      <formula>0</formula>
      <formula>0.5</formula>
    </cfRule>
  </conditionalFormatting>
  <conditionalFormatting sqref="D11">
    <cfRule type="cellIs" dxfId="10" priority="91" operator="between">
      <formula>0.1901</formula>
      <formula>0.24</formula>
    </cfRule>
    <cfRule type="cellIs" dxfId="9" priority="92" operator="between">
      <formula>0.1251</formula>
      <formula>0.19</formula>
    </cfRule>
    <cfRule type="cellIs" dxfId="8" priority="93" operator="greaterThan">
      <formula>0.2601</formula>
    </cfRule>
    <cfRule type="cellIs" dxfId="7" priority="94" operator="between">
      <formula>0.2401</formula>
      <formula>0.26</formula>
    </cfRule>
    <cfRule type="cellIs" dxfId="6" priority="95" stopIfTrue="1" operator="between">
      <formula>0</formula>
      <formula>0.125</formula>
    </cfRule>
  </conditionalFormatting>
  <pageMargins left="0.70866141732283472" right="0.70866141732283472" top="0.74803149606299213" bottom="0.74803149606299213" header="0.31496062992125984" footer="0.31496062992125984"/>
  <pageSetup scale="11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workbookViewId="0">
      <selection activeCell="H8" sqref="H8"/>
    </sheetView>
  </sheetViews>
  <sheetFormatPr baseColWidth="10" defaultRowHeight="14.4" x14ac:dyDescent="0.3"/>
  <cols>
    <col min="1" max="1" width="13.109375" customWidth="1"/>
    <col min="2" max="2" width="17.88671875" hidden="1" customWidth="1"/>
    <col min="3" max="5" width="0" hidden="1" customWidth="1"/>
    <col min="6" max="6" width="14.33203125" customWidth="1"/>
    <col min="7" max="7" width="14.109375" customWidth="1"/>
    <col min="8" max="10" width="15.6640625" customWidth="1"/>
  </cols>
  <sheetData>
    <row r="1" spans="1:12" ht="15" customHeight="1" x14ac:dyDescent="0.3">
      <c r="A1" s="1236"/>
      <c r="B1" s="1237"/>
      <c r="C1" s="1237"/>
      <c r="D1" s="1237"/>
      <c r="E1" s="1237"/>
      <c r="F1" s="1238"/>
      <c r="G1" s="518" t="s">
        <v>939</v>
      </c>
      <c r="H1" s="1406" t="s">
        <v>940</v>
      </c>
      <c r="I1" s="1406"/>
      <c r="J1" s="1406"/>
      <c r="K1" s="1407"/>
      <c r="L1" s="1408"/>
    </row>
    <row r="2" spans="1:12" ht="25.5" customHeight="1" x14ac:dyDescent="0.3">
      <c r="A2" s="1239"/>
      <c r="B2" s="1240"/>
      <c r="C2" s="1240"/>
      <c r="D2" s="1240"/>
      <c r="E2" s="1240"/>
      <c r="F2" s="1241"/>
      <c r="G2" s="519" t="s">
        <v>941</v>
      </c>
      <c r="H2" s="1413" t="s">
        <v>948</v>
      </c>
      <c r="I2" s="1413"/>
      <c r="J2" s="1413"/>
      <c r="K2" s="1409"/>
      <c r="L2" s="1410"/>
    </row>
    <row r="3" spans="1:12" ht="16.5" customHeight="1" thickBot="1" x14ac:dyDescent="0.35">
      <c r="A3" s="1242"/>
      <c r="B3" s="1243"/>
      <c r="C3" s="1243"/>
      <c r="D3" s="1243"/>
      <c r="E3" s="1243"/>
      <c r="F3" s="1244"/>
      <c r="G3" s="520" t="s">
        <v>857</v>
      </c>
      <c r="H3" s="521" t="s">
        <v>945</v>
      </c>
      <c r="I3" s="521" t="s">
        <v>944</v>
      </c>
      <c r="J3" s="521">
        <v>1</v>
      </c>
      <c r="K3" s="1411"/>
      <c r="L3" s="1412"/>
    </row>
    <row r="5" spans="1:12" ht="39.6" x14ac:dyDescent="0.3">
      <c r="A5" s="274" t="s">
        <v>854</v>
      </c>
      <c r="B5" s="275"/>
      <c r="C5" s="275"/>
      <c r="D5" s="275"/>
      <c r="E5" s="275"/>
      <c r="F5" s="274" t="s">
        <v>871</v>
      </c>
      <c r="G5" s="173"/>
      <c r="H5" s="173"/>
      <c r="I5" s="173"/>
      <c r="J5" s="173"/>
      <c r="K5" s="173"/>
    </row>
    <row r="6" spans="1:12" x14ac:dyDescent="0.3">
      <c r="A6" s="275">
        <v>1</v>
      </c>
      <c r="B6" s="276">
        <v>19.177318415053659</v>
      </c>
      <c r="C6" s="277">
        <v>19.177318415053659</v>
      </c>
      <c r="D6" s="275">
        <v>40</v>
      </c>
      <c r="E6" s="275">
        <v>40</v>
      </c>
      <c r="F6" s="275">
        <v>0.47943296037634148</v>
      </c>
      <c r="G6" s="173"/>
      <c r="H6" s="173"/>
      <c r="I6" s="173"/>
      <c r="J6" s="173"/>
      <c r="K6" s="173"/>
    </row>
    <row r="7" spans="1:12" x14ac:dyDescent="0.3">
      <c r="A7" s="275">
        <v>2</v>
      </c>
      <c r="B7" s="276">
        <v>20.164260306985611</v>
      </c>
      <c r="C7" s="278">
        <v>0.98694189193195214</v>
      </c>
      <c r="D7" s="275">
        <v>41</v>
      </c>
      <c r="E7" s="275">
        <v>1</v>
      </c>
      <c r="F7" s="275">
        <v>0.98694189193195214</v>
      </c>
      <c r="G7" s="173"/>
      <c r="H7" s="173"/>
      <c r="I7" s="173"/>
      <c r="J7" s="173"/>
      <c r="K7" s="173"/>
    </row>
    <row r="8" spans="1:12" x14ac:dyDescent="0.3">
      <c r="A8" s="275">
        <v>4</v>
      </c>
      <c r="B8" s="276">
        <v>25.449598148944077</v>
      </c>
      <c r="C8" s="278">
        <v>5.2853378419584658</v>
      </c>
      <c r="D8" s="275">
        <v>51</v>
      </c>
      <c r="E8" s="275">
        <v>10</v>
      </c>
      <c r="F8" s="275">
        <v>0.52853378419584662</v>
      </c>
      <c r="G8" s="173"/>
      <c r="H8" s="173"/>
      <c r="I8" s="173"/>
      <c r="J8" s="173"/>
      <c r="K8" s="173"/>
    </row>
    <row r="9" spans="1:12" x14ac:dyDescent="0.3">
      <c r="A9" s="275">
        <v>5</v>
      </c>
      <c r="B9" s="276">
        <v>38.707473829546188</v>
      </c>
      <c r="C9" s="278">
        <v>13.257875680602112</v>
      </c>
      <c r="D9" s="275">
        <v>78</v>
      </c>
      <c r="E9" s="275">
        <v>27</v>
      </c>
      <c r="F9" s="275">
        <v>0.49103243261489304</v>
      </c>
      <c r="G9" s="173"/>
      <c r="H9" s="173"/>
      <c r="I9" s="173"/>
      <c r="J9" s="173"/>
      <c r="K9" s="173"/>
    </row>
    <row r="10" spans="1:12" x14ac:dyDescent="0.3">
      <c r="A10" s="275">
        <v>6</v>
      </c>
      <c r="B10" s="276">
        <v>39.882448551043126</v>
      </c>
      <c r="C10" s="278">
        <v>1.1749747214969375</v>
      </c>
      <c r="D10" s="275">
        <v>81</v>
      </c>
      <c r="E10" s="275">
        <v>3</v>
      </c>
      <c r="F10" s="275">
        <v>0.39165824049897918</v>
      </c>
      <c r="G10" s="173"/>
      <c r="H10" s="173"/>
      <c r="I10" s="173"/>
      <c r="J10" s="173"/>
      <c r="K10" s="173"/>
    </row>
    <row r="11" spans="1:12" x14ac:dyDescent="0.3">
      <c r="A11" s="275">
        <v>7</v>
      </c>
      <c r="B11" s="276">
        <v>52.420649613242077</v>
      </c>
      <c r="C11" s="278">
        <v>12.538201062198951</v>
      </c>
      <c r="D11" s="275">
        <v>106</v>
      </c>
      <c r="E11" s="275">
        <v>25</v>
      </c>
      <c r="F11" s="275">
        <v>0.50152804248795801</v>
      </c>
      <c r="G11" s="173"/>
      <c r="H11" s="173"/>
      <c r="I11" s="173"/>
      <c r="J11" s="173"/>
      <c r="K11" s="173"/>
    </row>
    <row r="12" spans="1:12" x14ac:dyDescent="0.3">
      <c r="A12" s="275">
        <v>8</v>
      </c>
      <c r="B12" s="276">
        <v>53.339276905176533</v>
      </c>
      <c r="C12" s="278">
        <v>0.91862729193445603</v>
      </c>
      <c r="D12" s="275">
        <v>107</v>
      </c>
      <c r="E12" s="275">
        <v>1</v>
      </c>
      <c r="F12" s="275">
        <v>0.91862729193445603</v>
      </c>
      <c r="G12" s="173"/>
      <c r="H12" s="173"/>
      <c r="I12" s="173"/>
      <c r="J12" s="173"/>
      <c r="K12" s="173"/>
    </row>
    <row r="13" spans="1:12" x14ac:dyDescent="0.3">
      <c r="A13" s="275">
        <v>9</v>
      </c>
      <c r="B13" s="276">
        <v>53.458774001719021</v>
      </c>
      <c r="C13" s="278">
        <v>0.11949709654248863</v>
      </c>
      <c r="D13" s="275">
        <v>108</v>
      </c>
      <c r="E13" s="275">
        <v>1</v>
      </c>
      <c r="F13" s="275">
        <v>0.11949709654248863</v>
      </c>
      <c r="G13" s="173"/>
      <c r="H13" s="173"/>
      <c r="I13" s="173"/>
      <c r="J13" s="173"/>
      <c r="K13" s="173"/>
    </row>
    <row r="14" spans="1:12" x14ac:dyDescent="0.3">
      <c r="A14" s="275">
        <v>10</v>
      </c>
      <c r="B14" s="276">
        <v>58.314478170991705</v>
      </c>
      <c r="C14" s="278">
        <v>4.8557041692726841</v>
      </c>
      <c r="D14" s="275">
        <v>119</v>
      </c>
      <c r="E14" s="275">
        <v>11</v>
      </c>
      <c r="F14" s="275">
        <v>0.44142765175206217</v>
      </c>
      <c r="G14" s="173"/>
      <c r="H14" s="173"/>
      <c r="I14" s="173"/>
      <c r="J14" s="173"/>
      <c r="K14" s="173"/>
    </row>
    <row r="15" spans="1:12" x14ac:dyDescent="0.3">
      <c r="A15" s="275">
        <v>11</v>
      </c>
      <c r="B15" s="276">
        <v>59.591919931324512</v>
      </c>
      <c r="C15" s="278">
        <v>1.2774417603328061</v>
      </c>
      <c r="D15" s="275">
        <v>121</v>
      </c>
      <c r="E15" s="275">
        <v>2</v>
      </c>
      <c r="F15" s="275">
        <v>0.63872088016640305</v>
      </c>
      <c r="G15" s="173"/>
      <c r="H15" s="173"/>
      <c r="I15" s="173"/>
      <c r="J15" s="173"/>
      <c r="K15" s="173"/>
    </row>
    <row r="16" spans="1:12" x14ac:dyDescent="0.3">
      <c r="A16" s="275">
        <v>12</v>
      </c>
      <c r="B16" s="276">
        <v>60.287980509007838</v>
      </c>
      <c r="C16" s="278">
        <v>0.69606057768332619</v>
      </c>
      <c r="D16" s="275">
        <v>122</v>
      </c>
      <c r="E16" s="275">
        <v>1</v>
      </c>
      <c r="F16" s="275">
        <v>0.69606057768332619</v>
      </c>
      <c r="G16" s="173"/>
      <c r="H16" s="173"/>
      <c r="I16" s="173"/>
      <c r="J16" s="173"/>
      <c r="K16" s="173"/>
    </row>
    <row r="17" spans="1:11" x14ac:dyDescent="0.3">
      <c r="A17" s="275">
        <v>31</v>
      </c>
      <c r="B17" s="276">
        <v>63.909198218387736</v>
      </c>
      <c r="C17" s="278">
        <v>3.6212177093798985</v>
      </c>
      <c r="D17" s="275">
        <v>129</v>
      </c>
      <c r="E17" s="275">
        <v>7</v>
      </c>
      <c r="F17" s="275">
        <v>0.51731681562569976</v>
      </c>
      <c r="G17" s="173"/>
      <c r="H17" s="173"/>
      <c r="I17" s="173"/>
      <c r="J17" s="173"/>
      <c r="K17" s="173"/>
    </row>
    <row r="18" spans="1:11" x14ac:dyDescent="0.3">
      <c r="A18" s="275">
        <v>32</v>
      </c>
      <c r="B18" s="276">
        <v>69.237478738634053</v>
      </c>
      <c r="C18" s="278">
        <v>5.3282805202463166</v>
      </c>
      <c r="D18" s="275">
        <v>143</v>
      </c>
      <c r="E18" s="275">
        <v>14</v>
      </c>
      <c r="F18" s="275">
        <v>0.38059146573187974</v>
      </c>
      <c r="G18" s="173"/>
      <c r="H18" s="173"/>
      <c r="I18" s="173"/>
      <c r="J18" s="173"/>
      <c r="K18" s="173"/>
    </row>
    <row r="19" spans="1:11" x14ac:dyDescent="0.3">
      <c r="A19" s="173"/>
      <c r="B19" s="173"/>
      <c r="C19" s="173"/>
      <c r="D19" s="173"/>
      <c r="E19" s="173"/>
      <c r="F19" s="173"/>
      <c r="G19" s="173"/>
      <c r="H19" s="173"/>
      <c r="I19" s="173"/>
      <c r="J19" s="173"/>
      <c r="K19" s="173"/>
    </row>
    <row r="20" spans="1:11" x14ac:dyDescent="0.3">
      <c r="A20" s="176" t="s">
        <v>855</v>
      </c>
      <c r="B20" s="173"/>
      <c r="C20" s="173"/>
      <c r="D20" s="173"/>
      <c r="E20" s="173"/>
      <c r="F20" s="173"/>
      <c r="G20" s="173"/>
      <c r="H20" s="173"/>
      <c r="I20" s="173"/>
      <c r="J20" s="173"/>
      <c r="K20" s="173"/>
    </row>
    <row r="21" spans="1:11" ht="15" thickBot="1" x14ac:dyDescent="0.35">
      <c r="A21" s="273"/>
      <c r="B21" s="273"/>
      <c r="C21" s="273"/>
      <c r="D21" s="273"/>
      <c r="E21" s="273"/>
      <c r="F21" s="273"/>
      <c r="G21" s="273"/>
      <c r="H21" s="273"/>
      <c r="I21" s="273"/>
      <c r="J21" s="273"/>
      <c r="K21" s="273"/>
    </row>
    <row r="22" spans="1:11" ht="15" thickBot="1" x14ac:dyDescent="0.35">
      <c r="A22" s="1418" t="s">
        <v>856</v>
      </c>
      <c r="B22" s="1419"/>
      <c r="C22" s="1419"/>
      <c r="D22" s="1419"/>
      <c r="E22" s="1419"/>
      <c r="F22" s="1419"/>
      <c r="G22" s="1419"/>
      <c r="H22" s="1419"/>
      <c r="I22" s="1419"/>
      <c r="J22" s="1420"/>
      <c r="K22" s="282" t="s">
        <v>857</v>
      </c>
    </row>
    <row r="23" spans="1:11" x14ac:dyDescent="0.3">
      <c r="A23" s="1421" t="s">
        <v>858</v>
      </c>
      <c r="B23" s="1422"/>
      <c r="C23" s="1422"/>
      <c r="D23" s="1422"/>
      <c r="E23" s="1422"/>
      <c r="F23" s="1422"/>
      <c r="G23" s="1422"/>
      <c r="H23" s="1422"/>
      <c r="I23" s="1422"/>
      <c r="J23" s="1422"/>
      <c r="K23" s="279">
        <v>1</v>
      </c>
    </row>
    <row r="24" spans="1:11" x14ac:dyDescent="0.3">
      <c r="A24" s="1414" t="s">
        <v>859</v>
      </c>
      <c r="B24" s="1415"/>
      <c r="C24" s="1415"/>
      <c r="D24" s="1415"/>
      <c r="E24" s="1415"/>
      <c r="F24" s="1415"/>
      <c r="G24" s="1415"/>
      <c r="H24" s="1415"/>
      <c r="I24" s="1415"/>
      <c r="J24" s="1415"/>
      <c r="K24" s="280">
        <v>2</v>
      </c>
    </row>
    <row r="25" spans="1:11" x14ac:dyDescent="0.3">
      <c r="A25" s="1414" t="s">
        <v>860</v>
      </c>
      <c r="B25" s="1415"/>
      <c r="C25" s="1415"/>
      <c r="D25" s="1415"/>
      <c r="E25" s="1415"/>
      <c r="F25" s="1415"/>
      <c r="G25" s="1415"/>
      <c r="H25" s="1415"/>
      <c r="I25" s="1415"/>
      <c r="J25" s="1415"/>
      <c r="K25" s="280">
        <v>31</v>
      </c>
    </row>
    <row r="26" spans="1:11" x14ac:dyDescent="0.3">
      <c r="A26" s="1414" t="s">
        <v>861</v>
      </c>
      <c r="B26" s="1415"/>
      <c r="C26" s="1415">
        <v>32</v>
      </c>
      <c r="D26" s="1415"/>
      <c r="E26" s="1415"/>
      <c r="F26" s="1415"/>
      <c r="G26" s="1415"/>
      <c r="H26" s="1415"/>
      <c r="I26" s="1415"/>
      <c r="J26" s="1415"/>
      <c r="K26" s="280">
        <v>32</v>
      </c>
    </row>
    <row r="27" spans="1:11" x14ac:dyDescent="0.3">
      <c r="A27" s="1414" t="s">
        <v>862</v>
      </c>
      <c r="B27" s="1415"/>
      <c r="C27" s="1415">
        <v>4</v>
      </c>
      <c r="D27" s="1415"/>
      <c r="E27" s="1415"/>
      <c r="F27" s="1415"/>
      <c r="G27" s="1415"/>
      <c r="H27" s="1415"/>
      <c r="I27" s="1415"/>
      <c r="J27" s="1415"/>
      <c r="K27" s="280">
        <v>4</v>
      </c>
    </row>
    <row r="28" spans="1:11" x14ac:dyDescent="0.3">
      <c r="A28" s="1414" t="s">
        <v>863</v>
      </c>
      <c r="B28" s="1415"/>
      <c r="C28" s="1415">
        <v>5</v>
      </c>
      <c r="D28" s="1415"/>
      <c r="E28" s="1415"/>
      <c r="F28" s="1415"/>
      <c r="G28" s="1415"/>
      <c r="H28" s="1415"/>
      <c r="I28" s="1415"/>
      <c r="J28" s="1415"/>
      <c r="K28" s="280">
        <v>5</v>
      </c>
    </row>
    <row r="29" spans="1:11" x14ac:dyDescent="0.3">
      <c r="A29" s="1414" t="s">
        <v>864</v>
      </c>
      <c r="B29" s="1415"/>
      <c r="C29" s="1415">
        <v>6</v>
      </c>
      <c r="D29" s="1415"/>
      <c r="E29" s="1415"/>
      <c r="F29" s="1415"/>
      <c r="G29" s="1415"/>
      <c r="H29" s="1415"/>
      <c r="I29" s="1415"/>
      <c r="J29" s="1415"/>
      <c r="K29" s="280">
        <v>6</v>
      </c>
    </row>
    <row r="30" spans="1:11" x14ac:dyDescent="0.3">
      <c r="A30" s="1414" t="s">
        <v>865</v>
      </c>
      <c r="B30" s="1415"/>
      <c r="C30" s="1415">
        <v>7</v>
      </c>
      <c r="D30" s="1415"/>
      <c r="E30" s="1415"/>
      <c r="F30" s="1415"/>
      <c r="G30" s="1415"/>
      <c r="H30" s="1415"/>
      <c r="I30" s="1415"/>
      <c r="J30" s="1415"/>
      <c r="K30" s="280">
        <v>7</v>
      </c>
    </row>
    <row r="31" spans="1:11" x14ac:dyDescent="0.3">
      <c r="A31" s="1414" t="s">
        <v>866</v>
      </c>
      <c r="B31" s="1415"/>
      <c r="C31" s="1415">
        <v>8</v>
      </c>
      <c r="D31" s="1415"/>
      <c r="E31" s="1415"/>
      <c r="F31" s="1415"/>
      <c r="G31" s="1415"/>
      <c r="H31" s="1415"/>
      <c r="I31" s="1415"/>
      <c r="J31" s="1415"/>
      <c r="K31" s="280">
        <v>8</v>
      </c>
    </row>
    <row r="32" spans="1:11" x14ac:dyDescent="0.3">
      <c r="A32" s="1414" t="s">
        <v>867</v>
      </c>
      <c r="B32" s="1415"/>
      <c r="C32" s="1415">
        <v>9</v>
      </c>
      <c r="D32" s="1415"/>
      <c r="E32" s="1415"/>
      <c r="F32" s="1415"/>
      <c r="G32" s="1415"/>
      <c r="H32" s="1415"/>
      <c r="I32" s="1415"/>
      <c r="J32" s="1415"/>
      <c r="K32" s="280">
        <v>9</v>
      </c>
    </row>
    <row r="33" spans="1:11" x14ac:dyDescent="0.3">
      <c r="A33" s="1414" t="s">
        <v>868</v>
      </c>
      <c r="B33" s="1415"/>
      <c r="C33" s="1415">
        <v>10</v>
      </c>
      <c r="D33" s="1415"/>
      <c r="E33" s="1415"/>
      <c r="F33" s="1415"/>
      <c r="G33" s="1415"/>
      <c r="H33" s="1415"/>
      <c r="I33" s="1415"/>
      <c r="J33" s="1415"/>
      <c r="K33" s="280">
        <v>10</v>
      </c>
    </row>
    <row r="34" spans="1:11" x14ac:dyDescent="0.3">
      <c r="A34" s="1414" t="s">
        <v>869</v>
      </c>
      <c r="B34" s="1415"/>
      <c r="C34" s="1415">
        <v>11</v>
      </c>
      <c r="D34" s="1415"/>
      <c r="E34" s="1415"/>
      <c r="F34" s="1415"/>
      <c r="G34" s="1415"/>
      <c r="H34" s="1415"/>
      <c r="I34" s="1415"/>
      <c r="J34" s="1415"/>
      <c r="K34" s="280">
        <v>11</v>
      </c>
    </row>
    <row r="35" spans="1:11" ht="15" thickBot="1" x14ac:dyDescent="0.35">
      <c r="A35" s="1416" t="s">
        <v>870</v>
      </c>
      <c r="B35" s="1417"/>
      <c r="C35" s="1417">
        <v>12</v>
      </c>
      <c r="D35" s="1417"/>
      <c r="E35" s="1417"/>
      <c r="F35" s="1417"/>
      <c r="G35" s="1417"/>
      <c r="H35" s="1417"/>
      <c r="I35" s="1417"/>
      <c r="J35" s="1417"/>
      <c r="K35" s="281">
        <v>12</v>
      </c>
    </row>
    <row r="36" spans="1:11" x14ac:dyDescent="0.3">
      <c r="A36" s="173"/>
      <c r="B36" s="173"/>
      <c r="C36" s="173"/>
      <c r="D36" s="173"/>
      <c r="E36" s="173"/>
      <c r="F36" s="173"/>
      <c r="G36" s="173"/>
      <c r="H36" s="173"/>
      <c r="I36" s="173"/>
      <c r="J36" s="173"/>
      <c r="K36" s="173"/>
    </row>
  </sheetData>
  <mergeCells count="18">
    <mergeCell ref="A35:J35"/>
    <mergeCell ref="A22:J22"/>
    <mergeCell ref="A23:J23"/>
    <mergeCell ref="A24:J24"/>
    <mergeCell ref="A25:J25"/>
    <mergeCell ref="A26:J26"/>
    <mergeCell ref="A27:J27"/>
    <mergeCell ref="A28:J28"/>
    <mergeCell ref="A29:J29"/>
    <mergeCell ref="A30:J30"/>
    <mergeCell ref="A32:J32"/>
    <mergeCell ref="A31:J31"/>
    <mergeCell ref="A33:J33"/>
    <mergeCell ref="A1:F3"/>
    <mergeCell ref="H1:J1"/>
    <mergeCell ref="K1:L3"/>
    <mergeCell ref="H2:J2"/>
    <mergeCell ref="A34:J3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5CE1F7DB2C0947A980D2308CE0F838" ma:contentTypeVersion="2" ma:contentTypeDescription="Crear nuevo documento." ma:contentTypeScope="" ma:versionID="c5f2ee437c65adc94fc96e4f0a0ae56f">
  <xsd:schema xmlns:xsd="http://www.w3.org/2001/XMLSchema" xmlns:xs="http://www.w3.org/2001/XMLSchema" xmlns:p="http://schemas.microsoft.com/office/2006/metadata/properties" xmlns:ns2="ba4bf3ce-2e7b-4b0c-b604-ad55e736fabf" xmlns:ns3="5b63cd12-9a8a-4e54-be72-90651e442c90" targetNamespace="http://schemas.microsoft.com/office/2006/metadata/properties" ma:root="true" ma:fieldsID="9f589c85214676fe893e2afdf165693a" ns2:_="" ns3:_="">
    <xsd:import namespace="ba4bf3ce-2e7b-4b0c-b604-ad55e736fabf"/>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bf3ce-2e7b-4b0c-b604-ad55e736fabf"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ba4bf3ce-2e7b-4b0c-b604-ad55e736fabf">2018</ano>
  </documentManagement>
</p:properties>
</file>

<file path=customXml/itemProps1.xml><?xml version="1.0" encoding="utf-8"?>
<ds:datastoreItem xmlns:ds="http://schemas.openxmlformats.org/officeDocument/2006/customXml" ds:itemID="{F31A8D3E-B66B-42B8-9C04-884CC1EA3B5F}"/>
</file>

<file path=customXml/itemProps2.xml><?xml version="1.0" encoding="utf-8"?>
<ds:datastoreItem xmlns:ds="http://schemas.openxmlformats.org/officeDocument/2006/customXml" ds:itemID="{226837E3-3ECC-468E-B307-14968DF32805}"/>
</file>

<file path=customXml/itemProps3.xml><?xml version="1.0" encoding="utf-8"?>
<ds:datastoreItem xmlns:ds="http://schemas.openxmlformats.org/officeDocument/2006/customXml" ds:itemID="{A2AD221B-B9FA-4FE9-A949-256CBBFF0A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Plan de Accion Final</vt:lpstr>
      <vt:lpstr>Hoja2</vt:lpstr>
      <vt:lpstr>Plan de Accion 2018</vt:lpstr>
      <vt:lpstr>Cuadro Mando Integral Seguimien</vt:lpstr>
      <vt:lpstr>Cuadro Mando Integral Detallado</vt:lpstr>
      <vt:lpstr>Cumplimiento perspectivas conso</vt:lpstr>
      <vt:lpstr>Cumplimiento de objetivos</vt:lpstr>
      <vt:lpstr>Cumplimiento Dependencias</vt:lpstr>
      <vt:lpstr>Cumplimi actividades relevantes</vt:lpstr>
      <vt:lpstr>Control de Cambios</vt:lpstr>
      <vt:lpstr>Actividades relevantes Detalle</vt:lpstr>
      <vt:lpstr>PLAN DE ADQUISIONES COMPILADO</vt:lpstr>
      <vt:lpstr>TAB. REF. PA</vt:lpstr>
      <vt:lpstr>Central_de_Costos</vt:lpstr>
      <vt:lpstr>'TAB. REF. PA'!CÓDIGO_AREA</vt:lpstr>
      <vt:lpstr>Dimensión_MIPG</vt:lpstr>
      <vt:lpstr>Estrategia_Sectorial</vt:lpstr>
      <vt:lpstr>Fuente_de_Recursos</vt:lpstr>
      <vt:lpstr>Indicador</vt:lpstr>
      <vt:lpstr>Indicador_SINERGIA</vt:lpstr>
      <vt:lpstr>Objetivo_Especifico_PND</vt:lpstr>
      <vt:lpstr>OBJETIVO_ESTRATEGICO</vt:lpstr>
      <vt:lpstr>Política_MIPG</vt:lpstr>
      <vt:lpstr>Procedimiento</vt:lpstr>
      <vt:lpstr>Proceso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TRIANA PARGA</dc:creator>
  <cp:lastModifiedBy>Johanna Contreras</cp:lastModifiedBy>
  <cp:lastPrinted>2018-05-18T20:57:50Z</cp:lastPrinted>
  <dcterms:created xsi:type="dcterms:W3CDTF">2017-11-02T20:07:37Z</dcterms:created>
  <dcterms:modified xsi:type="dcterms:W3CDTF">2021-05-26T23:11:49Z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0x010100985CE1F7DB2C0947A980D2308CE0F838</vt:lpwstr>
  </property>
</Properties>
</file>